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167E0C1B-4FA5-419B-B1B9-32F33C2308C8}" xr6:coauthVersionLast="47" xr6:coauthVersionMax="47" xr10:uidLastSave="{00000000-0000-0000-0000-000000000000}"/>
  <bookViews>
    <workbookView xWindow="1860" yWindow="1860" windowWidth="21600" windowHeight="11385" xr2:uid="{00000000-000D-0000-FFFF-FFFF00000000}"/>
  </bookViews>
  <sheets>
    <sheet name="TERMOMODERNIZACJA" sheetId="22" r:id="rId1"/>
    <sheet name="TECHNOLOGIA" sheetId="20" r:id="rId2"/>
    <sheet name="NOWA STUDNIA GŁĘBINOWA S2" sheetId="3" r:id="rId3"/>
    <sheet name="ZAKUP ZAPASOWEJ POMPY " sheetId="4" r:id="rId4"/>
    <sheet name="OGRODZENIE" sheetId="15" r:id="rId5"/>
    <sheet name="ELEKTYKA I AUTOMATYKA" sheetId="14" r:id="rId6"/>
    <sheet name="AGREGAT PRĄDOTWÓRCZY" sheetId="5" r:id="rId7"/>
    <sheet name="WYMIANA HYDRANTÓW" sheetId="23" r:id="rId8"/>
    <sheet name="WYMIANA ZASUW" sheetId="18" r:id="rId9"/>
    <sheet name="SUW  KOSZT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4" l="1"/>
  <c r="H5" i="20"/>
  <c r="I5" i="20" s="1"/>
  <c r="H15" i="20"/>
  <c r="I15" i="20" s="1"/>
  <c r="H36" i="22" l="1"/>
  <c r="I36" i="22" s="1"/>
  <c r="H33" i="22"/>
  <c r="I33" i="22" s="1"/>
  <c r="I35" i="3" l="1"/>
  <c r="H7" i="18"/>
  <c r="I7" i="18" s="1"/>
  <c r="H6" i="18"/>
  <c r="H5" i="18"/>
  <c r="I5" i="18" s="1"/>
  <c r="H7" i="23"/>
  <c r="I7" i="23" s="1"/>
  <c r="H6" i="23"/>
  <c r="I6" i="23" s="1"/>
  <c r="H5" i="23"/>
  <c r="I5" i="23" s="1"/>
  <c r="I5" i="5" l="1"/>
  <c r="H7" i="5"/>
  <c r="I6" i="18"/>
  <c r="H8" i="18"/>
  <c r="I8" i="18" s="1"/>
  <c r="H8" i="23"/>
  <c r="H9" i="23" s="1"/>
  <c r="H37" i="22"/>
  <c r="I37" i="22" s="1"/>
  <c r="H35" i="22"/>
  <c r="I35" i="22" s="1"/>
  <c r="H34" i="22"/>
  <c r="I34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2" i="22"/>
  <c r="I12" i="22" s="1"/>
  <c r="H11" i="22"/>
  <c r="I11" i="22" s="1"/>
  <c r="H10" i="22"/>
  <c r="H9" i="18" l="1"/>
  <c r="H38" i="22"/>
  <c r="H39" i="22" s="1"/>
  <c r="I6" i="5"/>
  <c r="I9" i="18"/>
  <c r="I8" i="23"/>
  <c r="I38" i="22"/>
  <c r="J12" i="6"/>
  <c r="I9" i="23"/>
  <c r="I7" i="5"/>
  <c r="I10" i="22"/>
  <c r="J13" i="6"/>
  <c r="I39" i="22" l="1"/>
  <c r="H16" i="20"/>
  <c r="I16" i="20" s="1"/>
  <c r="J6" i="6" l="1"/>
  <c r="E5" i="15" l="1"/>
  <c r="H7" i="20" l="1"/>
  <c r="I7" i="20" s="1"/>
  <c r="H8" i="20"/>
  <c r="I8" i="20" s="1"/>
  <c r="H9" i="20"/>
  <c r="H10" i="20"/>
  <c r="I10" i="20" s="1"/>
  <c r="H11" i="20"/>
  <c r="H12" i="20"/>
  <c r="I12" i="20" s="1"/>
  <c r="H13" i="20"/>
  <c r="I13" i="20" s="1"/>
  <c r="H14" i="20"/>
  <c r="I14" i="20" s="1"/>
  <c r="H6" i="20"/>
  <c r="I6" i="20" s="1"/>
  <c r="H6" i="14"/>
  <c r="I6" i="14" s="1"/>
  <c r="H7" i="14"/>
  <c r="H8" i="14"/>
  <c r="I8" i="14" s="1"/>
  <c r="H9" i="14"/>
  <c r="I9" i="14" s="1"/>
  <c r="H10" i="14"/>
  <c r="I10" i="14" s="1"/>
  <c r="H11" i="14"/>
  <c r="I11" i="14" s="1"/>
  <c r="H12" i="14"/>
  <c r="I12" i="14" s="1"/>
  <c r="H13" i="14"/>
  <c r="I13" i="14" s="1"/>
  <c r="H14" i="14"/>
  <c r="I14" i="14" s="1"/>
  <c r="H15" i="14"/>
  <c r="I15" i="14" s="1"/>
  <c r="H16" i="14"/>
  <c r="I16" i="14" s="1"/>
  <c r="H5" i="14"/>
  <c r="H6" i="15"/>
  <c r="I6" i="15" s="1"/>
  <c r="H7" i="15"/>
  <c r="I7" i="15" s="1"/>
  <c r="H9" i="15"/>
  <c r="I9" i="15" s="1"/>
  <c r="H10" i="15"/>
  <c r="I10" i="15" s="1"/>
  <c r="H11" i="15"/>
  <c r="I11" i="15" s="1"/>
  <c r="H5" i="15"/>
  <c r="E8" i="15"/>
  <c r="H8" i="15" s="1"/>
  <c r="I8" i="15" s="1"/>
  <c r="H17" i="14" l="1"/>
  <c r="H19" i="20"/>
  <c r="I5" i="14"/>
  <c r="I5" i="15"/>
  <c r="H12" i="15"/>
  <c r="I12" i="15" s="1"/>
  <c r="I17" i="20"/>
  <c r="I7" i="14"/>
  <c r="I9" i="20"/>
  <c r="I11" i="20"/>
  <c r="I13" i="15" l="1"/>
  <c r="I17" i="14"/>
  <c r="H18" i="14"/>
  <c r="I18" i="20"/>
  <c r="H13" i="15"/>
  <c r="H34" i="3"/>
  <c r="H33" i="3"/>
  <c r="I33" i="3" s="1"/>
  <c r="H7" i="3"/>
  <c r="I7" i="3" s="1"/>
  <c r="H8" i="3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5" i="3"/>
  <c r="I8" i="3"/>
  <c r="F5" i="3"/>
  <c r="E6" i="3"/>
  <c r="F6" i="3"/>
  <c r="E36" i="3"/>
  <c r="F36" i="3"/>
  <c r="D37" i="3"/>
  <c r="E37" i="3"/>
  <c r="F37" i="3"/>
  <c r="G37" i="3"/>
  <c r="I5" i="3" l="1"/>
  <c r="I18" i="14"/>
  <c r="J10" i="6"/>
  <c r="J7" i="6"/>
  <c r="I19" i="20"/>
  <c r="I34" i="3"/>
  <c r="I19" i="3"/>
  <c r="H6" i="3"/>
  <c r="I6" i="3" s="1"/>
  <c r="I36" i="3" l="1"/>
  <c r="I37" i="3" s="1"/>
  <c r="J11" i="6"/>
  <c r="H7" i="4"/>
  <c r="H5" i="4"/>
  <c r="H6" i="4" s="1"/>
  <c r="I6" i="4" s="1"/>
  <c r="H37" i="3" l="1"/>
  <c r="I17" i="6" s="1"/>
  <c r="J17" i="6" s="1"/>
  <c r="I5" i="4"/>
  <c r="I8" i="4" s="1"/>
  <c r="J8" i="6" l="1"/>
  <c r="H8" i="4"/>
  <c r="I15" i="6" l="1"/>
  <c r="J9" i="6"/>
  <c r="J14" i="6"/>
  <c r="I19" i="6" l="1"/>
  <c r="J19" i="6" s="1"/>
  <c r="J15" i="6"/>
</calcChain>
</file>

<file path=xl/sharedStrings.xml><?xml version="1.0" encoding="utf-8"?>
<sst xmlns="http://schemas.openxmlformats.org/spreadsheetml/2006/main" count="298" uniqueCount="143">
  <si>
    <t>kpl</t>
  </si>
  <si>
    <t>KPL</t>
  </si>
  <si>
    <t>SUMA</t>
  </si>
  <si>
    <t>O</t>
  </si>
  <si>
    <t>ILOŚĆ</t>
  </si>
  <si>
    <t>JEDNOSTKA</t>
  </si>
  <si>
    <t>WARTOŚĆ NETTO</t>
  </si>
  <si>
    <t>WARTOŚĆ BRUTTO</t>
  </si>
  <si>
    <t>Mobilizacja sprzętu wiertniczego</t>
  </si>
  <si>
    <t>CENA JEDNOSTKOWA</t>
  </si>
  <si>
    <t>Zagospodarowanie terenu budowy- porządkowanie</t>
  </si>
  <si>
    <t>Wiercenie pod konduktor średnicą świdra fi 580 mm</t>
  </si>
  <si>
    <t>mb</t>
  </si>
  <si>
    <t>Wiercenie pod kolumnę rur świdrem fi 470 mm</t>
  </si>
  <si>
    <t>Wiercenie otwór bosy świdrem fi 311 mm</t>
  </si>
  <si>
    <t>Cementowanie kolumny rur cembrowych</t>
  </si>
  <si>
    <t>Zapuszczanie kolumny rur cembrowych</t>
  </si>
  <si>
    <t>Rura stalowa fi 406</t>
  </si>
  <si>
    <t xml:space="preserve">Mleczko cementowe </t>
  </si>
  <si>
    <t>m3</t>
  </si>
  <si>
    <t>Pompowanie oczyszczajace</t>
  </si>
  <si>
    <t>h</t>
  </si>
  <si>
    <t>Pompowanie pomiarowe</t>
  </si>
  <si>
    <t>Chlorowanie dezynfekcja otworu</t>
  </si>
  <si>
    <t>Pobór i badanie wody fizykochemia i bakteriologia</t>
  </si>
  <si>
    <t>Inwentaryzacja geodezyjna</t>
  </si>
  <si>
    <t>Kabel do pompy</t>
  </si>
  <si>
    <t>Rury pompowe DN 100 - stal nierdzewna 304</t>
  </si>
  <si>
    <t>Króciec przyłączeniowy do pompy</t>
  </si>
  <si>
    <t>Montaż pompy głębinowej</t>
  </si>
  <si>
    <t>Zestawy przyłączeniowe</t>
  </si>
  <si>
    <t>szt</t>
  </si>
  <si>
    <t>Transport pompy</t>
  </si>
  <si>
    <t>Sonda do pomiaru lustra wody</t>
  </si>
  <si>
    <t>Obudowa studni typu Lange DN 100</t>
  </si>
  <si>
    <t>Przygotowanie podłoża pod obudowę</t>
  </si>
  <si>
    <t>Wyciągnięcie rury pionowej  do SUW</t>
  </si>
  <si>
    <t xml:space="preserve">Wykonanie betonowej podstawy </t>
  </si>
  <si>
    <t>Montaż obudowy</t>
  </si>
  <si>
    <t>Transprt obudowy</t>
  </si>
  <si>
    <t>Rurociąg PEHD DN 100 od studni do SUW</t>
  </si>
  <si>
    <t>OGRODZENIE</t>
  </si>
  <si>
    <t>ZAGOSPO</t>
  </si>
  <si>
    <t>SZT</t>
  </si>
  <si>
    <t>ROZBIÓRKA ISTNIEJĄCEGO OGRODZENIA</t>
  </si>
  <si>
    <t>MB</t>
  </si>
  <si>
    <t>ROZBIÓRKA ISTNIEJĄCYCH BRAM O SZEROKOSCI OK 5 MB</t>
  </si>
  <si>
    <t>ROZBIÓRKA ISTNIEJĄCEJ FURTKI O SZEROKOSCI OK 1 MB</t>
  </si>
  <si>
    <t>ELEKTRYKA I AUTOMATYKA</t>
  </si>
  <si>
    <t>ROZDZIELNICE ELEKTRYCZNE I AUTOMATYKI</t>
  </si>
  <si>
    <t>SIEĆ KABLI ZEWNĘTRZNYCH</t>
  </si>
  <si>
    <t>OŚWIETLENIE TERENU</t>
  </si>
  <si>
    <t>INSTALACJE WEWNĘTRZNE TECHNOLOGICZNE</t>
  </si>
  <si>
    <t>INSTALACJE WEWNĘTRZNE OGÓLNE</t>
  </si>
  <si>
    <t>INSTALACJE ODGROMOWE I UZIEMIAJĄCE</t>
  </si>
  <si>
    <t>APARATURA AKPIA</t>
  </si>
  <si>
    <t>ZESTAW KOMPUTEROWY,WIZUALIZACJA</t>
  </si>
  <si>
    <t>ZAPROGRAMOWANIE STEROWNIKA</t>
  </si>
  <si>
    <t>INSTALACJA SSWIN Z MONITORINGIEM KAMERAMI</t>
  </si>
  <si>
    <t>BUDOWA NOWEJ STUDNI GŁĘBINOWEJ S2</t>
  </si>
  <si>
    <t>TECHNOLOGIA</t>
  </si>
  <si>
    <t>TE</t>
  </si>
  <si>
    <t>DMUCHAWA DO PŁUKANIA FILTRÓW POWIETRZEM</t>
  </si>
  <si>
    <t>ORUROWANIE ZE STALI K.O. 304 I ARMATURA</t>
  </si>
  <si>
    <t>DEMONTAŻ FILTRÓW, URZĄDZEŃ, ARMATURY I ORUROWANIA</t>
  </si>
  <si>
    <t>TECHNOLOGIA SUW</t>
  </si>
  <si>
    <t>ZAKRES</t>
  </si>
  <si>
    <t>CENA NETTO</t>
  </si>
  <si>
    <t>CENA BRUTTO</t>
  </si>
  <si>
    <t>FILTRY CIŚNIENIOWE 4 DN 1600</t>
  </si>
  <si>
    <t>TERMOMODERNIZACJA BUDYNKU TECHNOLOGICZNEGO SUW REMBIESZÓW OK. 13,5 X 10 = 135 M2</t>
  </si>
  <si>
    <t>DOCIEPLENIE DACHU POKRYCIE STROPAPĄ GRUBOŚCI 20 CM I PAPĄ TERMOZGRZEWALNĄ GRUBOŚCI 5,2 MM</t>
  </si>
  <si>
    <t>m2</t>
  </si>
  <si>
    <t>WYKONANIE NOWEGO OPIERZENIA I ORYNNOWANIA ZE SPUSTAMI</t>
  </si>
  <si>
    <t>M3</t>
  </si>
  <si>
    <t>ODKOPANIE IZOLACJA I OCIEPLENIE FUNDAMENTÓW 1 m</t>
  </si>
  <si>
    <t>ZASYPANIE FUNDAMENTÓW WOKÓŁ OBIEKTU i UTYLIZACJA ZIEMII</t>
  </si>
  <si>
    <t>NAPRAWA SPIĘCIE 1 NAROŻNIKA BUDYNKU ORAZ CZĘŚCIOWA NAPRAWA GZYMSU, WYMIANA NADPROŻA NA NOWE NAD DRZWIAMI WEJŚCIOWYMI</t>
  </si>
  <si>
    <t>WYKONANIE NOWEGO DOCIEPLENIA BUDYNKU STYROPIAN GR 20 CM</t>
  </si>
  <si>
    <t>M2</t>
  </si>
  <si>
    <t>WYMIANA  OKNA 10 SZT</t>
  </si>
  <si>
    <t>WYMIANA DRZWI ZEWNĘTRZNYCH 2 SZTUKA 1,00/2,0 M</t>
  </si>
  <si>
    <t>WYKONANIE MODERNIZACJI 2 ISTNIEJĄCYCH DASZKÓW NAD DRZWIAMI</t>
  </si>
  <si>
    <t>WYKONANIE NOWEGO DASZKU SYSTEMOWEGO NAD DRZWIAMI WEJŚCIOWYMI DO CZĘŚCI TECHNOLOGICZNEJ BUDYNKU</t>
  </si>
  <si>
    <t>WYKONANIE NOWYCH PARAPETÓW ZEWNĘTRZNYCH DO OKIEN</t>
  </si>
  <si>
    <t>WYKONANIE OKŁADZIN Z PŁYTEK GRESOWYCH NA WCZEŚNIEJ PRZYGOTOWANYM PODŁOŻU - ŚCIANY DO WYSOKOŚCI 2 MB</t>
  </si>
  <si>
    <t>DWUKROTNE MALOWANIE ŚCIAN POWYŻEJ 2 MB NA WCZEŚNIEJ PRZYGOTOWANYM PODŁOŻU</t>
  </si>
  <si>
    <t>DWUKROTNE MALOWANIE SUFITU POWYŻEJ 2 MB NA WCZEŚNIEJ PRZYGOTOWANYM PODŁOŻU</t>
  </si>
  <si>
    <t>Wymiana drzwi wewnętrznych</t>
  </si>
  <si>
    <t>Wymiana białej armatury w chlorowni w tym oczomyjki</t>
  </si>
  <si>
    <t>Wymiana wentylatora i kratek wentylacyjnych w chlorowni</t>
  </si>
  <si>
    <t>Wymiana w WC, muszli klozetoej, umywalki, podgrzewacza do wody w wc</t>
  </si>
  <si>
    <t xml:space="preserve">Umeblowanie dyżurki </t>
  </si>
  <si>
    <t>Przekucia, przewiercenia, wykonanie demontaż częściowy posadzki, ścian do wprowadzenia stosownych instalcji technologicznych z przywróceniem do stanu pierwotnego</t>
  </si>
  <si>
    <t xml:space="preserve">Inne wynikające z szczegółowych rozwiązań projektowych </t>
  </si>
  <si>
    <t>RAZEM</t>
  </si>
  <si>
    <t>AGREGAT PRĄDOTWÓRCZY PRZEWOŹNY</t>
  </si>
  <si>
    <t>Materiał, Hydrant, zasuwy, złącza kołnierzowe, trzpienie, kolana, trójnik, skrzynka żeliwna, śrubunek, uszczelki</t>
  </si>
  <si>
    <t>ROBOTY BUDOWLANE ZWIĄZANE Z WYKONANIEM WĘZŁA I WYMIANĄ HYDRANTU</t>
  </si>
  <si>
    <t>Materiał, zasuwy, złącza kołnierzowe, trzpienie, kolana, trójnik, skrzynka żeliwna, śrubunek, uszczelki itp..</t>
  </si>
  <si>
    <t>ROBOTY BUDOWLANE ZWIĄZANE Z WYKONANIEM WĘZŁA Z ZASUWAMI</t>
  </si>
  <si>
    <t>WYKONANIE WĘZŁÓW Z ZASUWĄ NA RUROCIĄGU DN 150: 6 KPL</t>
  </si>
  <si>
    <t>Włączenie w istniejący układ technologiczny</t>
  </si>
  <si>
    <t>WYKONANIE NOWEJ STUDNI S2 NA GŁĘBOKOŚĆ 70  METRÓW</t>
  </si>
  <si>
    <t>TERMOMODERNIZACJA</t>
  </si>
  <si>
    <t>WYMIANA WĘZŁÓW Z ZASUWAMI</t>
  </si>
  <si>
    <t>WYMIANA WĘZŁÓW Z HYDRANTAMI</t>
  </si>
  <si>
    <t>SZACUNKOWE ZESTAWIENIE KOSZTÓW - SUW REMBIESZÓW PGR PRACE PROJEKTOWE</t>
  </si>
  <si>
    <t>SZACUNKOWE ZESTAWIENIE KOSZTÓW - SUW REMBIESZÓW PGR RAZEM ROBOTY BUDOWLANE I PRACE PROJEKTOWE</t>
  </si>
  <si>
    <t>WYKONANIE NOWEGO TYNKU SILIKONOWEGO W KOLORZE JASNYM ( CAŁY SYSTEM JEDNEGO PRODUCENTA)</t>
  </si>
  <si>
    <t>WYMIANA DRZWI ZEWNĘTRZNYCH 1 SZTUKA 2,5/2,2 M</t>
  </si>
  <si>
    <t xml:space="preserve">SKUCIE I WYKONANIE NOWEJ POSADZKI - PŁYTKI GRESOWE NA WYLEWCE BETONOWEJ </t>
  </si>
  <si>
    <t>Wykonanie instalacji wewnętrznych wod-kan i wentylacji</t>
  </si>
  <si>
    <t xml:space="preserve">PRZEPŁYWOMIERZE </t>
  </si>
  <si>
    <t>ZASYPKA FILTRÓW ZŁOŻE KATALITYCZNE I FILTRACYJNE</t>
  </si>
  <si>
    <t>WYMIANA WĘZŁÓW Z HYDRANTAMI 9 KPL</t>
  </si>
  <si>
    <t xml:space="preserve">ODKOPANIE FUNDAMENTÓW WOKÓŁ OBIEKTU </t>
  </si>
  <si>
    <t>Wymiana na nową instalacji elektrycznej, ogrzewania elektrycznego i oświetlenia wewnątrz i na zewnątrz</t>
  </si>
  <si>
    <t>Wykonanie opaski dookoła budynku technologicznego i chodnika od furtki do budynku technologicznego ok 75 m2</t>
  </si>
  <si>
    <t>AGREGAT PRĄDOTWÓRCZY PRZEWOŹNY - o mocy ok 45 kW</t>
  </si>
  <si>
    <t>AGREGAT PRĄDOTWÓRCZY PRZEWOŹNY o mocy ok 45 kW</t>
  </si>
  <si>
    <t>ZESTAW HYDROFOROWY</t>
  </si>
  <si>
    <t>UKŁAD NAPOWIETRZENIA WODY</t>
  </si>
  <si>
    <t>POMPA PŁUCZĄCA</t>
  </si>
  <si>
    <t>BADANIA TECHNOLOGICZNE NA STACJI POLIOTOWEJ</t>
  </si>
  <si>
    <t>POMPA DOZUJĄCA ZE ZBIORNIKIEM</t>
  </si>
  <si>
    <t>SPRĘŻARKI POWIETRZA z rozdzielnią spr. pow.</t>
  </si>
  <si>
    <t>Pompa głębinowa Grundfos typ SPE 30-7/ 7,5kW</t>
  </si>
  <si>
    <t>Roboty elektryczne i AKPIA (w tym falownik)</t>
  </si>
  <si>
    <r>
      <t>UKŁAD ZMIĘKCZANIA WODY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5 m3/h </t>
    </r>
  </si>
  <si>
    <t>Pompa głębinowa Grundfos typ SPE 30-7/ 7,5kW z kablem 35 m</t>
  </si>
  <si>
    <t>ZAKUP ZAPASOWEJ POMPY GŁĘBINOWYCH 1 KPL</t>
  </si>
  <si>
    <t xml:space="preserve">ZAKUP I DOSTAWA ZAPASOWEJ POMPY GŁĘBINOWEJ </t>
  </si>
  <si>
    <t xml:space="preserve">" MODERNIZACJA SIECI WODOCIĄGOWEJ ORAZ GENERALNY REMONT STACJI UZDATNIANIA WODY W REMBIESZOWIE" SZACUNKOWE ZESTAWIENIE KOSZTÓW - SUW REMBIESZÓW PGR RAZEM ROBOTY BUDOWLANE  </t>
  </si>
  <si>
    <t>BRAMA WJAZDOWA O SZER. 5 METRÓW I WYS MIN 1,5 M</t>
  </si>
  <si>
    <t>FURTKA O SZEROKOŚCI 1 M I WYSOKOŚCI MIN 1,5 M</t>
  </si>
  <si>
    <t>OGRODZENIE PANELOWE O WYSOKOŚCI MIN 1,5 PANELOWE</t>
  </si>
  <si>
    <t xml:space="preserve">Koszty pośrednie, koszty zakupu i zysk </t>
  </si>
  <si>
    <t>Koszty pośrednie, koszty zakupu i zysk</t>
  </si>
  <si>
    <t>Koszty pośrednie, koszty zakupu i zysk -</t>
  </si>
  <si>
    <t>RAZEM SZACUNKOWE KOSZTY PRAC PROJEKTOWYCH</t>
  </si>
  <si>
    <t xml:space="preserve">RAZEM KOSZT ROBÓT BUDOWLANYCH I PRAC PROJEKTOWYCH </t>
  </si>
  <si>
    <t>RAZEM KOSZT ROBÓT BUDOWLANYCH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</si>
</sst>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2" fillId="0" borderId="0" xfId="0" applyFont="1" applyAlignment="1">
      <alignment wrapText="1"/>
    </xf>
    <xf numFmtId="0" fontId="0" fillId="0" borderId="6" xfId="0" applyBorder="1"/>
    <xf numFmtId="0" fontId="2" fillId="0" borderId="7" xfId="0" applyFont="1" applyBorder="1"/>
    <xf numFmtId="164" fontId="0" fillId="0" borderId="6" xfId="0" applyNumberFormat="1" applyBorder="1"/>
    <xf numFmtId="164" fontId="2" fillId="0" borderId="7" xfId="0" applyNumberFormat="1" applyFont="1" applyBorder="1"/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3" xfId="0" applyFont="1" applyBorder="1"/>
    <xf numFmtId="0" fontId="2" fillId="0" borderId="5" xfId="0" applyFont="1" applyBorder="1"/>
    <xf numFmtId="0" fontId="2" fillId="0" borderId="4" xfId="0" applyFont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164" fontId="0" fillId="0" borderId="9" xfId="0" applyNumberFormat="1" applyBorder="1"/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164" fontId="5" fillId="0" borderId="2" xfId="0" applyNumberFormat="1" applyFont="1" applyBorder="1"/>
    <xf numFmtId="165" fontId="5" fillId="0" borderId="2" xfId="0" applyNumberFormat="1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65" fontId="6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164" fontId="7" fillId="0" borderId="1" xfId="0" applyNumberFormat="1" applyFont="1" applyBorder="1"/>
    <xf numFmtId="164" fontId="6" fillId="0" borderId="1" xfId="0" applyNumberFormat="1" applyFont="1" applyBorder="1"/>
    <xf numFmtId="0" fontId="6" fillId="0" borderId="7" xfId="0" applyFont="1" applyBorder="1" applyAlignment="1">
      <alignment wrapText="1"/>
    </xf>
    <xf numFmtId="0" fontId="6" fillId="0" borderId="7" xfId="0" applyFont="1" applyBorder="1"/>
    <xf numFmtId="0" fontId="7" fillId="0" borderId="2" xfId="0" applyFont="1" applyBorder="1"/>
    <xf numFmtId="164" fontId="7" fillId="0" borderId="2" xfId="0" applyNumberFormat="1" applyFont="1" applyBorder="1"/>
    <xf numFmtId="0" fontId="7" fillId="0" borderId="6" xfId="0" applyFont="1" applyBorder="1"/>
    <xf numFmtId="164" fontId="7" fillId="0" borderId="6" xfId="0" applyNumberFormat="1" applyFont="1" applyBorder="1"/>
    <xf numFmtId="0" fontId="7" fillId="0" borderId="7" xfId="0" applyFont="1" applyBorder="1"/>
    <xf numFmtId="164" fontId="7" fillId="0" borderId="7" xfId="0" applyNumberFormat="1" applyFont="1" applyBorder="1"/>
    <xf numFmtId="164" fontId="6" fillId="0" borderId="7" xfId="0" applyNumberFormat="1" applyFont="1" applyBorder="1"/>
    <xf numFmtId="0" fontId="7" fillId="0" borderId="2" xfId="0" applyFont="1" applyBorder="1" applyAlignment="1">
      <alignment wrapText="1"/>
    </xf>
    <xf numFmtId="164" fontId="6" fillId="0" borderId="4" xfId="0" applyNumberFormat="1" applyFont="1" applyBorder="1"/>
    <xf numFmtId="0" fontId="6" fillId="0" borderId="3" xfId="0" applyFont="1" applyBorder="1"/>
    <xf numFmtId="0" fontId="6" fillId="0" borderId="5" xfId="0" applyFont="1" applyBorder="1"/>
    <xf numFmtId="164" fontId="6" fillId="0" borderId="7" xfId="0" applyNumberFormat="1" applyFont="1" applyBorder="1" applyAlignment="1">
      <alignment wrapText="1"/>
    </xf>
    <xf numFmtId="164" fontId="6" fillId="0" borderId="5" xfId="0" applyNumberFormat="1" applyFont="1" applyBorder="1" applyAlignment="1">
      <alignment wrapText="1"/>
    </xf>
    <xf numFmtId="164" fontId="7" fillId="0" borderId="9" xfId="0" applyNumberFormat="1" applyFont="1" applyBorder="1"/>
    <xf numFmtId="0" fontId="6" fillId="0" borderId="5" xfId="0" applyFont="1" applyBorder="1" applyAlignment="1">
      <alignment wrapText="1"/>
    </xf>
    <xf numFmtId="0" fontId="7" fillId="0" borderId="3" xfId="0" applyFont="1" applyBorder="1"/>
    <xf numFmtId="0" fontId="7" fillId="0" borderId="5" xfId="0" applyFont="1" applyBorder="1"/>
    <xf numFmtId="164" fontId="7" fillId="0" borderId="4" xfId="0" applyNumberFormat="1" applyFont="1" applyBorder="1"/>
    <xf numFmtId="0" fontId="7" fillId="2" borderId="18" xfId="0" applyFont="1" applyFill="1" applyBorder="1"/>
    <xf numFmtId="0" fontId="7" fillId="2" borderId="19" xfId="0" applyFont="1" applyFill="1" applyBorder="1"/>
    <xf numFmtId="164" fontId="7" fillId="2" borderId="2" xfId="0" applyNumberFormat="1" applyFont="1" applyFill="1" applyBorder="1"/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12" fillId="0" borderId="1" xfId="0" applyFont="1" applyBorder="1"/>
    <xf numFmtId="164" fontId="12" fillId="0" borderId="1" xfId="0" applyNumberFormat="1" applyFont="1" applyBorder="1"/>
    <xf numFmtId="164" fontId="10" fillId="0" borderId="1" xfId="0" applyNumberFormat="1" applyFont="1" applyBorder="1"/>
    <xf numFmtId="0" fontId="13" fillId="0" borderId="7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15" xfId="0" applyFont="1" applyBorder="1"/>
    <xf numFmtId="0" fontId="14" fillId="0" borderId="17" xfId="0" applyFont="1" applyBorder="1"/>
    <xf numFmtId="164" fontId="14" fillId="0" borderId="2" xfId="0" applyNumberFormat="1" applyFont="1" applyBorder="1" applyAlignment="1">
      <alignment wrapText="1"/>
    </xf>
    <xf numFmtId="164" fontId="14" fillId="0" borderId="15" xfId="0" applyNumberFormat="1" applyFont="1" applyBorder="1"/>
    <xf numFmtId="164" fontId="14" fillId="0" borderId="12" xfId="0" applyNumberFormat="1" applyFont="1" applyBorder="1"/>
    <xf numFmtId="0" fontId="14" fillId="0" borderId="11" xfId="0" applyFont="1" applyBorder="1"/>
    <xf numFmtId="164" fontId="14" fillId="0" borderId="2" xfId="0" applyNumberFormat="1" applyFont="1" applyBorder="1"/>
    <xf numFmtId="0" fontId="14" fillId="0" borderId="13" xfId="0" applyFont="1" applyBorder="1"/>
    <xf numFmtId="0" fontId="14" fillId="0" borderId="16" xfId="0" applyFont="1" applyBorder="1"/>
    <xf numFmtId="164" fontId="14" fillId="0" borderId="16" xfId="0" applyNumberFormat="1" applyFont="1" applyBorder="1"/>
    <xf numFmtId="164" fontId="14" fillId="0" borderId="1" xfId="0" applyNumberFormat="1" applyFont="1" applyBorder="1"/>
    <xf numFmtId="164" fontId="14" fillId="0" borderId="14" xfId="0" applyNumberFormat="1" applyFont="1" applyBorder="1"/>
    <xf numFmtId="0" fontId="14" fillId="0" borderId="1" xfId="0" applyFont="1" applyBorder="1"/>
    <xf numFmtId="0" fontId="13" fillId="0" borderId="3" xfId="0" applyFont="1" applyBorder="1"/>
    <xf numFmtId="164" fontId="13" fillId="0" borderId="7" xfId="0" applyNumberFormat="1" applyFont="1" applyBorder="1"/>
    <xf numFmtId="164" fontId="13" fillId="0" borderId="4" xfId="0" applyNumberFormat="1" applyFont="1" applyBorder="1"/>
    <xf numFmtId="0" fontId="13" fillId="0" borderId="10" xfId="0" applyFont="1" applyBorder="1"/>
    <xf numFmtId="0" fontId="13" fillId="0" borderId="8" xfId="0" applyFont="1" applyBorder="1"/>
    <xf numFmtId="164" fontId="13" fillId="0" borderId="8" xfId="0" applyNumberFormat="1" applyFont="1" applyBorder="1"/>
    <xf numFmtId="164" fontId="13" fillId="0" borderId="10" xfId="0" applyNumberFormat="1" applyFont="1" applyBorder="1"/>
    <xf numFmtId="0" fontId="13" fillId="0" borderId="3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8:I39"/>
  <sheetViews>
    <sheetView tabSelected="1" topLeftCell="A15" workbookViewId="0">
      <selection activeCell="D38" sqref="D38"/>
    </sheetView>
  </sheetViews>
  <sheetFormatPr defaultRowHeight="15" x14ac:dyDescent="0.25"/>
  <cols>
    <col min="4" max="4" width="45.28515625" customWidth="1"/>
    <col min="5" max="5" width="11.7109375" customWidth="1"/>
    <col min="6" max="6" width="12.85546875" customWidth="1"/>
    <col min="7" max="7" width="16.7109375" customWidth="1"/>
    <col min="8" max="8" width="12" customWidth="1"/>
    <col min="9" max="9" width="12.140625" customWidth="1"/>
  </cols>
  <sheetData>
    <row r="8" spans="4:9" ht="15.75" thickBot="1" x14ac:dyDescent="0.3"/>
    <row r="9" spans="4:9" ht="40.5" customHeight="1" thickBot="1" x14ac:dyDescent="0.3">
      <c r="D9" s="23" t="s">
        <v>70</v>
      </c>
      <c r="E9" s="24" t="s">
        <v>4</v>
      </c>
      <c r="F9" s="23" t="s">
        <v>5</v>
      </c>
      <c r="G9" s="24" t="s">
        <v>9</v>
      </c>
      <c r="H9" s="23" t="s">
        <v>6</v>
      </c>
      <c r="I9" s="25" t="s">
        <v>7</v>
      </c>
    </row>
    <row r="10" spans="4:9" ht="29.25" customHeight="1" x14ac:dyDescent="0.25">
      <c r="D10" s="26" t="s">
        <v>71</v>
      </c>
      <c r="E10" s="27">
        <v>135</v>
      </c>
      <c r="F10" s="27" t="s">
        <v>72</v>
      </c>
      <c r="G10" s="28"/>
      <c r="H10" s="29">
        <f t="shared" ref="H10:H37" si="0">E10*G10</f>
        <v>0</v>
      </c>
      <c r="I10" s="29">
        <f>H10*1.23</f>
        <v>0</v>
      </c>
    </row>
    <row r="11" spans="4:9" ht="31.5" customHeight="1" x14ac:dyDescent="0.25">
      <c r="D11" s="30" t="s">
        <v>73</v>
      </c>
      <c r="E11" s="31">
        <v>1</v>
      </c>
      <c r="F11" s="31" t="s">
        <v>0</v>
      </c>
      <c r="G11" s="32"/>
      <c r="H11" s="33">
        <f t="shared" si="0"/>
        <v>0</v>
      </c>
      <c r="I11" s="33">
        <f t="shared" ref="I11:I39" si="1">H11*1.23</f>
        <v>0</v>
      </c>
    </row>
    <row r="12" spans="4:9" x14ac:dyDescent="0.25">
      <c r="D12" s="31" t="s">
        <v>116</v>
      </c>
      <c r="E12" s="31">
        <v>47</v>
      </c>
      <c r="F12" s="31" t="s">
        <v>74</v>
      </c>
      <c r="G12" s="32"/>
      <c r="H12" s="33">
        <f>E12*G12</f>
        <v>0</v>
      </c>
      <c r="I12" s="33">
        <f t="shared" si="1"/>
        <v>0</v>
      </c>
    </row>
    <row r="13" spans="4:9" x14ac:dyDescent="0.25">
      <c r="D13" s="31" t="s">
        <v>75</v>
      </c>
      <c r="E13" s="31">
        <v>47</v>
      </c>
      <c r="F13" s="31" t="s">
        <v>72</v>
      </c>
      <c r="G13" s="32"/>
      <c r="H13" s="33">
        <f t="shared" ref="H13:H16" si="2">E13*G13</f>
        <v>0</v>
      </c>
      <c r="I13" s="33">
        <f t="shared" si="1"/>
        <v>0</v>
      </c>
    </row>
    <row r="14" spans="4:9" x14ac:dyDescent="0.25">
      <c r="D14" s="31" t="s">
        <v>76</v>
      </c>
      <c r="E14" s="31">
        <v>47</v>
      </c>
      <c r="F14" s="31" t="s">
        <v>74</v>
      </c>
      <c r="G14" s="32"/>
      <c r="H14" s="33">
        <f t="shared" si="2"/>
        <v>0</v>
      </c>
      <c r="I14" s="33">
        <f t="shared" si="1"/>
        <v>0</v>
      </c>
    </row>
    <row r="15" spans="4:9" ht="42" customHeight="1" x14ac:dyDescent="0.25">
      <c r="D15" s="34" t="s">
        <v>77</v>
      </c>
      <c r="E15" s="31">
        <v>1</v>
      </c>
      <c r="F15" s="31" t="s">
        <v>1</v>
      </c>
      <c r="G15" s="32"/>
      <c r="H15" s="33">
        <f t="shared" si="2"/>
        <v>0</v>
      </c>
      <c r="I15" s="33">
        <f t="shared" si="1"/>
        <v>0</v>
      </c>
    </row>
    <row r="16" spans="4:9" x14ac:dyDescent="0.25">
      <c r="D16" s="31" t="s">
        <v>78</v>
      </c>
      <c r="E16" s="31">
        <v>182</v>
      </c>
      <c r="F16" s="31" t="s">
        <v>79</v>
      </c>
      <c r="G16" s="32"/>
      <c r="H16" s="33">
        <f t="shared" si="2"/>
        <v>0</v>
      </c>
      <c r="I16" s="33">
        <f t="shared" si="1"/>
        <v>0</v>
      </c>
    </row>
    <row r="17" spans="4:9" ht="26.25" customHeight="1" x14ac:dyDescent="0.25">
      <c r="D17" s="34" t="s">
        <v>109</v>
      </c>
      <c r="E17" s="31">
        <v>182</v>
      </c>
      <c r="F17" s="31" t="s">
        <v>79</v>
      </c>
      <c r="G17" s="32"/>
      <c r="H17" s="33">
        <f t="shared" si="0"/>
        <v>0</v>
      </c>
      <c r="I17" s="33">
        <f t="shared" si="1"/>
        <v>0</v>
      </c>
    </row>
    <row r="18" spans="4:9" x14ac:dyDescent="0.25">
      <c r="D18" s="31" t="s">
        <v>80</v>
      </c>
      <c r="E18" s="31">
        <v>10</v>
      </c>
      <c r="F18" s="31" t="s">
        <v>0</v>
      </c>
      <c r="G18" s="32"/>
      <c r="H18" s="33">
        <f t="shared" si="0"/>
        <v>0</v>
      </c>
      <c r="I18" s="33">
        <f t="shared" si="1"/>
        <v>0</v>
      </c>
    </row>
    <row r="19" spans="4:9" x14ac:dyDescent="0.25">
      <c r="D19" s="31" t="s">
        <v>110</v>
      </c>
      <c r="E19" s="31">
        <v>1</v>
      </c>
      <c r="F19" s="31" t="s">
        <v>1</v>
      </c>
      <c r="G19" s="32"/>
      <c r="H19" s="33">
        <f t="shared" si="0"/>
        <v>0</v>
      </c>
      <c r="I19" s="33">
        <f t="shared" si="1"/>
        <v>0</v>
      </c>
    </row>
    <row r="20" spans="4:9" x14ac:dyDescent="0.25">
      <c r="D20" s="31" t="s">
        <v>81</v>
      </c>
      <c r="E20" s="31">
        <v>2</v>
      </c>
      <c r="F20" s="31" t="s">
        <v>0</v>
      </c>
      <c r="G20" s="32"/>
      <c r="H20" s="33">
        <f t="shared" si="0"/>
        <v>0</v>
      </c>
      <c r="I20" s="33">
        <f t="shared" si="1"/>
        <v>0</v>
      </c>
    </row>
    <row r="21" spans="4:9" ht="27" customHeight="1" x14ac:dyDescent="0.25">
      <c r="D21" s="34" t="s">
        <v>82</v>
      </c>
      <c r="E21" s="31">
        <v>2</v>
      </c>
      <c r="F21" s="31" t="s">
        <v>1</v>
      </c>
      <c r="G21" s="32"/>
      <c r="H21" s="33">
        <f t="shared" si="0"/>
        <v>0</v>
      </c>
      <c r="I21" s="33">
        <f t="shared" si="1"/>
        <v>0</v>
      </c>
    </row>
    <row r="22" spans="4:9" ht="41.25" customHeight="1" x14ac:dyDescent="0.25">
      <c r="D22" s="34" t="s">
        <v>83</v>
      </c>
      <c r="E22" s="31">
        <v>1</v>
      </c>
      <c r="F22" s="31" t="s">
        <v>1</v>
      </c>
      <c r="G22" s="32"/>
      <c r="H22" s="33">
        <f t="shared" si="0"/>
        <v>0</v>
      </c>
      <c r="I22" s="33">
        <f t="shared" si="1"/>
        <v>0</v>
      </c>
    </row>
    <row r="23" spans="4:9" ht="26.25" customHeight="1" x14ac:dyDescent="0.25">
      <c r="D23" s="34" t="s">
        <v>84</v>
      </c>
      <c r="E23" s="31">
        <v>1</v>
      </c>
      <c r="F23" s="31" t="s">
        <v>1</v>
      </c>
      <c r="G23" s="32"/>
      <c r="H23" s="33">
        <f t="shared" si="0"/>
        <v>0</v>
      </c>
      <c r="I23" s="33">
        <f t="shared" si="1"/>
        <v>0</v>
      </c>
    </row>
    <row r="24" spans="4:9" ht="27" customHeight="1" x14ac:dyDescent="0.25">
      <c r="D24" s="34" t="s">
        <v>111</v>
      </c>
      <c r="E24" s="31">
        <v>135</v>
      </c>
      <c r="F24" s="31" t="s">
        <v>79</v>
      </c>
      <c r="G24" s="32"/>
      <c r="H24" s="33">
        <f t="shared" si="0"/>
        <v>0</v>
      </c>
      <c r="I24" s="33">
        <f t="shared" si="1"/>
        <v>0</v>
      </c>
    </row>
    <row r="25" spans="4:9" ht="42" customHeight="1" x14ac:dyDescent="0.25">
      <c r="D25" s="34" t="s">
        <v>85</v>
      </c>
      <c r="E25" s="31">
        <v>135</v>
      </c>
      <c r="F25" s="31" t="s">
        <v>79</v>
      </c>
      <c r="G25" s="32"/>
      <c r="H25" s="33">
        <f t="shared" si="0"/>
        <v>0</v>
      </c>
      <c r="I25" s="33">
        <f t="shared" si="1"/>
        <v>0</v>
      </c>
    </row>
    <row r="26" spans="4:9" ht="30" customHeight="1" x14ac:dyDescent="0.25">
      <c r="D26" s="34" t="s">
        <v>86</v>
      </c>
      <c r="E26" s="31">
        <v>100</v>
      </c>
      <c r="F26" s="31" t="s">
        <v>79</v>
      </c>
      <c r="G26" s="32"/>
      <c r="H26" s="33">
        <f t="shared" si="0"/>
        <v>0</v>
      </c>
      <c r="I26" s="33">
        <f t="shared" si="1"/>
        <v>0</v>
      </c>
    </row>
    <row r="27" spans="4:9" ht="30.75" customHeight="1" x14ac:dyDescent="0.25">
      <c r="D27" s="34" t="s">
        <v>87</v>
      </c>
      <c r="E27" s="31">
        <v>135</v>
      </c>
      <c r="F27" s="31" t="s">
        <v>79</v>
      </c>
      <c r="G27" s="32"/>
      <c r="H27" s="33">
        <f t="shared" si="0"/>
        <v>0</v>
      </c>
      <c r="I27" s="33">
        <f t="shared" si="1"/>
        <v>0</v>
      </c>
    </row>
    <row r="28" spans="4:9" ht="22.5" customHeight="1" x14ac:dyDescent="0.25">
      <c r="D28" s="34" t="s">
        <v>88</v>
      </c>
      <c r="E28" s="31">
        <v>3</v>
      </c>
      <c r="F28" s="31" t="s">
        <v>0</v>
      </c>
      <c r="G28" s="32"/>
      <c r="H28" s="33">
        <f t="shared" si="0"/>
        <v>0</v>
      </c>
      <c r="I28" s="33">
        <f t="shared" si="1"/>
        <v>0</v>
      </c>
    </row>
    <row r="29" spans="4:9" ht="23.25" customHeight="1" x14ac:dyDescent="0.25">
      <c r="D29" s="34" t="s">
        <v>89</v>
      </c>
      <c r="E29" s="31">
        <v>1</v>
      </c>
      <c r="F29" s="31" t="s">
        <v>0</v>
      </c>
      <c r="G29" s="32"/>
      <c r="H29" s="33">
        <f t="shared" si="0"/>
        <v>0</v>
      </c>
      <c r="I29" s="33">
        <f t="shared" si="1"/>
        <v>0</v>
      </c>
    </row>
    <row r="30" spans="4:9" ht="27.75" customHeight="1" x14ac:dyDescent="0.25">
      <c r="D30" s="34" t="s">
        <v>90</v>
      </c>
      <c r="E30" s="31">
        <v>1</v>
      </c>
      <c r="F30" s="31" t="s">
        <v>0</v>
      </c>
      <c r="G30" s="32"/>
      <c r="H30" s="33">
        <f t="shared" si="0"/>
        <v>0</v>
      </c>
      <c r="I30" s="33">
        <f t="shared" si="1"/>
        <v>0</v>
      </c>
    </row>
    <row r="31" spans="4:9" ht="31.5" customHeight="1" x14ac:dyDescent="0.25">
      <c r="D31" s="34" t="s">
        <v>91</v>
      </c>
      <c r="E31" s="31">
        <v>1</v>
      </c>
      <c r="F31" s="31" t="s">
        <v>0</v>
      </c>
      <c r="G31" s="32"/>
      <c r="H31" s="33">
        <f t="shared" si="0"/>
        <v>0</v>
      </c>
      <c r="I31" s="33">
        <f t="shared" si="1"/>
        <v>0</v>
      </c>
    </row>
    <row r="32" spans="4:9" x14ac:dyDescent="0.25">
      <c r="D32" s="34" t="s">
        <v>92</v>
      </c>
      <c r="E32" s="31">
        <v>1</v>
      </c>
      <c r="F32" s="31" t="s">
        <v>0</v>
      </c>
      <c r="G32" s="32"/>
      <c r="H32" s="33">
        <f t="shared" si="0"/>
        <v>0</v>
      </c>
      <c r="I32" s="33">
        <f t="shared" si="1"/>
        <v>0</v>
      </c>
    </row>
    <row r="33" spans="4:9" ht="27.75" customHeight="1" x14ac:dyDescent="0.25">
      <c r="D33" s="34" t="s">
        <v>117</v>
      </c>
      <c r="E33" s="31">
        <v>1</v>
      </c>
      <c r="F33" s="31" t="s">
        <v>0</v>
      </c>
      <c r="G33" s="32"/>
      <c r="H33" s="33">
        <f t="shared" si="0"/>
        <v>0</v>
      </c>
      <c r="I33" s="33">
        <f t="shared" si="1"/>
        <v>0</v>
      </c>
    </row>
    <row r="34" spans="4:9" ht="24" customHeight="1" x14ac:dyDescent="0.25">
      <c r="D34" s="34" t="s">
        <v>112</v>
      </c>
      <c r="E34" s="31">
        <v>1</v>
      </c>
      <c r="F34" s="31" t="s">
        <v>0</v>
      </c>
      <c r="G34" s="32"/>
      <c r="H34" s="33">
        <f t="shared" si="0"/>
        <v>0</v>
      </c>
      <c r="I34" s="33">
        <f t="shared" si="1"/>
        <v>0</v>
      </c>
    </row>
    <row r="35" spans="4:9" ht="36.75" customHeight="1" x14ac:dyDescent="0.25">
      <c r="D35" s="34" t="s">
        <v>93</v>
      </c>
      <c r="E35" s="31">
        <v>1</v>
      </c>
      <c r="F35" s="31" t="s">
        <v>0</v>
      </c>
      <c r="G35" s="32"/>
      <c r="H35" s="33">
        <f t="shared" si="0"/>
        <v>0</v>
      </c>
      <c r="I35" s="33">
        <f t="shared" si="1"/>
        <v>0</v>
      </c>
    </row>
    <row r="36" spans="4:9" ht="36.75" customHeight="1" x14ac:dyDescent="0.25">
      <c r="D36" s="34" t="s">
        <v>118</v>
      </c>
      <c r="E36" s="31">
        <v>1</v>
      </c>
      <c r="F36" s="31" t="s">
        <v>0</v>
      </c>
      <c r="G36" s="32"/>
      <c r="H36" s="33">
        <f t="shared" si="0"/>
        <v>0</v>
      </c>
      <c r="I36" s="33">
        <f t="shared" si="1"/>
        <v>0</v>
      </c>
    </row>
    <row r="37" spans="4:9" ht="24" customHeight="1" x14ac:dyDescent="0.25">
      <c r="D37" s="34" t="s">
        <v>94</v>
      </c>
      <c r="E37" s="31">
        <v>1</v>
      </c>
      <c r="F37" s="31" t="s">
        <v>0</v>
      </c>
      <c r="G37" s="32"/>
      <c r="H37" s="33">
        <f t="shared" si="0"/>
        <v>0</v>
      </c>
      <c r="I37" s="33">
        <f t="shared" si="1"/>
        <v>0</v>
      </c>
    </row>
    <row r="38" spans="4:9" x14ac:dyDescent="0.25">
      <c r="D38" s="31" t="s">
        <v>137</v>
      </c>
      <c r="E38" s="31">
        <v>1</v>
      </c>
      <c r="F38" s="31" t="s">
        <v>0</v>
      </c>
      <c r="G38" s="32"/>
      <c r="H38" s="33">
        <f>(H10+H11+H12+H13+H14+H15+H16+H17+H18+H19+H20+H21+H22+H23+H24+H25+H26+H27+H28+H29+H30+H31+H32+H33+H34+H35+H36+H37)*10%</f>
        <v>0</v>
      </c>
      <c r="I38" s="33">
        <f t="shared" si="1"/>
        <v>0</v>
      </c>
    </row>
    <row r="39" spans="4:9" x14ac:dyDescent="0.25">
      <c r="D39" s="35" t="s">
        <v>95</v>
      </c>
      <c r="E39" s="36"/>
      <c r="F39" s="36"/>
      <c r="G39" s="36"/>
      <c r="H39" s="37">
        <f>SUM(H10:H38)</f>
        <v>0</v>
      </c>
      <c r="I39" s="37">
        <f t="shared" si="1"/>
        <v>0</v>
      </c>
    </row>
  </sheetData>
  <pageMargins left="0.7" right="0.7" top="0.75" bottom="0.75" header="0.3" footer="0.3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3:N19"/>
  <sheetViews>
    <sheetView topLeftCell="A4" zoomScale="55" zoomScaleNormal="55" workbookViewId="0">
      <selection activeCell="E20" sqref="E20"/>
    </sheetView>
  </sheetViews>
  <sheetFormatPr defaultRowHeight="15" x14ac:dyDescent="0.25"/>
  <cols>
    <col min="1" max="1" width="3.85546875" customWidth="1"/>
    <col min="2" max="2" width="4.42578125" customWidth="1"/>
    <col min="3" max="3" width="12.7109375" hidden="1" customWidth="1"/>
    <col min="4" max="4" width="6.42578125" hidden="1" customWidth="1"/>
    <col min="5" max="5" width="64.85546875" customWidth="1"/>
    <col min="6" max="6" width="11" customWidth="1"/>
    <col min="7" max="7" width="16.85546875" customWidth="1"/>
    <col min="8" max="8" width="27.5703125" customWidth="1"/>
    <col min="9" max="9" width="22.42578125" bestFit="1" customWidth="1"/>
    <col min="10" max="10" width="25.7109375" customWidth="1"/>
    <col min="11" max="11" width="10.85546875" customWidth="1"/>
    <col min="12" max="12" width="39.7109375" customWidth="1"/>
    <col min="13" max="13" width="14.85546875" customWidth="1"/>
    <col min="14" max="14" width="15.42578125" customWidth="1"/>
  </cols>
  <sheetData>
    <row r="3" spans="5:14" ht="1.5" customHeight="1" thickBot="1" x14ac:dyDescent="0.3">
      <c r="K3" s="94"/>
      <c r="L3" s="94"/>
      <c r="M3" s="94"/>
      <c r="N3" s="94"/>
    </row>
    <row r="4" spans="5:14" ht="72.75" customHeight="1" thickBot="1" x14ac:dyDescent="0.3">
      <c r="E4" s="95" t="s">
        <v>133</v>
      </c>
      <c r="F4" s="96"/>
      <c r="G4" s="96"/>
      <c r="H4" s="96"/>
      <c r="I4" s="96"/>
      <c r="J4" s="97"/>
      <c r="K4" s="22"/>
      <c r="L4" s="22"/>
      <c r="M4" s="22"/>
      <c r="N4" s="22"/>
    </row>
    <row r="5" spans="5:14" ht="43.5" customHeight="1" thickBot="1" x14ac:dyDescent="0.4">
      <c r="E5" s="70" t="s">
        <v>66</v>
      </c>
      <c r="F5" s="70" t="s">
        <v>4</v>
      </c>
      <c r="G5" s="70" t="s">
        <v>5</v>
      </c>
      <c r="H5" s="70" t="s">
        <v>9</v>
      </c>
      <c r="I5" s="70" t="s">
        <v>67</v>
      </c>
      <c r="J5" s="70" t="s">
        <v>68</v>
      </c>
      <c r="K5" s="18"/>
      <c r="L5" s="18"/>
      <c r="M5" s="5"/>
      <c r="N5" s="5"/>
    </row>
    <row r="6" spans="5:14" ht="18" customHeight="1" x14ac:dyDescent="0.35">
      <c r="E6" s="71" t="s">
        <v>104</v>
      </c>
      <c r="F6" s="72">
        <v>1</v>
      </c>
      <c r="G6" s="73" t="s">
        <v>1</v>
      </c>
      <c r="H6" s="74"/>
      <c r="I6" s="75"/>
      <c r="J6" s="76">
        <f>I6*1.23</f>
        <v>0</v>
      </c>
      <c r="K6" s="18"/>
      <c r="L6" s="18"/>
      <c r="M6" s="5"/>
      <c r="N6" s="5"/>
    </row>
    <row r="7" spans="5:14" ht="21" x14ac:dyDescent="0.35">
      <c r="E7" s="77" t="s">
        <v>60</v>
      </c>
      <c r="F7" s="72">
        <v>1</v>
      </c>
      <c r="G7" s="72" t="s">
        <v>1</v>
      </c>
      <c r="H7" s="78"/>
      <c r="I7" s="78"/>
      <c r="J7" s="76">
        <f>I7*1.23</f>
        <v>0</v>
      </c>
      <c r="K7" s="21"/>
      <c r="L7" s="18"/>
      <c r="M7" s="19"/>
      <c r="N7" s="19"/>
    </row>
    <row r="8" spans="5:14" ht="21" x14ac:dyDescent="0.35">
      <c r="E8" s="79" t="s">
        <v>59</v>
      </c>
      <c r="F8" s="80">
        <v>1</v>
      </c>
      <c r="G8" s="72" t="s">
        <v>1</v>
      </c>
      <c r="H8" s="81"/>
      <c r="I8" s="82"/>
      <c r="J8" s="83">
        <f t="shared" ref="J8:J15" si="0">I8*1.23</f>
        <v>0</v>
      </c>
      <c r="K8" s="98"/>
      <c r="L8" s="15"/>
      <c r="M8" s="16"/>
      <c r="N8" s="16"/>
    </row>
    <row r="9" spans="5:14" ht="21" x14ac:dyDescent="0.35">
      <c r="E9" s="79" t="s">
        <v>131</v>
      </c>
      <c r="F9" s="80">
        <v>1</v>
      </c>
      <c r="G9" s="72" t="s">
        <v>1</v>
      </c>
      <c r="H9" s="81"/>
      <c r="I9" s="82"/>
      <c r="J9" s="83">
        <f t="shared" si="0"/>
        <v>0</v>
      </c>
      <c r="K9" s="98"/>
      <c r="M9" s="16"/>
      <c r="N9" s="16"/>
    </row>
    <row r="10" spans="5:14" ht="21" x14ac:dyDescent="0.35">
      <c r="E10" s="79" t="s">
        <v>41</v>
      </c>
      <c r="F10" s="80">
        <v>1</v>
      </c>
      <c r="G10" s="72" t="s">
        <v>1</v>
      </c>
      <c r="H10" s="81"/>
      <c r="I10" s="82"/>
      <c r="J10" s="83">
        <f t="shared" si="0"/>
        <v>0</v>
      </c>
      <c r="K10" s="20"/>
      <c r="M10" s="16"/>
      <c r="N10" s="16"/>
    </row>
    <row r="11" spans="5:14" ht="21" x14ac:dyDescent="0.35">
      <c r="E11" s="79" t="s">
        <v>48</v>
      </c>
      <c r="F11" s="84">
        <v>1</v>
      </c>
      <c r="G11" s="72" t="s">
        <v>1</v>
      </c>
      <c r="H11" s="81"/>
      <c r="I11" s="82"/>
      <c r="J11" s="83">
        <f t="shared" si="0"/>
        <v>0</v>
      </c>
      <c r="K11" s="20"/>
      <c r="M11" s="16"/>
      <c r="N11" s="16"/>
    </row>
    <row r="12" spans="5:14" ht="21" x14ac:dyDescent="0.35">
      <c r="E12" s="79" t="s">
        <v>96</v>
      </c>
      <c r="F12" s="84">
        <v>1</v>
      </c>
      <c r="G12" s="72" t="s">
        <v>1</v>
      </c>
      <c r="H12" s="81"/>
      <c r="I12" s="82"/>
      <c r="J12" s="83">
        <f t="shared" si="0"/>
        <v>0</v>
      </c>
      <c r="K12" s="20"/>
      <c r="M12" s="16"/>
      <c r="N12" s="16"/>
    </row>
    <row r="13" spans="5:14" ht="21" x14ac:dyDescent="0.35">
      <c r="E13" s="79" t="s">
        <v>106</v>
      </c>
      <c r="F13" s="80">
        <v>9</v>
      </c>
      <c r="G13" s="72" t="s">
        <v>1</v>
      </c>
      <c r="H13" s="81"/>
      <c r="I13" s="82"/>
      <c r="J13" s="83">
        <f t="shared" si="0"/>
        <v>0</v>
      </c>
      <c r="K13" s="20"/>
      <c r="M13" s="16"/>
      <c r="N13" s="16"/>
    </row>
    <row r="14" spans="5:14" ht="21.75" thickBot="1" x14ac:dyDescent="0.4">
      <c r="E14" s="79" t="s">
        <v>105</v>
      </c>
      <c r="F14" s="80">
        <v>6</v>
      </c>
      <c r="G14" s="80" t="s">
        <v>1</v>
      </c>
      <c r="H14" s="78"/>
      <c r="I14" s="82"/>
      <c r="J14" s="83">
        <f t="shared" si="0"/>
        <v>0</v>
      </c>
    </row>
    <row r="15" spans="5:14" ht="21.75" thickBot="1" x14ac:dyDescent="0.4">
      <c r="E15" s="85" t="s">
        <v>142</v>
      </c>
      <c r="F15" s="85"/>
      <c r="G15" s="85"/>
      <c r="H15" s="85"/>
      <c r="I15" s="86">
        <f>I6+I7+I8+I9+I10+I11+I12+I13+I14</f>
        <v>0</v>
      </c>
      <c r="J15" s="87">
        <f t="shared" si="0"/>
        <v>0</v>
      </c>
    </row>
    <row r="16" spans="5:14" ht="40.5" customHeight="1" thickBot="1" x14ac:dyDescent="0.3">
      <c r="E16" s="95" t="s">
        <v>107</v>
      </c>
      <c r="F16" s="96"/>
      <c r="G16" s="96"/>
      <c r="H16" s="96"/>
      <c r="I16" s="96"/>
      <c r="J16" s="97"/>
    </row>
    <row r="17" spans="5:10" ht="21.75" thickBot="1" x14ac:dyDescent="0.4">
      <c r="E17" s="88" t="s">
        <v>140</v>
      </c>
      <c r="G17" s="89"/>
      <c r="H17" s="89"/>
      <c r="I17" s="90">
        <f>(I6+I7+I8+I10+I11+I13+I14)*4%</f>
        <v>0</v>
      </c>
      <c r="J17" s="91">
        <f>I17*1.23</f>
        <v>0</v>
      </c>
    </row>
    <row r="18" spans="5:10" ht="36.75" customHeight="1" thickBot="1" x14ac:dyDescent="0.3">
      <c r="E18" s="95" t="s">
        <v>108</v>
      </c>
      <c r="F18" s="96"/>
      <c r="G18" s="96"/>
      <c r="H18" s="96"/>
      <c r="I18" s="96"/>
      <c r="J18" s="97"/>
    </row>
    <row r="19" spans="5:10" ht="42.75" thickBot="1" x14ac:dyDescent="0.4">
      <c r="E19" s="92" t="s">
        <v>141</v>
      </c>
      <c r="F19" s="92"/>
      <c r="G19" s="92"/>
      <c r="H19" s="92"/>
      <c r="I19" s="86">
        <f>I15+I17</f>
        <v>0</v>
      </c>
      <c r="J19" s="87">
        <f t="shared" ref="J19" si="1">I19*1.23</f>
        <v>0</v>
      </c>
    </row>
  </sheetData>
  <mergeCells count="5">
    <mergeCell ref="K3:N3"/>
    <mergeCell ref="E16:J16"/>
    <mergeCell ref="K8:K9"/>
    <mergeCell ref="E4:J4"/>
    <mergeCell ref="E18:J18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9"/>
  <sheetViews>
    <sheetView topLeftCell="B1" workbookViewId="0">
      <selection activeCell="D18" sqref="D18"/>
    </sheetView>
  </sheetViews>
  <sheetFormatPr defaultRowHeight="15" x14ac:dyDescent="0.25"/>
  <cols>
    <col min="4" max="4" width="48.28515625" customWidth="1"/>
    <col min="6" max="6" width="12.85546875" customWidth="1"/>
    <col min="7" max="7" width="15.140625" customWidth="1"/>
    <col min="8" max="8" width="16.5703125" customWidth="1"/>
    <col min="9" max="9" width="15.5703125" customWidth="1"/>
  </cols>
  <sheetData>
    <row r="1" spans="1:9" x14ac:dyDescent="0.25">
      <c r="A1" t="s">
        <v>61</v>
      </c>
    </row>
    <row r="3" spans="1:9" ht="15.75" thickBot="1" x14ac:dyDescent="0.3"/>
    <row r="4" spans="1:9" ht="27" thickBot="1" x14ac:dyDescent="0.3">
      <c r="D4" s="53" t="s">
        <v>65</v>
      </c>
      <c r="E4" s="43" t="s">
        <v>4</v>
      </c>
      <c r="F4" s="54" t="s">
        <v>5</v>
      </c>
      <c r="G4" s="42" t="s">
        <v>9</v>
      </c>
      <c r="H4" s="58" t="s">
        <v>6</v>
      </c>
      <c r="I4" s="42" t="s">
        <v>7</v>
      </c>
    </row>
    <row r="5" spans="1:9" x14ac:dyDescent="0.25">
      <c r="D5" s="62" t="s">
        <v>124</v>
      </c>
      <c r="E5" s="63">
        <v>1</v>
      </c>
      <c r="F5" s="63" t="s">
        <v>1</v>
      </c>
      <c r="G5" s="64"/>
      <c r="H5" s="64">
        <f>E5*G5</f>
        <v>0</v>
      </c>
      <c r="I5" s="64">
        <f>H5*1.23</f>
        <v>0</v>
      </c>
    </row>
    <row r="6" spans="1:9" x14ac:dyDescent="0.25">
      <c r="D6" s="44" t="s">
        <v>69</v>
      </c>
      <c r="E6" s="44">
        <v>4</v>
      </c>
      <c r="F6" s="44" t="s">
        <v>1</v>
      </c>
      <c r="G6" s="45"/>
      <c r="H6" s="45">
        <f>E6*G6</f>
        <v>0</v>
      </c>
      <c r="I6" s="45">
        <f>H6*1.23</f>
        <v>0</v>
      </c>
    </row>
    <row r="7" spans="1:9" x14ac:dyDescent="0.25">
      <c r="D7" s="39" t="s">
        <v>114</v>
      </c>
      <c r="E7" s="39">
        <v>4</v>
      </c>
      <c r="F7" s="39" t="s">
        <v>1</v>
      </c>
      <c r="G7" s="40"/>
      <c r="H7" s="45">
        <f t="shared" ref="H7:H14" si="0">E7*G7</f>
        <v>0</v>
      </c>
      <c r="I7" s="45">
        <f t="shared" ref="I7:I19" si="1">H7*1.23</f>
        <v>0</v>
      </c>
    </row>
    <row r="8" spans="1:9" x14ac:dyDescent="0.25">
      <c r="D8" s="39" t="s">
        <v>122</v>
      </c>
      <c r="E8" s="39">
        <v>1</v>
      </c>
      <c r="F8" s="39" t="s">
        <v>1</v>
      </c>
      <c r="G8" s="40"/>
      <c r="H8" s="45">
        <f t="shared" si="0"/>
        <v>0</v>
      </c>
      <c r="I8" s="45">
        <f t="shared" si="1"/>
        <v>0</v>
      </c>
    </row>
    <row r="9" spans="1:9" x14ac:dyDescent="0.25">
      <c r="D9" s="38" t="s">
        <v>121</v>
      </c>
      <c r="E9" s="39">
        <v>1</v>
      </c>
      <c r="F9" s="39" t="s">
        <v>1</v>
      </c>
      <c r="G9" s="40"/>
      <c r="H9" s="45">
        <f t="shared" si="0"/>
        <v>0</v>
      </c>
      <c r="I9" s="45">
        <f t="shared" si="1"/>
        <v>0</v>
      </c>
    </row>
    <row r="10" spans="1:9" x14ac:dyDescent="0.25">
      <c r="D10" s="39" t="s">
        <v>62</v>
      </c>
      <c r="E10" s="39">
        <v>1</v>
      </c>
      <c r="F10" s="39" t="s">
        <v>1</v>
      </c>
      <c r="G10" s="40"/>
      <c r="H10" s="45">
        <f t="shared" si="0"/>
        <v>0</v>
      </c>
      <c r="I10" s="45">
        <f t="shared" si="1"/>
        <v>0</v>
      </c>
    </row>
    <row r="11" spans="1:9" x14ac:dyDescent="0.25">
      <c r="D11" s="39" t="s">
        <v>63</v>
      </c>
      <c r="E11" s="39">
        <v>1</v>
      </c>
      <c r="F11" s="39" t="s">
        <v>1</v>
      </c>
      <c r="G11" s="40"/>
      <c r="H11" s="45">
        <f t="shared" si="0"/>
        <v>0</v>
      </c>
      <c r="I11" s="45">
        <f t="shared" si="1"/>
        <v>0</v>
      </c>
    </row>
    <row r="12" spans="1:9" x14ac:dyDescent="0.25">
      <c r="D12" s="39" t="s">
        <v>125</v>
      </c>
      <c r="E12" s="39">
        <v>1</v>
      </c>
      <c r="F12" s="39" t="s">
        <v>1</v>
      </c>
      <c r="G12" s="40"/>
      <c r="H12" s="45">
        <f t="shared" si="0"/>
        <v>0</v>
      </c>
      <c r="I12" s="45">
        <f t="shared" si="1"/>
        <v>0</v>
      </c>
    </row>
    <row r="13" spans="1:9" x14ac:dyDescent="0.25">
      <c r="D13" s="39" t="s">
        <v>123</v>
      </c>
      <c r="E13" s="39">
        <v>1</v>
      </c>
      <c r="F13" s="39" t="s">
        <v>1</v>
      </c>
      <c r="G13" s="40"/>
      <c r="H13" s="45">
        <f t="shared" si="0"/>
        <v>0</v>
      </c>
      <c r="I13" s="45">
        <f t="shared" si="1"/>
        <v>0</v>
      </c>
    </row>
    <row r="14" spans="1:9" x14ac:dyDescent="0.25">
      <c r="D14" s="39" t="s">
        <v>113</v>
      </c>
      <c r="E14" s="39">
        <v>5</v>
      </c>
      <c r="F14" s="39" t="s">
        <v>1</v>
      </c>
      <c r="G14" s="40"/>
      <c r="H14" s="45">
        <f t="shared" si="0"/>
        <v>0</v>
      </c>
      <c r="I14" s="45">
        <f t="shared" si="1"/>
        <v>0</v>
      </c>
    </row>
    <row r="15" spans="1:9" x14ac:dyDescent="0.25">
      <c r="D15" s="38" t="s">
        <v>126</v>
      </c>
      <c r="E15" s="39">
        <v>2</v>
      </c>
      <c r="F15" s="39" t="s">
        <v>1</v>
      </c>
      <c r="G15" s="40"/>
      <c r="H15" s="45">
        <f>E15*G15</f>
        <v>0</v>
      </c>
      <c r="I15" s="45">
        <f t="shared" si="1"/>
        <v>0</v>
      </c>
    </row>
    <row r="16" spans="1:9" x14ac:dyDescent="0.25">
      <c r="D16" s="38" t="s">
        <v>129</v>
      </c>
      <c r="E16" s="39">
        <v>1</v>
      </c>
      <c r="F16" s="39" t="s">
        <v>1</v>
      </c>
      <c r="G16" s="40"/>
      <c r="H16" s="45">
        <f>E16*G16</f>
        <v>0</v>
      </c>
      <c r="I16" s="45">
        <f t="shared" si="1"/>
        <v>0</v>
      </c>
    </row>
    <row r="17" spans="4:9" ht="26.25" x14ac:dyDescent="0.25">
      <c r="D17" s="38" t="s">
        <v>64</v>
      </c>
      <c r="E17" s="39">
        <v>1</v>
      </c>
      <c r="F17" s="39" t="s">
        <v>1</v>
      </c>
      <c r="G17" s="40"/>
      <c r="H17" s="45"/>
      <c r="I17" s="45">
        <f t="shared" si="1"/>
        <v>0</v>
      </c>
    </row>
    <row r="18" spans="4:9" ht="15.75" thickBot="1" x14ac:dyDescent="0.3">
      <c r="D18" s="46" t="s">
        <v>138</v>
      </c>
      <c r="E18" s="46">
        <v>1</v>
      </c>
      <c r="F18" s="46" t="s">
        <v>1</v>
      </c>
      <c r="G18" s="47"/>
      <c r="H18" s="57"/>
      <c r="I18" s="57">
        <f t="shared" si="1"/>
        <v>0</v>
      </c>
    </row>
    <row r="19" spans="4:9" ht="15.75" thickBot="1" x14ac:dyDescent="0.3">
      <c r="D19" s="59" t="s">
        <v>2</v>
      </c>
      <c r="E19" s="48"/>
      <c r="F19" s="60"/>
      <c r="G19" s="49"/>
      <c r="H19" s="49">
        <f>H5+H6+H7+H8+H9+H10+H11+H12+H13+H14+H15+H16+H17+H18</f>
        <v>0</v>
      </c>
      <c r="I19" s="61">
        <f t="shared" si="1"/>
        <v>0</v>
      </c>
    </row>
  </sheetData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D4:I37"/>
  <sheetViews>
    <sheetView topLeftCell="A24" workbookViewId="0">
      <selection activeCell="D40" sqref="D40"/>
    </sheetView>
  </sheetViews>
  <sheetFormatPr defaultRowHeight="15" x14ac:dyDescent="0.25"/>
  <cols>
    <col min="4" max="4" width="66.42578125" customWidth="1"/>
    <col min="6" max="6" width="11.42578125" customWidth="1"/>
    <col min="7" max="7" width="15.28515625" customWidth="1"/>
    <col min="8" max="8" width="13.42578125" customWidth="1"/>
    <col min="9" max="9" width="13.85546875" customWidth="1"/>
  </cols>
  <sheetData>
    <row r="4" spans="4:9" ht="26.25" x14ac:dyDescent="0.25">
      <c r="D4" s="35" t="s">
        <v>103</v>
      </c>
      <c r="E4" s="35" t="s">
        <v>4</v>
      </c>
      <c r="F4" s="35" t="s">
        <v>5</v>
      </c>
      <c r="G4" s="35" t="s">
        <v>9</v>
      </c>
      <c r="H4" s="35" t="s">
        <v>6</v>
      </c>
      <c r="I4" s="35" t="s">
        <v>7</v>
      </c>
    </row>
    <row r="5" spans="4:9" x14ac:dyDescent="0.25">
      <c r="D5" s="38" t="s">
        <v>8</v>
      </c>
      <c r="E5" s="39">
        <v>1</v>
      </c>
      <c r="F5" s="39" t="str">
        <f>'ZAKUP ZAPASOWEJ POMPY '!F5</f>
        <v>KPL</v>
      </c>
      <c r="G5" s="40"/>
      <c r="H5" s="40">
        <f>E5*G5</f>
        <v>0</v>
      </c>
      <c r="I5" s="40">
        <f>H5*1.23</f>
        <v>0</v>
      </c>
    </row>
    <row r="6" spans="4:9" x14ac:dyDescent="0.25">
      <c r="D6" s="38" t="s">
        <v>10</v>
      </c>
      <c r="E6" s="39">
        <f>'ZAKUP ZAPASOWEJ POMPY '!E6</f>
        <v>1</v>
      </c>
      <c r="F6" s="39" t="str">
        <f>'ZAKUP ZAPASOWEJ POMPY '!F6</f>
        <v>KPL</v>
      </c>
      <c r="G6" s="40"/>
      <c r="H6" s="40">
        <f t="shared" ref="H6:H33" si="0">E6*G6</f>
        <v>0</v>
      </c>
      <c r="I6" s="40">
        <f t="shared" ref="I6:I36" si="1">H6*1.23</f>
        <v>0</v>
      </c>
    </row>
    <row r="7" spans="4:9" x14ac:dyDescent="0.25">
      <c r="D7" s="38" t="s">
        <v>11</v>
      </c>
      <c r="E7" s="39">
        <v>10</v>
      </c>
      <c r="F7" s="39" t="s">
        <v>12</v>
      </c>
      <c r="G7" s="40"/>
      <c r="H7" s="40">
        <f t="shared" si="0"/>
        <v>0</v>
      </c>
      <c r="I7" s="40">
        <f t="shared" si="1"/>
        <v>0</v>
      </c>
    </row>
    <row r="8" spans="4:9" x14ac:dyDescent="0.25">
      <c r="D8" s="38" t="s">
        <v>13</v>
      </c>
      <c r="E8" s="39">
        <v>25</v>
      </c>
      <c r="F8" s="39" t="s">
        <v>12</v>
      </c>
      <c r="G8" s="40"/>
      <c r="H8" s="40">
        <f t="shared" si="0"/>
        <v>0</v>
      </c>
      <c r="I8" s="40">
        <f t="shared" si="1"/>
        <v>0</v>
      </c>
    </row>
    <row r="9" spans="4:9" x14ac:dyDescent="0.25">
      <c r="D9" s="38" t="s">
        <v>14</v>
      </c>
      <c r="E9" s="39">
        <v>35</v>
      </c>
      <c r="F9" s="39" t="s">
        <v>12</v>
      </c>
      <c r="G9" s="40"/>
      <c r="H9" s="40">
        <f t="shared" si="0"/>
        <v>0</v>
      </c>
      <c r="I9" s="40">
        <f t="shared" si="1"/>
        <v>0</v>
      </c>
    </row>
    <row r="10" spans="4:9" x14ac:dyDescent="0.25">
      <c r="D10" s="38" t="s">
        <v>15</v>
      </c>
      <c r="E10" s="39">
        <v>35</v>
      </c>
      <c r="F10" s="39" t="s">
        <v>12</v>
      </c>
      <c r="G10" s="40"/>
      <c r="H10" s="40">
        <f t="shared" si="0"/>
        <v>0</v>
      </c>
      <c r="I10" s="40">
        <f t="shared" si="1"/>
        <v>0</v>
      </c>
    </row>
    <row r="11" spans="4:9" x14ac:dyDescent="0.25">
      <c r="D11" s="38" t="s">
        <v>16</v>
      </c>
      <c r="E11" s="39">
        <v>35</v>
      </c>
      <c r="F11" s="39" t="s">
        <v>12</v>
      </c>
      <c r="G11" s="40"/>
      <c r="H11" s="40">
        <f t="shared" si="0"/>
        <v>0</v>
      </c>
      <c r="I11" s="40">
        <f t="shared" si="1"/>
        <v>0</v>
      </c>
    </row>
    <row r="12" spans="4:9" x14ac:dyDescent="0.25">
      <c r="D12" s="38" t="s">
        <v>17</v>
      </c>
      <c r="E12" s="39">
        <v>35</v>
      </c>
      <c r="F12" s="39" t="s">
        <v>12</v>
      </c>
      <c r="G12" s="40"/>
      <c r="H12" s="40">
        <f t="shared" si="0"/>
        <v>0</v>
      </c>
      <c r="I12" s="40">
        <f t="shared" si="1"/>
        <v>0</v>
      </c>
    </row>
    <row r="13" spans="4:9" x14ac:dyDescent="0.25">
      <c r="D13" s="38" t="s">
        <v>18</v>
      </c>
      <c r="E13" s="39">
        <v>3.5</v>
      </c>
      <c r="F13" s="39" t="s">
        <v>19</v>
      </c>
      <c r="G13" s="40"/>
      <c r="H13" s="40">
        <f t="shared" si="0"/>
        <v>0</v>
      </c>
      <c r="I13" s="40">
        <f t="shared" si="1"/>
        <v>0</v>
      </c>
    </row>
    <row r="14" spans="4:9" x14ac:dyDescent="0.25">
      <c r="D14" s="38" t="s">
        <v>20</v>
      </c>
      <c r="E14" s="39">
        <v>24</v>
      </c>
      <c r="F14" s="39" t="s">
        <v>21</v>
      </c>
      <c r="G14" s="40"/>
      <c r="H14" s="40">
        <f t="shared" si="0"/>
        <v>0</v>
      </c>
      <c r="I14" s="40">
        <f t="shared" si="1"/>
        <v>0</v>
      </c>
    </row>
    <row r="15" spans="4:9" x14ac:dyDescent="0.25">
      <c r="D15" s="38" t="s">
        <v>22</v>
      </c>
      <c r="E15" s="39">
        <v>48</v>
      </c>
      <c r="F15" s="39" t="s">
        <v>21</v>
      </c>
      <c r="G15" s="40"/>
      <c r="H15" s="40">
        <f t="shared" si="0"/>
        <v>0</v>
      </c>
      <c r="I15" s="40">
        <f t="shared" si="1"/>
        <v>0</v>
      </c>
    </row>
    <row r="16" spans="4:9" x14ac:dyDescent="0.25">
      <c r="D16" s="38" t="s">
        <v>23</v>
      </c>
      <c r="E16" s="39">
        <v>1</v>
      </c>
      <c r="F16" s="39" t="s">
        <v>0</v>
      </c>
      <c r="G16" s="40"/>
      <c r="H16" s="40">
        <f t="shared" si="0"/>
        <v>0</v>
      </c>
      <c r="I16" s="40">
        <f t="shared" si="1"/>
        <v>0</v>
      </c>
    </row>
    <row r="17" spans="4:9" x14ac:dyDescent="0.25">
      <c r="D17" s="38" t="s">
        <v>24</v>
      </c>
      <c r="E17" s="39">
        <v>1</v>
      </c>
      <c r="F17" s="39" t="s">
        <v>0</v>
      </c>
      <c r="G17" s="40"/>
      <c r="H17" s="40">
        <f t="shared" si="0"/>
        <v>0</v>
      </c>
      <c r="I17" s="40">
        <f t="shared" si="1"/>
        <v>0</v>
      </c>
    </row>
    <row r="18" spans="4:9" x14ac:dyDescent="0.25">
      <c r="D18" s="38" t="s">
        <v>25</v>
      </c>
      <c r="E18" s="39">
        <v>1</v>
      </c>
      <c r="F18" s="39" t="s">
        <v>0</v>
      </c>
      <c r="G18" s="40"/>
      <c r="H18" s="40">
        <f t="shared" si="0"/>
        <v>0</v>
      </c>
      <c r="I18" s="40">
        <f t="shared" si="1"/>
        <v>0</v>
      </c>
    </row>
    <row r="19" spans="4:9" x14ac:dyDescent="0.25">
      <c r="D19" s="38" t="s">
        <v>127</v>
      </c>
      <c r="E19" s="39">
        <v>1</v>
      </c>
      <c r="F19" s="39" t="s">
        <v>0</v>
      </c>
      <c r="G19" s="40"/>
      <c r="H19" s="40">
        <f t="shared" si="0"/>
        <v>0</v>
      </c>
      <c r="I19" s="40">
        <f t="shared" si="1"/>
        <v>0</v>
      </c>
    </row>
    <row r="20" spans="4:9" x14ac:dyDescent="0.25">
      <c r="D20" s="38" t="s">
        <v>26</v>
      </c>
      <c r="E20" s="39">
        <v>35</v>
      </c>
      <c r="F20" s="39" t="s">
        <v>12</v>
      </c>
      <c r="G20" s="40"/>
      <c r="H20" s="40">
        <f t="shared" si="0"/>
        <v>0</v>
      </c>
      <c r="I20" s="40">
        <f t="shared" si="1"/>
        <v>0</v>
      </c>
    </row>
    <row r="21" spans="4:9" x14ac:dyDescent="0.25">
      <c r="D21" s="38" t="s">
        <v>27</v>
      </c>
      <c r="E21" s="39">
        <v>30</v>
      </c>
      <c r="F21" s="39" t="s">
        <v>12</v>
      </c>
      <c r="G21" s="40"/>
      <c r="H21" s="40">
        <f t="shared" si="0"/>
        <v>0</v>
      </c>
      <c r="I21" s="40">
        <f t="shared" si="1"/>
        <v>0</v>
      </c>
    </row>
    <row r="22" spans="4:9" x14ac:dyDescent="0.25">
      <c r="D22" s="38" t="s">
        <v>28</v>
      </c>
      <c r="E22" s="39">
        <v>1</v>
      </c>
      <c r="F22" s="39" t="s">
        <v>0</v>
      </c>
      <c r="G22" s="40"/>
      <c r="H22" s="40">
        <f t="shared" si="0"/>
        <v>0</v>
      </c>
      <c r="I22" s="40">
        <f t="shared" si="1"/>
        <v>0</v>
      </c>
    </row>
    <row r="23" spans="4:9" x14ac:dyDescent="0.25">
      <c r="D23" s="38" t="s">
        <v>29</v>
      </c>
      <c r="E23" s="39">
        <v>1</v>
      </c>
      <c r="F23" s="39" t="s">
        <v>0</v>
      </c>
      <c r="G23" s="40"/>
      <c r="H23" s="40">
        <f t="shared" si="0"/>
        <v>0</v>
      </c>
      <c r="I23" s="40">
        <f t="shared" si="1"/>
        <v>0</v>
      </c>
    </row>
    <row r="24" spans="4:9" x14ac:dyDescent="0.25">
      <c r="D24" s="38" t="s">
        <v>30</v>
      </c>
      <c r="E24" s="39">
        <v>6</v>
      </c>
      <c r="F24" s="39" t="s">
        <v>31</v>
      </c>
      <c r="G24" s="40"/>
      <c r="H24" s="40">
        <f t="shared" si="0"/>
        <v>0</v>
      </c>
      <c r="I24" s="40">
        <f t="shared" si="1"/>
        <v>0</v>
      </c>
    </row>
    <row r="25" spans="4:9" x14ac:dyDescent="0.25">
      <c r="D25" s="38" t="s">
        <v>32</v>
      </c>
      <c r="E25" s="39">
        <v>1</v>
      </c>
      <c r="F25" s="39" t="s">
        <v>0</v>
      </c>
      <c r="G25" s="40"/>
      <c r="H25" s="40">
        <f t="shared" si="0"/>
        <v>0</v>
      </c>
      <c r="I25" s="40">
        <f t="shared" si="1"/>
        <v>0</v>
      </c>
    </row>
    <row r="26" spans="4:9" x14ac:dyDescent="0.25">
      <c r="D26" s="38" t="s">
        <v>33</v>
      </c>
      <c r="E26" s="39">
        <v>1</v>
      </c>
      <c r="F26" s="39" t="s">
        <v>0</v>
      </c>
      <c r="G26" s="40"/>
      <c r="H26" s="40">
        <f t="shared" si="0"/>
        <v>0</v>
      </c>
      <c r="I26" s="40">
        <f t="shared" si="1"/>
        <v>0</v>
      </c>
    </row>
    <row r="27" spans="4:9" x14ac:dyDescent="0.25">
      <c r="D27" s="38" t="s">
        <v>34</v>
      </c>
      <c r="E27" s="39">
        <v>1</v>
      </c>
      <c r="F27" s="39" t="s">
        <v>0</v>
      </c>
      <c r="G27" s="40"/>
      <c r="H27" s="40">
        <f t="shared" si="0"/>
        <v>0</v>
      </c>
      <c r="I27" s="40">
        <f t="shared" si="1"/>
        <v>0</v>
      </c>
    </row>
    <row r="28" spans="4:9" x14ac:dyDescent="0.25">
      <c r="D28" s="38" t="s">
        <v>35</v>
      </c>
      <c r="E28" s="39">
        <v>6</v>
      </c>
      <c r="F28" s="39" t="s">
        <v>21</v>
      </c>
      <c r="G28" s="40"/>
      <c r="H28" s="40">
        <f t="shared" si="0"/>
        <v>0</v>
      </c>
      <c r="I28" s="40">
        <f t="shared" si="1"/>
        <v>0</v>
      </c>
    </row>
    <row r="29" spans="4:9" x14ac:dyDescent="0.25">
      <c r="D29" s="38" t="s">
        <v>36</v>
      </c>
      <c r="E29" s="39">
        <v>1</v>
      </c>
      <c r="F29" s="39" t="s">
        <v>0</v>
      </c>
      <c r="G29" s="40"/>
      <c r="H29" s="40">
        <f t="shared" si="0"/>
        <v>0</v>
      </c>
      <c r="I29" s="40">
        <f t="shared" si="1"/>
        <v>0</v>
      </c>
    </row>
    <row r="30" spans="4:9" x14ac:dyDescent="0.25">
      <c r="D30" s="38" t="s">
        <v>37</v>
      </c>
      <c r="E30" s="39">
        <v>1</v>
      </c>
      <c r="F30" s="39" t="s">
        <v>0</v>
      </c>
      <c r="G30" s="40"/>
      <c r="H30" s="40">
        <f t="shared" si="0"/>
        <v>0</v>
      </c>
      <c r="I30" s="40">
        <f t="shared" si="1"/>
        <v>0</v>
      </c>
    </row>
    <row r="31" spans="4:9" x14ac:dyDescent="0.25">
      <c r="D31" s="38" t="s">
        <v>38</v>
      </c>
      <c r="E31" s="39">
        <v>1</v>
      </c>
      <c r="F31" s="39" t="s">
        <v>0</v>
      </c>
      <c r="G31" s="40"/>
      <c r="H31" s="40">
        <f t="shared" si="0"/>
        <v>0</v>
      </c>
      <c r="I31" s="40">
        <f t="shared" si="1"/>
        <v>0</v>
      </c>
    </row>
    <row r="32" spans="4:9" x14ac:dyDescent="0.25">
      <c r="D32" s="38" t="s">
        <v>39</v>
      </c>
      <c r="E32" s="39">
        <v>1</v>
      </c>
      <c r="F32" s="39" t="s">
        <v>0</v>
      </c>
      <c r="G32" s="40"/>
      <c r="H32" s="40">
        <f t="shared" si="0"/>
        <v>0</v>
      </c>
      <c r="I32" s="40">
        <f t="shared" si="1"/>
        <v>0</v>
      </c>
    </row>
    <row r="33" spans="4:9" x14ac:dyDescent="0.25">
      <c r="D33" s="38" t="s">
        <v>40</v>
      </c>
      <c r="E33" s="39">
        <v>50</v>
      </c>
      <c r="F33" s="39" t="s">
        <v>12</v>
      </c>
      <c r="G33" s="40"/>
      <c r="H33" s="40">
        <f t="shared" si="0"/>
        <v>0</v>
      </c>
      <c r="I33" s="40">
        <f t="shared" si="1"/>
        <v>0</v>
      </c>
    </row>
    <row r="34" spans="4:9" x14ac:dyDescent="0.25">
      <c r="D34" s="38" t="s">
        <v>128</v>
      </c>
      <c r="E34" s="39">
        <v>1</v>
      </c>
      <c r="F34" s="39" t="s">
        <v>0</v>
      </c>
      <c r="G34" s="40"/>
      <c r="H34" s="40">
        <f>E34*G34</f>
        <v>0</v>
      </c>
      <c r="I34" s="40">
        <f t="shared" si="1"/>
        <v>0</v>
      </c>
    </row>
    <row r="35" spans="4:9" ht="16.5" customHeight="1" x14ac:dyDescent="0.25">
      <c r="D35" s="38" t="s">
        <v>102</v>
      </c>
      <c r="E35" s="39">
        <v>1</v>
      </c>
      <c r="F35" s="39" t="s">
        <v>0</v>
      </c>
      <c r="G35" s="40"/>
      <c r="H35" s="40"/>
      <c r="I35" s="40">
        <f t="shared" si="1"/>
        <v>0</v>
      </c>
    </row>
    <row r="36" spans="4:9" x14ac:dyDescent="0.25">
      <c r="D36" s="39" t="s">
        <v>137</v>
      </c>
      <c r="E36" s="39">
        <f>'ZAKUP ZAPASOWEJ POMPY '!E7</f>
        <v>0</v>
      </c>
      <c r="F36" s="39">
        <f>'ZAKUP ZAPASOWEJ POMPY '!F7</f>
        <v>0</v>
      </c>
      <c r="G36" s="39"/>
      <c r="H36" s="41"/>
      <c r="I36" s="40">
        <f t="shared" si="1"/>
        <v>0</v>
      </c>
    </row>
    <row r="37" spans="4:9" x14ac:dyDescent="0.25">
      <c r="D37" s="36" t="str">
        <f>'ZAKUP ZAPASOWEJ POMPY '!D8</f>
        <v>SUMA</v>
      </c>
      <c r="E37" s="36">
        <f>'ZAKUP ZAPASOWEJ POMPY '!E8</f>
        <v>0</v>
      </c>
      <c r="F37" s="36">
        <f>'ZAKUP ZAPASOWEJ POMPY '!F8</f>
        <v>0</v>
      </c>
      <c r="G37" s="36">
        <f>'ZAKUP ZAPASOWEJ POMPY '!G8</f>
        <v>0</v>
      </c>
      <c r="H37" s="41">
        <f>SUM(H5:H36)</f>
        <v>0</v>
      </c>
      <c r="I37" s="41">
        <f>SUM(I5:I36)</f>
        <v>0</v>
      </c>
    </row>
  </sheetData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D4:I8"/>
  <sheetViews>
    <sheetView workbookViewId="0">
      <selection activeCell="D6" sqref="D6"/>
    </sheetView>
  </sheetViews>
  <sheetFormatPr defaultRowHeight="15" x14ac:dyDescent="0.25"/>
  <cols>
    <col min="4" max="4" width="58.140625" customWidth="1"/>
    <col min="5" max="5" width="9.28515625" bestFit="1" customWidth="1"/>
    <col min="6" max="6" width="11.85546875" customWidth="1"/>
    <col min="7" max="7" width="17.85546875" customWidth="1"/>
    <col min="8" max="8" width="20.5703125" customWidth="1"/>
    <col min="9" max="9" width="23" customWidth="1"/>
  </cols>
  <sheetData>
    <row r="4" spans="4:9" ht="31.5" x14ac:dyDescent="0.25">
      <c r="D4" s="65" t="s">
        <v>132</v>
      </c>
      <c r="E4" s="65" t="s">
        <v>4</v>
      </c>
      <c r="F4" s="65" t="s">
        <v>5</v>
      </c>
      <c r="G4" s="93" t="s">
        <v>9</v>
      </c>
      <c r="H4" s="65" t="s">
        <v>6</v>
      </c>
      <c r="I4" s="65" t="s">
        <v>7</v>
      </c>
    </row>
    <row r="5" spans="4:9" ht="31.5" x14ac:dyDescent="0.25">
      <c r="D5" s="66" t="s">
        <v>130</v>
      </c>
      <c r="E5" s="67">
        <v>1</v>
      </c>
      <c r="F5" s="67" t="s">
        <v>1</v>
      </c>
      <c r="G5" s="68">
        <f>'NOWA STUDNIA GŁĘBINOWA S2'!G19</f>
        <v>0</v>
      </c>
      <c r="H5" s="68">
        <f>E5*G5</f>
        <v>0</v>
      </c>
      <c r="I5" s="68">
        <f>H5*1.23</f>
        <v>0</v>
      </c>
    </row>
    <row r="6" spans="4:9" ht="15.75" x14ac:dyDescent="0.25">
      <c r="D6" s="67" t="s">
        <v>138</v>
      </c>
      <c r="E6" s="67">
        <v>1</v>
      </c>
      <c r="F6" s="67" t="s">
        <v>1</v>
      </c>
      <c r="G6" s="68"/>
      <c r="H6" s="68">
        <f>H5*10%</f>
        <v>0</v>
      </c>
      <c r="I6" s="68">
        <f>H6*1.23</f>
        <v>0</v>
      </c>
    </row>
    <row r="7" spans="4:9" ht="15.75" x14ac:dyDescent="0.25">
      <c r="D7" s="67"/>
      <c r="E7" s="67"/>
      <c r="F7" s="67"/>
      <c r="G7" s="68"/>
      <c r="H7" s="68">
        <f>E7*G7</f>
        <v>0</v>
      </c>
      <c r="I7" s="67"/>
    </row>
    <row r="8" spans="4:9" ht="15.75" x14ac:dyDescent="0.25">
      <c r="D8" s="67" t="s">
        <v>2</v>
      </c>
      <c r="E8" s="67"/>
      <c r="F8" s="67"/>
      <c r="G8" s="67"/>
      <c r="H8" s="69">
        <f>H5+H6+H7</f>
        <v>0</v>
      </c>
      <c r="I8" s="69">
        <f>I5+I6+I7</f>
        <v>0</v>
      </c>
    </row>
  </sheetData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D3:I13"/>
  <sheetViews>
    <sheetView workbookViewId="0">
      <selection activeCell="G5" sqref="G5:G12"/>
    </sheetView>
  </sheetViews>
  <sheetFormatPr defaultRowHeight="15" x14ac:dyDescent="0.25"/>
  <cols>
    <col min="4" max="4" width="54.85546875" customWidth="1"/>
    <col min="6" max="6" width="13.28515625" customWidth="1"/>
    <col min="7" max="7" width="15" customWidth="1"/>
    <col min="8" max="8" width="13.28515625" customWidth="1"/>
    <col min="9" max="9" width="16.42578125" customWidth="1"/>
  </cols>
  <sheetData>
    <row r="3" spans="4:9" ht="15.75" thickBot="1" x14ac:dyDescent="0.3"/>
    <row r="4" spans="4:9" ht="27" thickBot="1" x14ac:dyDescent="0.3">
      <c r="D4" s="42" t="s">
        <v>41</v>
      </c>
      <c r="E4" s="43" t="s">
        <v>4</v>
      </c>
      <c r="F4" s="42" t="s">
        <v>5</v>
      </c>
      <c r="G4" s="42" t="s">
        <v>9</v>
      </c>
      <c r="H4" s="42" t="s">
        <v>6</v>
      </c>
      <c r="I4" s="42" t="s">
        <v>7</v>
      </c>
    </row>
    <row r="5" spans="4:9" x14ac:dyDescent="0.25">
      <c r="D5" s="44" t="s">
        <v>136</v>
      </c>
      <c r="E5" s="44">
        <f>70+30+65+30-15</f>
        <v>180</v>
      </c>
      <c r="F5" s="44" t="s">
        <v>45</v>
      </c>
      <c r="G5" s="45"/>
      <c r="H5" s="45">
        <f>E5*G5</f>
        <v>0</v>
      </c>
      <c r="I5" s="45">
        <f>H5*1.23</f>
        <v>0</v>
      </c>
    </row>
    <row r="6" spans="4:9" x14ac:dyDescent="0.25">
      <c r="D6" s="39" t="s">
        <v>134</v>
      </c>
      <c r="E6" s="39">
        <v>2</v>
      </c>
      <c r="F6" s="39" t="s">
        <v>43</v>
      </c>
      <c r="G6" s="40"/>
      <c r="H6" s="45">
        <f t="shared" ref="H6:H10" si="0">E6*G6</f>
        <v>0</v>
      </c>
      <c r="I6" s="45">
        <f t="shared" ref="I6:I12" si="1">H6*1.23</f>
        <v>0</v>
      </c>
    </row>
    <row r="7" spans="4:9" x14ac:dyDescent="0.25">
      <c r="D7" s="39" t="s">
        <v>135</v>
      </c>
      <c r="E7" s="39">
        <v>1</v>
      </c>
      <c r="F7" s="39" t="s">
        <v>43</v>
      </c>
      <c r="G7" s="40"/>
      <c r="H7" s="45">
        <f t="shared" si="0"/>
        <v>0</v>
      </c>
      <c r="I7" s="45">
        <f t="shared" si="1"/>
        <v>0</v>
      </c>
    </row>
    <row r="8" spans="4:9" x14ac:dyDescent="0.25">
      <c r="D8" s="39" t="s">
        <v>44</v>
      </c>
      <c r="E8" s="39">
        <f>70+15+70+15</f>
        <v>170</v>
      </c>
      <c r="F8" s="39" t="s">
        <v>45</v>
      </c>
      <c r="G8" s="40"/>
      <c r="H8" s="45">
        <f t="shared" si="0"/>
        <v>0</v>
      </c>
      <c r="I8" s="45">
        <f t="shared" si="1"/>
        <v>0</v>
      </c>
    </row>
    <row r="9" spans="4:9" x14ac:dyDescent="0.25">
      <c r="D9" s="39" t="s">
        <v>46</v>
      </c>
      <c r="E9" s="39">
        <v>2</v>
      </c>
      <c r="F9" s="39" t="s">
        <v>1</v>
      </c>
      <c r="G9" s="40"/>
      <c r="H9" s="45">
        <f t="shared" si="0"/>
        <v>0</v>
      </c>
      <c r="I9" s="45">
        <f t="shared" si="1"/>
        <v>0</v>
      </c>
    </row>
    <row r="10" spans="4:9" x14ac:dyDescent="0.25">
      <c r="D10" s="39" t="s">
        <v>47</v>
      </c>
      <c r="E10" s="39">
        <v>1</v>
      </c>
      <c r="F10" s="39" t="s">
        <v>1</v>
      </c>
      <c r="G10" s="40"/>
      <c r="H10" s="45">
        <f t="shared" si="0"/>
        <v>0</v>
      </c>
      <c r="I10" s="45">
        <f t="shared" si="1"/>
        <v>0</v>
      </c>
    </row>
    <row r="11" spans="4:9" x14ac:dyDescent="0.25">
      <c r="D11" s="39"/>
      <c r="E11" s="39"/>
      <c r="F11" s="39"/>
      <c r="G11" s="40"/>
      <c r="H11" s="45">
        <f t="shared" ref="H11" si="2">E11*G11</f>
        <v>0</v>
      </c>
      <c r="I11" s="45">
        <f t="shared" si="1"/>
        <v>0</v>
      </c>
    </row>
    <row r="12" spans="4:9" ht="15.75" thickBot="1" x14ac:dyDescent="0.3">
      <c r="D12" s="46" t="s">
        <v>137</v>
      </c>
      <c r="E12" s="46">
        <v>1</v>
      </c>
      <c r="F12" s="46" t="s">
        <v>1</v>
      </c>
      <c r="G12" s="47"/>
      <c r="H12" s="45">
        <f>(H5+H6+H7+H8+H9+H10)*10%</f>
        <v>0</v>
      </c>
      <c r="I12" s="45">
        <f t="shared" si="1"/>
        <v>0</v>
      </c>
    </row>
    <row r="13" spans="4:9" ht="15.75" thickBot="1" x14ac:dyDescent="0.3">
      <c r="D13" s="43" t="s">
        <v>2</v>
      </c>
      <c r="E13" s="48"/>
      <c r="F13" s="48"/>
      <c r="G13" s="49"/>
      <c r="H13" s="50">
        <f>H5+H6+H7+H8+H9+H10+H11+H12</f>
        <v>0</v>
      </c>
      <c r="I13" s="50">
        <f>I5+I6+I7+I8+I9+I10+I11+I12</f>
        <v>0</v>
      </c>
    </row>
  </sheetData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8"/>
  <sheetViews>
    <sheetView topLeftCell="A4" workbookViewId="0">
      <selection activeCell="E23" sqref="E23"/>
    </sheetView>
  </sheetViews>
  <sheetFormatPr defaultRowHeight="15" x14ac:dyDescent="0.25"/>
  <cols>
    <col min="4" max="4" width="58.85546875" customWidth="1"/>
    <col min="5" max="5" width="7.7109375" customWidth="1"/>
    <col min="6" max="6" width="13.42578125" customWidth="1"/>
    <col min="7" max="7" width="14.42578125" customWidth="1"/>
    <col min="8" max="8" width="15.7109375" customWidth="1"/>
    <col min="9" max="9" width="15.140625" customWidth="1"/>
  </cols>
  <sheetData>
    <row r="1" spans="1:9" x14ac:dyDescent="0.25">
      <c r="A1" t="s">
        <v>42</v>
      </c>
    </row>
    <row r="3" spans="1:9" ht="15.75" thickBot="1" x14ac:dyDescent="0.3"/>
    <row r="4" spans="1:9" ht="45.75" thickBot="1" x14ac:dyDescent="0.3">
      <c r="D4" s="10" t="s">
        <v>48</v>
      </c>
      <c r="E4" s="11" t="s">
        <v>4</v>
      </c>
      <c r="F4" s="13" t="s">
        <v>5</v>
      </c>
      <c r="G4" s="11" t="s">
        <v>9</v>
      </c>
      <c r="H4" s="11" t="s">
        <v>6</v>
      </c>
      <c r="I4" s="14" t="s">
        <v>7</v>
      </c>
    </row>
    <row r="5" spans="1:9" x14ac:dyDescent="0.25">
      <c r="D5" s="3" t="s">
        <v>49</v>
      </c>
      <c r="E5" s="3">
        <v>1</v>
      </c>
      <c r="F5" s="3" t="s">
        <v>1</v>
      </c>
      <c r="G5" s="4"/>
      <c r="H5" s="4">
        <f>E5*G5</f>
        <v>0</v>
      </c>
      <c r="I5" s="4">
        <f>H5*1.23</f>
        <v>0</v>
      </c>
    </row>
    <row r="6" spans="1:9" x14ac:dyDescent="0.25">
      <c r="D6" s="1" t="s">
        <v>50</v>
      </c>
      <c r="E6" s="1">
        <v>1</v>
      </c>
      <c r="F6" s="1" t="s">
        <v>1</v>
      </c>
      <c r="G6" s="2"/>
      <c r="H6" s="4">
        <f t="shared" ref="H6:H16" si="0">E6*G6</f>
        <v>0</v>
      </c>
      <c r="I6" s="4">
        <f t="shared" ref="I6:I18" si="1">H6*1.23</f>
        <v>0</v>
      </c>
    </row>
    <row r="7" spans="1:9" x14ac:dyDescent="0.25">
      <c r="D7" s="1" t="s">
        <v>51</v>
      </c>
      <c r="E7" s="1">
        <v>1</v>
      </c>
      <c r="F7" s="1" t="s">
        <v>1</v>
      </c>
      <c r="G7" s="2"/>
      <c r="H7" s="4">
        <f t="shared" si="0"/>
        <v>0</v>
      </c>
      <c r="I7" s="4">
        <f t="shared" si="1"/>
        <v>0</v>
      </c>
    </row>
    <row r="8" spans="1:9" x14ac:dyDescent="0.25">
      <c r="D8" s="1" t="s">
        <v>52</v>
      </c>
      <c r="E8" s="1">
        <v>1</v>
      </c>
      <c r="F8" s="1" t="s">
        <v>1</v>
      </c>
      <c r="G8" s="2"/>
      <c r="H8" s="4">
        <f t="shared" si="0"/>
        <v>0</v>
      </c>
      <c r="I8" s="4">
        <f t="shared" si="1"/>
        <v>0</v>
      </c>
    </row>
    <row r="9" spans="1:9" x14ac:dyDescent="0.25">
      <c r="D9" s="1" t="s">
        <v>53</v>
      </c>
      <c r="E9" s="1">
        <v>1</v>
      </c>
      <c r="F9" s="1" t="s">
        <v>1</v>
      </c>
      <c r="G9" s="2"/>
      <c r="H9" s="4">
        <f t="shared" si="0"/>
        <v>0</v>
      </c>
      <c r="I9" s="4">
        <f t="shared" si="1"/>
        <v>0</v>
      </c>
    </row>
    <row r="10" spans="1:9" x14ac:dyDescent="0.25">
      <c r="D10" s="1" t="s">
        <v>54</v>
      </c>
      <c r="E10" s="1">
        <v>1</v>
      </c>
      <c r="F10" s="1" t="s">
        <v>1</v>
      </c>
      <c r="G10" s="2"/>
      <c r="H10" s="4">
        <f t="shared" si="0"/>
        <v>0</v>
      </c>
      <c r="I10" s="4">
        <f t="shared" si="1"/>
        <v>0</v>
      </c>
    </row>
    <row r="11" spans="1:9" x14ac:dyDescent="0.25">
      <c r="D11" s="1" t="s">
        <v>55</v>
      </c>
      <c r="E11" s="1">
        <v>1</v>
      </c>
      <c r="F11" s="1" t="s">
        <v>1</v>
      </c>
      <c r="G11" s="2"/>
      <c r="H11" s="4">
        <f t="shared" si="0"/>
        <v>0</v>
      </c>
      <c r="I11" s="4">
        <f t="shared" si="1"/>
        <v>0</v>
      </c>
    </row>
    <row r="12" spans="1:9" x14ac:dyDescent="0.25">
      <c r="D12" s="1" t="s">
        <v>56</v>
      </c>
      <c r="E12" s="1">
        <v>1</v>
      </c>
      <c r="F12" s="1" t="s">
        <v>1</v>
      </c>
      <c r="G12" s="2"/>
      <c r="H12" s="4">
        <f t="shared" si="0"/>
        <v>0</v>
      </c>
      <c r="I12" s="4">
        <f t="shared" si="1"/>
        <v>0</v>
      </c>
    </row>
    <row r="13" spans="1:9" x14ac:dyDescent="0.25">
      <c r="D13" s="1" t="s">
        <v>57</v>
      </c>
      <c r="E13" s="1">
        <v>1</v>
      </c>
      <c r="F13" s="1" t="s">
        <v>1</v>
      </c>
      <c r="G13" s="2"/>
      <c r="H13" s="4">
        <f t="shared" si="0"/>
        <v>0</v>
      </c>
      <c r="I13" s="4">
        <f t="shared" si="1"/>
        <v>0</v>
      </c>
    </row>
    <row r="14" spans="1:9" x14ac:dyDescent="0.25">
      <c r="D14" s="1" t="s">
        <v>58</v>
      </c>
      <c r="E14" s="1">
        <v>1</v>
      </c>
      <c r="F14" s="1" t="s">
        <v>1</v>
      </c>
      <c r="G14" s="2"/>
      <c r="H14" s="4">
        <f t="shared" si="0"/>
        <v>0</v>
      </c>
      <c r="I14" s="4">
        <f t="shared" si="1"/>
        <v>0</v>
      </c>
    </row>
    <row r="15" spans="1:9" x14ac:dyDescent="0.25">
      <c r="D15" s="1"/>
      <c r="E15" s="1"/>
      <c r="F15" s="1"/>
      <c r="G15" s="2"/>
      <c r="H15" s="4">
        <f t="shared" si="0"/>
        <v>0</v>
      </c>
      <c r="I15" s="4">
        <f t="shared" si="1"/>
        <v>0</v>
      </c>
    </row>
    <row r="16" spans="1:9" x14ac:dyDescent="0.25">
      <c r="D16" s="1"/>
      <c r="E16" s="1"/>
      <c r="F16" s="1"/>
      <c r="G16" s="2"/>
      <c r="H16" s="4">
        <f t="shared" si="0"/>
        <v>0</v>
      </c>
      <c r="I16" s="4">
        <f t="shared" si="1"/>
        <v>0</v>
      </c>
    </row>
    <row r="17" spans="4:9" ht="15.75" thickBot="1" x14ac:dyDescent="0.3">
      <c r="D17" s="6" t="s">
        <v>137</v>
      </c>
      <c r="E17" s="6">
        <v>1</v>
      </c>
      <c r="F17" s="6" t="s">
        <v>1</v>
      </c>
      <c r="G17" s="8"/>
      <c r="H17" s="17">
        <f>(H5+H6+H7+H8+H9+H10+H11)*10%</f>
        <v>0</v>
      </c>
      <c r="I17" s="17">
        <f t="shared" si="1"/>
        <v>0</v>
      </c>
    </row>
    <row r="18" spans="4:9" ht="15.75" thickBot="1" x14ac:dyDescent="0.3">
      <c r="D18" s="12" t="s">
        <v>2</v>
      </c>
      <c r="E18" s="7"/>
      <c r="F18" s="13"/>
      <c r="G18" s="9"/>
      <c r="H18" s="9">
        <f>H5+H6+H7+H8+H9+H10+H11+H12+H13+H14+H15+H16+H17</f>
        <v>0</v>
      </c>
      <c r="I18" s="9">
        <f t="shared" si="1"/>
        <v>0</v>
      </c>
    </row>
  </sheetData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0"/>
  <sheetViews>
    <sheetView topLeftCell="B1" workbookViewId="0">
      <selection activeCell="D13" sqref="D13"/>
    </sheetView>
  </sheetViews>
  <sheetFormatPr defaultRowHeight="15" x14ac:dyDescent="0.25"/>
  <cols>
    <col min="4" max="4" width="61.7109375" customWidth="1"/>
    <col min="6" max="6" width="11.140625" customWidth="1"/>
    <col min="7" max="7" width="21.140625" customWidth="1"/>
    <col min="8" max="8" width="16.5703125" customWidth="1"/>
    <col min="9" max="9" width="19" customWidth="1"/>
  </cols>
  <sheetData>
    <row r="1" spans="1:9" x14ac:dyDescent="0.25">
      <c r="A1" t="s">
        <v>3</v>
      </c>
    </row>
    <row r="3" spans="1:9" ht="15.75" thickBot="1" x14ac:dyDescent="0.3"/>
    <row r="4" spans="1:9" ht="15.75" thickBot="1" x14ac:dyDescent="0.3">
      <c r="D4" s="7" t="s">
        <v>119</v>
      </c>
      <c r="E4" s="7" t="s">
        <v>4</v>
      </c>
      <c r="F4" s="7" t="s">
        <v>5</v>
      </c>
      <c r="G4" s="7" t="s">
        <v>9</v>
      </c>
      <c r="H4" s="7" t="s">
        <v>6</v>
      </c>
      <c r="I4" s="7" t="s">
        <v>7</v>
      </c>
    </row>
    <row r="5" spans="1:9" x14ac:dyDescent="0.25">
      <c r="D5" s="3" t="s">
        <v>120</v>
      </c>
      <c r="E5" s="3">
        <v>1</v>
      </c>
      <c r="F5" s="3" t="s">
        <v>1</v>
      </c>
      <c r="G5" s="4"/>
      <c r="H5" s="4"/>
      <c r="I5" s="4">
        <f>H5*1.23</f>
        <v>0</v>
      </c>
    </row>
    <row r="6" spans="1:9" ht="15.75" thickBot="1" x14ac:dyDescent="0.3">
      <c r="D6" s="6" t="s">
        <v>137</v>
      </c>
      <c r="E6" s="6">
        <v>1</v>
      </c>
      <c r="F6" s="6" t="s">
        <v>1</v>
      </c>
      <c r="G6" s="8"/>
      <c r="H6" s="8"/>
      <c r="I6" s="8">
        <f t="shared" ref="I6:I7" si="0">H6*1.23</f>
        <v>0</v>
      </c>
    </row>
    <row r="7" spans="1:9" ht="15.75" thickBot="1" x14ac:dyDescent="0.3">
      <c r="D7" s="7" t="s">
        <v>2</v>
      </c>
      <c r="E7" s="7"/>
      <c r="F7" s="7"/>
      <c r="G7" s="7"/>
      <c r="H7" s="9">
        <f>H5+H6</f>
        <v>0</v>
      </c>
      <c r="I7" s="9">
        <f t="shared" si="0"/>
        <v>0</v>
      </c>
    </row>
    <row r="10" spans="1:9" x14ac:dyDescent="0.25">
      <c r="D10" s="5"/>
    </row>
  </sheetData>
  <pageMargins left="0.7" right="0.7" top="0.75" bottom="0.75" header="0.3" footer="0.3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D3:I9"/>
  <sheetViews>
    <sheetView workbookViewId="0">
      <selection activeCell="D8" sqref="D8"/>
    </sheetView>
  </sheetViews>
  <sheetFormatPr defaultRowHeight="15" x14ac:dyDescent="0.25"/>
  <cols>
    <col min="4" max="4" width="56.7109375" customWidth="1"/>
    <col min="5" max="5" width="10.5703125" customWidth="1"/>
    <col min="6" max="6" width="10.85546875" customWidth="1"/>
    <col min="7" max="7" width="17.42578125" customWidth="1"/>
    <col min="8" max="8" width="16.42578125" customWidth="1"/>
    <col min="9" max="9" width="18.42578125" customWidth="1"/>
  </cols>
  <sheetData>
    <row r="3" spans="4:9" ht="15.75" thickBot="1" x14ac:dyDescent="0.3"/>
    <row r="4" spans="4:9" ht="15.75" thickBot="1" x14ac:dyDescent="0.3">
      <c r="D4" s="43" t="s">
        <v>115</v>
      </c>
      <c r="E4" s="43" t="s">
        <v>4</v>
      </c>
      <c r="F4" s="43" t="s">
        <v>5</v>
      </c>
      <c r="G4" s="43" t="s">
        <v>9</v>
      </c>
      <c r="H4" s="43" t="s">
        <v>6</v>
      </c>
      <c r="I4" s="43" t="s">
        <v>7</v>
      </c>
    </row>
    <row r="5" spans="4:9" ht="34.5" customHeight="1" x14ac:dyDescent="0.25">
      <c r="D5" s="51" t="s">
        <v>97</v>
      </c>
      <c r="E5" s="44">
        <v>9</v>
      </c>
      <c r="F5" s="44" t="s">
        <v>1</v>
      </c>
      <c r="G5" s="45"/>
      <c r="H5" s="45">
        <f>E5*G5</f>
        <v>0</v>
      </c>
      <c r="I5" s="45">
        <f>H5*1.23</f>
        <v>0</v>
      </c>
    </row>
    <row r="6" spans="4:9" ht="38.25" customHeight="1" x14ac:dyDescent="0.25">
      <c r="D6" s="38" t="s">
        <v>98</v>
      </c>
      <c r="E6" s="39">
        <v>9</v>
      </c>
      <c r="F6" s="39" t="s">
        <v>1</v>
      </c>
      <c r="G6" s="40"/>
      <c r="H6" s="40">
        <f t="shared" ref="H6:H7" si="0">E6*G6</f>
        <v>0</v>
      </c>
      <c r="I6" s="40">
        <f t="shared" ref="I6:I9" si="1">H6*1.23</f>
        <v>0</v>
      </c>
    </row>
    <row r="7" spans="4:9" x14ac:dyDescent="0.25">
      <c r="D7" s="39"/>
      <c r="E7" s="39"/>
      <c r="F7" s="39"/>
      <c r="G7" s="40"/>
      <c r="H7" s="40">
        <f t="shared" si="0"/>
        <v>0</v>
      </c>
      <c r="I7" s="40">
        <f t="shared" si="1"/>
        <v>0</v>
      </c>
    </row>
    <row r="8" spans="4:9" ht="15.75" thickBot="1" x14ac:dyDescent="0.3">
      <c r="D8" s="39" t="s">
        <v>139</v>
      </c>
      <c r="E8" s="46">
        <v>1</v>
      </c>
      <c r="F8" s="46" t="s">
        <v>1</v>
      </c>
      <c r="G8" s="47"/>
      <c r="H8" s="47">
        <f>(H5+H6)*10%</f>
        <v>0</v>
      </c>
      <c r="I8" s="47">
        <f t="shared" si="1"/>
        <v>0</v>
      </c>
    </row>
    <row r="9" spans="4:9" ht="15.75" thickBot="1" x14ac:dyDescent="0.3">
      <c r="D9" s="43" t="s">
        <v>2</v>
      </c>
      <c r="E9" s="43"/>
      <c r="F9" s="43"/>
      <c r="G9" s="50"/>
      <c r="H9" s="50">
        <f>+H5+H6+H7+H8</f>
        <v>0</v>
      </c>
      <c r="I9" s="52">
        <f t="shared" si="1"/>
        <v>0</v>
      </c>
    </row>
  </sheetData>
  <pageMargins left="0.7" right="0.7" top="0.75" bottom="0.75" header="0.3" footer="0.3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D3:I13"/>
  <sheetViews>
    <sheetView workbookViewId="0">
      <selection activeCell="F21" sqref="F21"/>
    </sheetView>
  </sheetViews>
  <sheetFormatPr defaultRowHeight="15" x14ac:dyDescent="0.25"/>
  <cols>
    <col min="4" max="4" width="61.85546875" customWidth="1"/>
    <col min="6" max="6" width="12.5703125" customWidth="1"/>
    <col min="7" max="7" width="16" customWidth="1"/>
    <col min="8" max="8" width="14.5703125" customWidth="1"/>
    <col min="9" max="9" width="14.42578125" customWidth="1"/>
  </cols>
  <sheetData>
    <row r="3" spans="4:9" ht="15.75" thickBot="1" x14ac:dyDescent="0.3"/>
    <row r="4" spans="4:9" ht="27" thickBot="1" x14ac:dyDescent="0.3">
      <c r="D4" s="53" t="s">
        <v>101</v>
      </c>
      <c r="E4" s="43" t="s">
        <v>4</v>
      </c>
      <c r="F4" s="54" t="s">
        <v>5</v>
      </c>
      <c r="G4" s="55" t="s">
        <v>9</v>
      </c>
      <c r="H4" s="56" t="s">
        <v>6</v>
      </c>
      <c r="I4" s="55" t="s">
        <v>7</v>
      </c>
    </row>
    <row r="5" spans="4:9" ht="26.25" x14ac:dyDescent="0.25">
      <c r="D5" s="51" t="s">
        <v>99</v>
      </c>
      <c r="E5" s="44">
        <v>6</v>
      </c>
      <c r="F5" s="44" t="s">
        <v>1</v>
      </c>
      <c r="G5" s="45"/>
      <c r="H5" s="45">
        <f>E5*G5</f>
        <v>0</v>
      </c>
      <c r="I5" s="45">
        <f>H5*1.23</f>
        <v>0</v>
      </c>
    </row>
    <row r="6" spans="4:9" x14ac:dyDescent="0.25">
      <c r="D6" s="38" t="s">
        <v>100</v>
      </c>
      <c r="E6" s="39">
        <v>6</v>
      </c>
      <c r="F6" s="39" t="s">
        <v>1</v>
      </c>
      <c r="G6" s="40"/>
      <c r="H6" s="45">
        <f t="shared" ref="H6:H7" si="0">E6*G6</f>
        <v>0</v>
      </c>
      <c r="I6" s="45">
        <f t="shared" ref="I6:I9" si="1">H6*1.23</f>
        <v>0</v>
      </c>
    </row>
    <row r="7" spans="4:9" x14ac:dyDescent="0.25">
      <c r="D7" s="39"/>
      <c r="E7" s="39"/>
      <c r="F7" s="39"/>
      <c r="G7" s="40"/>
      <c r="H7" s="45">
        <f t="shared" si="0"/>
        <v>0</v>
      </c>
      <c r="I7" s="45">
        <f t="shared" si="1"/>
        <v>0</v>
      </c>
    </row>
    <row r="8" spans="4:9" ht="15.75" thickBot="1" x14ac:dyDescent="0.3">
      <c r="D8" s="46" t="s">
        <v>138</v>
      </c>
      <c r="E8" s="46">
        <v>1</v>
      </c>
      <c r="F8" s="46" t="s">
        <v>1</v>
      </c>
      <c r="G8" s="47"/>
      <c r="H8" s="57">
        <f>(H6+H5)*10%</f>
        <v>0</v>
      </c>
      <c r="I8" s="57">
        <f t="shared" si="1"/>
        <v>0</v>
      </c>
    </row>
    <row r="9" spans="4:9" ht="15.75" thickBot="1" x14ac:dyDescent="0.3">
      <c r="D9" s="53" t="s">
        <v>2</v>
      </c>
      <c r="E9" s="43"/>
      <c r="F9" s="54"/>
      <c r="G9" s="50"/>
      <c r="H9" s="50">
        <f>H5+H6+H7+H8</f>
        <v>0</v>
      </c>
      <c r="I9" s="50">
        <f t="shared" si="1"/>
        <v>0</v>
      </c>
    </row>
    <row r="10" spans="4:9" ht="13.5" customHeight="1" x14ac:dyDescent="0.25">
      <c r="D10" s="15"/>
      <c r="G10" s="16"/>
      <c r="H10" s="16"/>
      <c r="I10" s="16"/>
    </row>
    <row r="11" spans="4:9" hidden="1" x14ac:dyDescent="0.25">
      <c r="G11" s="16"/>
      <c r="H11" s="16"/>
      <c r="I11" s="16"/>
    </row>
    <row r="12" spans="4:9" x14ac:dyDescent="0.25">
      <c r="G12" s="16"/>
      <c r="H12" s="16"/>
      <c r="I12" s="16"/>
    </row>
    <row r="13" spans="4:9" x14ac:dyDescent="0.25">
      <c r="G13" s="16"/>
      <c r="H13" s="16"/>
      <c r="I13" s="16"/>
    </row>
  </sheetData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TERMOMODERNIZACJA</vt:lpstr>
      <vt:lpstr>TECHNOLOGIA</vt:lpstr>
      <vt:lpstr>NOWA STUDNIA GŁĘBINOWA S2</vt:lpstr>
      <vt:lpstr>ZAKUP ZAPASOWEJ POMPY </vt:lpstr>
      <vt:lpstr>OGRODZENIE</vt:lpstr>
      <vt:lpstr>ELEKTYKA I AUTOMATYKA</vt:lpstr>
      <vt:lpstr>AGREGAT PRĄDOTWÓRCZY</vt:lpstr>
      <vt:lpstr>WYMIANA HYDRANTÓW</vt:lpstr>
      <vt:lpstr>WYMIANA ZASUW</vt:lpstr>
      <vt:lpstr>SUW  KOSZT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2023-04-11T12:30:04Z</dcterms:modified>
</cp:coreProperties>
</file>