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0" windowWidth="21480" windowHeight="9780"/>
  </bookViews>
  <sheets>
    <sheet name="Arkusz1" sheetId="1" r:id="rId1"/>
    <sheet name="Arkusz2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F6" i="1"/>
  <c r="Q6" s="1"/>
  <c r="F7"/>
  <c r="Q7" s="1"/>
  <c r="F8"/>
  <c r="Q8" s="1"/>
  <c r="F5"/>
  <c r="Q5" s="1"/>
  <c r="K5"/>
  <c r="M5" s="1"/>
  <c r="K6"/>
  <c r="K7"/>
  <c r="K8"/>
  <c r="O8" l="1"/>
  <c r="O7"/>
  <c r="O6"/>
  <c r="O5"/>
  <c r="M6" l="1"/>
  <c r="S6" s="1"/>
  <c r="T6" s="1"/>
  <c r="R5" l="1"/>
  <c r="M7"/>
  <c r="S7" s="1"/>
  <c r="T7" s="1"/>
  <c r="M8"/>
  <c r="S5" l="1"/>
  <c r="R6"/>
  <c r="R7"/>
  <c r="R8"/>
  <c r="S8" s="1"/>
  <c r="T8" l="1"/>
  <c r="S9"/>
  <c r="T5"/>
  <c r="T9" l="1"/>
</calcChain>
</file>

<file path=xl/sharedStrings.xml><?xml version="1.0" encoding="utf-8"?>
<sst xmlns="http://schemas.openxmlformats.org/spreadsheetml/2006/main" count="64" uniqueCount="56">
  <si>
    <t>Grupa taryfowa</t>
  </si>
  <si>
    <t>Liczba punktów poboru</t>
  </si>
  <si>
    <t>Liczba miesięcy</t>
  </si>
  <si>
    <t>Liczba dni</t>
  </si>
  <si>
    <t>Oddział dystrybucji</t>
  </si>
  <si>
    <t>Cena za gaz (zł netto)</t>
  </si>
  <si>
    <t>CENA OFERTY 
(zł netto)</t>
  </si>
  <si>
    <t>CENA OFERTY 
(zł brutto)</t>
  </si>
  <si>
    <t>(suma kol. 13 
+ kol. 18)</t>
  </si>
  <si>
    <t>-1-</t>
  </si>
  <si>
    <t>-2-</t>
  </si>
  <si>
    <t>-3-</t>
  </si>
  <si>
    <t>-4-</t>
  </si>
  <si>
    <t>-5-</t>
  </si>
  <si>
    <t>-6-</t>
  </si>
  <si>
    <t>-7-</t>
  </si>
  <si>
    <t>-8-</t>
  </si>
  <si>
    <t>-9-</t>
  </si>
  <si>
    <t>-10-</t>
  </si>
  <si>
    <t>-11-</t>
  </si>
  <si>
    <t>-12-</t>
  </si>
  <si>
    <t>-13-</t>
  </si>
  <si>
    <t>-14-</t>
  </si>
  <si>
    <t>-15-</t>
  </si>
  <si>
    <t>-16-</t>
  </si>
  <si>
    <t>-17-</t>
  </si>
  <si>
    <t>-18-</t>
  </si>
  <si>
    <t>-19-</t>
  </si>
  <si>
    <t>-20-</t>
  </si>
  <si>
    <t>nd.</t>
  </si>
  <si>
    <t>W-2.1</t>
  </si>
  <si>
    <t>W-3.6</t>
  </si>
  <si>
    <t>W-4</t>
  </si>
  <si>
    <t>W-5.1</t>
  </si>
  <si>
    <t>SUMA:</t>
  </si>
  <si>
    <t xml:space="preserve"> Formularz cenowy</t>
  </si>
  <si>
    <t>PSG Sp. z o.o. w Tarnowie</t>
  </si>
  <si>
    <t>** Rozliczenia kosztów dystrybucji będą prowadzone zgodnie z taryfą OSD</t>
  </si>
  <si>
    <t>Cena za usługi dystrybucyjne (zł netto)**</t>
  </si>
  <si>
    <r>
      <t xml:space="preserve">Moc umowna
</t>
    </r>
    <r>
      <rPr>
        <sz val="10"/>
        <rFont val="Times New Roman"/>
        <family val="1"/>
        <charset val="238"/>
      </rPr>
      <t>(kWh/h)</t>
    </r>
  </si>
  <si>
    <r>
      <rPr>
        <b/>
        <sz val="10"/>
        <rFont val="Times New Roman"/>
        <family val="1"/>
        <charset val="238"/>
      </rPr>
      <t>Szacunkowe zapotrzebowanie na paliwo gazowe zwolnione 
z akcyzy</t>
    </r>
    <r>
      <rPr>
        <sz val="10"/>
        <rFont val="Times New Roman"/>
        <family val="1"/>
        <charset val="238"/>
      </rPr>
      <t xml:space="preserve"> 
(kWh)</t>
    </r>
  </si>
  <si>
    <r>
      <rPr>
        <b/>
        <sz val="10"/>
        <rFont val="Times New Roman"/>
        <family val="1"/>
        <charset val="238"/>
      </rPr>
      <t>Szacunkowe zapotrzebowanie na paliwo gazowe opodatkowane akcyzą 1,28 zł/GJ</t>
    </r>
    <r>
      <rPr>
        <sz val="10"/>
        <rFont val="Times New Roman"/>
        <family val="1"/>
        <charset val="238"/>
      </rPr>
      <t xml:space="preserve">
(kWh)</t>
    </r>
  </si>
  <si>
    <r>
      <rPr>
        <b/>
        <sz val="10"/>
        <rFont val="Times New Roman"/>
        <family val="1"/>
        <charset val="238"/>
      </rPr>
      <t>Szacunkowe zapotrzebowanie na paliwo gazowe łącznie</t>
    </r>
    <r>
      <rPr>
        <sz val="10"/>
        <rFont val="Times New Roman"/>
        <family val="1"/>
        <charset val="238"/>
      </rPr>
      <t xml:space="preserve"> 
(kWh)</t>
    </r>
  </si>
  <si>
    <r>
      <t xml:space="preserve">Cena jednostkowa za gaz z akcyzą 1,28 zł/GJ*
</t>
    </r>
    <r>
      <rPr>
        <sz val="9"/>
        <rFont val="Times New Roman"/>
        <family val="1"/>
        <charset val="238"/>
      </rPr>
      <t>(gr/kWh)
(kol. 10 + 0,362)</t>
    </r>
  </si>
  <si>
    <r>
      <rPr>
        <b/>
        <sz val="10"/>
        <rFont val="Times New Roman"/>
        <family val="1"/>
        <charset val="238"/>
      </rPr>
      <t xml:space="preserve">Stawka opłaty stałej </t>
    </r>
    <r>
      <rPr>
        <sz val="10"/>
        <rFont val="Times New Roman"/>
        <family val="1"/>
        <charset val="238"/>
      </rPr>
      <t xml:space="preserve">
</t>
    </r>
    <r>
      <rPr>
        <sz val="9"/>
        <rFont val="Times New Roman"/>
        <family val="1"/>
        <charset val="238"/>
      </rPr>
      <t>a) (zł/m-c) 
dla grup taryfowych z ozn. 
W-1, W-2, W-3, W-4
b) (gr/(kWh/h) za h) 
dla grup taryfowych z ozn. 
W-5, W-6, W-7</t>
    </r>
  </si>
  <si>
    <r>
      <rPr>
        <b/>
        <sz val="10"/>
        <rFont val="Times New Roman"/>
        <family val="1"/>
        <charset val="238"/>
      </rPr>
      <t xml:space="preserve">Łącznie opłata stała
</t>
    </r>
    <r>
      <rPr>
        <sz val="9"/>
        <rFont val="Times New Roman"/>
        <family val="1"/>
        <charset val="238"/>
      </rPr>
      <t xml:space="preserve">(zł)
a) (kol. 2 × kol. 7 × kol. 14) 
dla grup taryfowych z ozn.
W-1, W-2, W-3, W-4
b) (kol. 3 × kol. 8 × 24 h × kol. 14) /100 
dla grup taryfowych z ozn.
W-5, W-6, W-7
</t>
    </r>
    <r>
      <rPr>
        <i/>
        <sz val="9"/>
        <rFont val="Times New Roman"/>
        <family val="1"/>
        <charset val="238"/>
      </rPr>
      <t xml:space="preserve">
(zaokrąglenie do 2 
miejsc po przecinku</t>
    </r>
    <r>
      <rPr>
        <i/>
        <sz val="10"/>
        <rFont val="Times New Roman"/>
        <family val="1"/>
        <charset val="238"/>
      </rPr>
      <t>)</t>
    </r>
  </si>
  <si>
    <r>
      <t xml:space="preserve">Stawka opłaty zmiennej 
</t>
    </r>
    <r>
      <rPr>
        <sz val="9"/>
        <rFont val="Times New Roman"/>
        <family val="1"/>
        <charset val="238"/>
      </rPr>
      <t>(gr/kWh)</t>
    </r>
  </si>
  <si>
    <r>
      <rPr>
        <b/>
        <sz val="10"/>
        <rFont val="Times New Roman"/>
        <family val="1"/>
        <charset val="238"/>
      </rPr>
      <t xml:space="preserve">Łącznie
</t>
    </r>
    <r>
      <rPr>
        <sz val="10"/>
        <rFont val="Times New Roman"/>
        <family val="1"/>
        <charset val="238"/>
      </rPr>
      <t xml:space="preserve">(zł)
</t>
    </r>
    <r>
      <rPr>
        <sz val="9"/>
        <rFont val="Times New Roman"/>
        <family val="1"/>
        <charset val="238"/>
      </rPr>
      <t xml:space="preserve">(kol. 4 × kol. 10) /100 + (kol. 5 × kol. 11) /100 + (kol. 2 × kol. 7 × kol. 12)
</t>
    </r>
    <r>
      <rPr>
        <i/>
        <sz val="9"/>
        <rFont val="Times New Roman"/>
        <family val="1"/>
        <charset val="238"/>
      </rPr>
      <t>(zaokrąglenie do 2 miejsc po przecinku)</t>
    </r>
  </si>
  <si>
    <r>
      <rPr>
        <b/>
        <sz val="10"/>
        <rFont val="Times New Roman"/>
        <family val="1"/>
        <charset val="238"/>
      </rPr>
      <t xml:space="preserve">Łącznie opłata zmienna
</t>
    </r>
    <r>
      <rPr>
        <sz val="9"/>
        <rFont val="Times New Roman"/>
        <family val="1"/>
        <charset val="238"/>
      </rPr>
      <t xml:space="preserve">(zł)
(kol. 6 × kol. 16) /100
</t>
    </r>
    <r>
      <rPr>
        <i/>
        <sz val="9"/>
        <rFont val="Times New Roman"/>
        <family val="1"/>
        <charset val="238"/>
      </rPr>
      <t>(zaokrąglenie do 2 miejsc po przecinku)</t>
    </r>
  </si>
  <si>
    <r>
      <rPr>
        <b/>
        <sz val="10"/>
        <rFont val="Times New Roman"/>
        <family val="1"/>
        <charset val="238"/>
      </rPr>
      <t>Łącznie usługi dystrybucyjne</t>
    </r>
    <r>
      <rPr>
        <sz val="10"/>
        <rFont val="Times New Roman"/>
        <family val="1"/>
        <charset val="238"/>
      </rPr>
      <t xml:space="preserve"> </t>
    </r>
    <r>
      <rPr>
        <sz val="9"/>
        <rFont val="Times New Roman"/>
        <family val="1"/>
        <charset val="238"/>
      </rPr>
      <t>(zł)
(kol. 15 + kol. 17)</t>
    </r>
  </si>
  <si>
    <r>
      <rPr>
        <sz val="9"/>
        <rFont val="Times New Roman"/>
        <family val="1"/>
        <charset val="238"/>
      </rPr>
      <t xml:space="preserve">(kol. 19) + podatek VAT
</t>
    </r>
    <r>
      <rPr>
        <i/>
        <sz val="9"/>
        <rFont val="Times New Roman"/>
        <family val="1"/>
        <charset val="238"/>
      </rPr>
      <t>(zaokrąglenie do 2 miejsc po przecinku)</t>
    </r>
  </si>
  <si>
    <t>podpis w formie elektronicznej osoby uprawnionej</t>
  </si>
  <si>
    <t>* Stawkę podatku akcyzowego 1,28 zł/GJ, która ma zostosowanie dla części zużycia paliwagazowego przeznaczonej na cele opałowe
(z wyłączeniem celów objętych zwolnieniem), przeliczono na gr/kWh zgodnie z obowiązującymi zasadami (art.. 89 ust. 1 pkt 13 oraz art. 88 ust. 7 pkt 4 lit. a ustawy o podatku akcyzowym) oraz przyjmując wartość ciepła spalania 39,5 MJ/m3.</t>
  </si>
  <si>
    <r>
      <rPr>
        <b/>
        <sz val="10"/>
        <rFont val="Times New Roman"/>
        <family val="1"/>
        <charset val="238"/>
      </rPr>
      <t xml:space="preserve">Cena jednostkowa za gaz bez akcyzy
</t>
    </r>
    <r>
      <rPr>
        <sz val="9"/>
        <rFont val="Times New Roman"/>
        <family val="1"/>
        <charset val="238"/>
      </rPr>
      <t>(gr/kWh)</t>
    </r>
    <r>
      <rPr>
        <sz val="10"/>
        <rFont val="Times New Roman"/>
        <family val="1"/>
        <charset val="238"/>
      </rPr>
      <t xml:space="preserve">
</t>
    </r>
    <r>
      <rPr>
        <i/>
        <sz val="9"/>
        <rFont val="Times New Roman"/>
        <family val="1"/>
        <charset val="238"/>
      </rPr>
      <t>(z dokładnością 
do 3 miejsc 
po przecinku)</t>
    </r>
  </si>
  <si>
    <r>
      <rPr>
        <b/>
        <sz val="10"/>
        <rFont val="Times New Roman"/>
        <family val="1"/>
        <charset val="238"/>
      </rPr>
      <t>Abonament</t>
    </r>
    <r>
      <rPr>
        <sz val="10"/>
        <rFont val="Times New Roman"/>
        <family val="1"/>
        <charset val="238"/>
      </rPr>
      <t xml:space="preserve">
</t>
    </r>
    <r>
      <rPr>
        <sz val="9"/>
        <rFont val="Times New Roman"/>
        <family val="1"/>
        <charset val="238"/>
      </rPr>
      <t xml:space="preserve">(zł/m-c)
</t>
    </r>
    <r>
      <rPr>
        <i/>
        <sz val="9"/>
        <rFont val="Times New Roman"/>
        <family val="1"/>
        <charset val="238"/>
      </rPr>
      <t>(z dokładnością do 2 miejsc po przecinku)</t>
    </r>
  </si>
  <si>
    <t xml:space="preserve">, dnia 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</si>
</sst>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14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i/>
      <sz val="9"/>
      <name val="Times New Roman"/>
      <family val="1"/>
      <charset val="238"/>
    </font>
    <font>
      <sz val="9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4"/>
      <name val="Times New Roman"/>
      <family val="1"/>
      <charset val="238"/>
    </font>
    <font>
      <sz val="14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</cellStyleXfs>
  <cellXfs count="44">
    <xf numFmtId="0" fontId="0" fillId="0" borderId="0" xfId="0"/>
    <xf numFmtId="165" fontId="6" fillId="3" borderId="1" xfId="1" applyNumberFormat="1" applyFont="1" applyFill="1" applyBorder="1" applyAlignment="1" applyProtection="1">
      <alignment horizontal="center" vertical="center"/>
      <protection locked="0"/>
    </xf>
    <xf numFmtId="4" fontId="6" fillId="3" borderId="1" xfId="1" applyNumberFormat="1" applyFont="1" applyFill="1" applyBorder="1" applyAlignment="1" applyProtection="1">
      <alignment horizontal="center" vertical="center"/>
      <protection locked="0"/>
    </xf>
    <xf numFmtId="0" fontId="5" fillId="2" borderId="1" xfId="1" applyFont="1" applyFill="1" applyBorder="1" applyAlignment="1" applyProtection="1">
      <alignment horizontal="center" vertical="center" wrapText="1"/>
    </xf>
    <xf numFmtId="0" fontId="6" fillId="0" borderId="1" xfId="1" applyFont="1" applyBorder="1" applyAlignment="1" applyProtection="1">
      <alignment horizontal="center" vertical="center" wrapText="1"/>
    </xf>
    <xf numFmtId="0" fontId="5" fillId="0" borderId="1" xfId="1" applyFont="1" applyBorder="1" applyAlignment="1" applyProtection="1">
      <alignment horizontal="center" vertical="center" wrapText="1"/>
    </xf>
    <xf numFmtId="0" fontId="9" fillId="0" borderId="1" xfId="1" applyFont="1" applyBorder="1" applyAlignment="1" applyProtection="1">
      <alignment horizontal="center" vertical="center" wrapText="1"/>
    </xf>
    <xf numFmtId="0" fontId="6" fillId="0" borderId="1" xfId="1" applyFont="1" applyBorder="1" applyAlignment="1" applyProtection="1">
      <alignment horizontal="center" vertical="center"/>
    </xf>
    <xf numFmtId="0" fontId="6" fillId="0" borderId="1" xfId="1" applyFont="1" applyFill="1" applyBorder="1" applyAlignment="1" applyProtection="1">
      <alignment horizontal="center" vertical="center"/>
    </xf>
    <xf numFmtId="164" fontId="6" fillId="0" borderId="1" xfId="1" applyNumberFormat="1" applyFont="1" applyFill="1" applyBorder="1" applyAlignment="1" applyProtection="1">
      <alignment horizontal="center" vertical="center"/>
    </xf>
    <xf numFmtId="4" fontId="6" fillId="0" borderId="1" xfId="1" applyNumberFormat="1" applyFont="1" applyFill="1" applyBorder="1" applyAlignment="1" applyProtection="1">
      <alignment horizontal="center" vertical="center"/>
    </xf>
    <xf numFmtId="3" fontId="6" fillId="0" borderId="1" xfId="1" applyNumberFormat="1" applyFont="1" applyFill="1" applyBorder="1" applyAlignment="1" applyProtection="1">
      <alignment horizontal="center" vertical="center"/>
    </xf>
    <xf numFmtId="0" fontId="6" fillId="0" borderId="1" xfId="1" applyNumberFormat="1" applyFont="1" applyFill="1" applyBorder="1" applyAlignment="1" applyProtection="1">
      <alignment horizontal="center" vertical="center" wrapText="1"/>
    </xf>
    <xf numFmtId="165" fontId="6" fillId="0" borderId="1" xfId="1" applyNumberFormat="1" applyFont="1" applyFill="1" applyBorder="1" applyAlignment="1" applyProtection="1">
      <alignment horizontal="center" vertical="center"/>
    </xf>
    <xf numFmtId="4" fontId="5" fillId="0" borderId="1" xfId="1" applyNumberFormat="1" applyFont="1" applyFill="1" applyBorder="1" applyAlignment="1" applyProtection="1">
      <alignment horizontal="center" vertical="center"/>
    </xf>
    <xf numFmtId="0" fontId="6" fillId="0" borderId="0" xfId="1" applyFont="1" applyProtection="1"/>
    <xf numFmtId="3" fontId="6" fillId="0" borderId="0" xfId="1" applyNumberFormat="1" applyFont="1" applyProtection="1"/>
    <xf numFmtId="0" fontId="5" fillId="0" borderId="0" xfId="1" applyFont="1" applyBorder="1" applyAlignment="1" applyProtection="1">
      <alignment horizontal="center" vertical="center"/>
    </xf>
    <xf numFmtId="4" fontId="6" fillId="0" borderId="0" xfId="1" applyNumberFormat="1" applyFont="1" applyProtection="1"/>
    <xf numFmtId="0" fontId="4" fillId="0" borderId="0" xfId="0" applyFont="1" applyProtection="1"/>
    <xf numFmtId="0" fontId="11" fillId="0" borderId="0" xfId="0" applyFont="1" applyAlignment="1" applyProtection="1">
      <alignment horizontal="centerContinuous" vertical="top"/>
    </xf>
    <xf numFmtId="0" fontId="4" fillId="0" borderId="7" xfId="0" applyFont="1" applyBorder="1" applyProtection="1"/>
    <xf numFmtId="0" fontId="4" fillId="0" borderId="0" xfId="0" applyFont="1" applyBorder="1" applyProtection="1">
      <protection locked="0"/>
    </xf>
    <xf numFmtId="0" fontId="10" fillId="0" borderId="7" xfId="0" applyFont="1" applyBorder="1" applyAlignment="1" applyProtection="1">
      <alignment horizontal="centerContinuous"/>
    </xf>
    <xf numFmtId="0" fontId="4" fillId="0" borderId="0" xfId="0" applyFont="1" applyBorder="1" applyProtection="1"/>
    <xf numFmtId="0" fontId="4" fillId="0" borderId="0" xfId="0" applyFont="1" applyAlignment="1" applyProtection="1">
      <alignment horizontal="centerContinuous"/>
    </xf>
    <xf numFmtId="0" fontId="4" fillId="0" borderId="0" xfId="0" applyFont="1" applyAlignment="1" applyProtection="1"/>
    <xf numFmtId="0" fontId="13" fillId="0" borderId="0" xfId="0" applyFont="1" applyBorder="1" applyProtection="1"/>
    <xf numFmtId="2" fontId="6" fillId="0" borderId="1" xfId="1" applyNumberFormat="1" applyFont="1" applyFill="1" applyBorder="1" applyAlignment="1" applyProtection="1">
      <alignment horizontal="center" vertical="center"/>
    </xf>
    <xf numFmtId="1" fontId="6" fillId="0" borderId="1" xfId="1" applyNumberFormat="1" applyFont="1" applyFill="1" applyBorder="1" applyAlignment="1" applyProtection="1">
      <alignment horizontal="center" vertical="center"/>
    </xf>
    <xf numFmtId="4" fontId="4" fillId="0" borderId="0" xfId="0" applyNumberFormat="1" applyFont="1" applyProtection="1"/>
    <xf numFmtId="0" fontId="5" fillId="2" borderId="4" xfId="1" applyFont="1" applyFill="1" applyBorder="1" applyAlignment="1" applyProtection="1">
      <alignment horizontal="center" vertical="center"/>
    </xf>
    <xf numFmtId="0" fontId="5" fillId="2" borderId="5" xfId="1" applyFont="1" applyFill="1" applyBorder="1" applyAlignment="1" applyProtection="1">
      <alignment horizontal="center" vertical="center"/>
    </xf>
    <xf numFmtId="0" fontId="5" fillId="2" borderId="6" xfId="1" applyFont="1" applyFill="1" applyBorder="1" applyAlignment="1" applyProtection="1">
      <alignment horizontal="center" vertical="center"/>
    </xf>
    <xf numFmtId="0" fontId="12" fillId="3" borderId="4" xfId="1" applyFont="1" applyFill="1" applyBorder="1" applyAlignment="1" applyProtection="1">
      <alignment horizontal="center" vertical="center"/>
    </xf>
    <xf numFmtId="0" fontId="12" fillId="3" borderId="5" xfId="1" applyFont="1" applyFill="1" applyBorder="1" applyAlignment="1" applyProtection="1">
      <alignment horizontal="center" vertical="center"/>
    </xf>
    <xf numFmtId="0" fontId="12" fillId="3" borderId="6" xfId="1" applyFont="1" applyFill="1" applyBorder="1" applyAlignment="1" applyProtection="1">
      <alignment horizontal="center" vertical="center"/>
    </xf>
    <xf numFmtId="0" fontId="5" fillId="0" borderId="2" xfId="1" applyFont="1" applyBorder="1" applyAlignment="1" applyProtection="1">
      <alignment horizontal="center" vertical="center" wrapText="1"/>
    </xf>
    <xf numFmtId="0" fontId="5" fillId="0" borderId="3" xfId="1" applyFont="1" applyBorder="1" applyAlignment="1" applyProtection="1">
      <alignment horizontal="center" vertical="center" wrapText="1"/>
    </xf>
    <xf numFmtId="0" fontId="6" fillId="0" borderId="2" xfId="1" applyFont="1" applyBorder="1" applyAlignment="1" applyProtection="1">
      <alignment horizontal="center" vertical="center" wrapText="1"/>
    </xf>
    <xf numFmtId="0" fontId="6" fillId="0" borderId="3" xfId="1" applyFont="1" applyBorder="1" applyAlignment="1" applyProtection="1">
      <alignment horizontal="center" vertical="center" wrapText="1"/>
    </xf>
    <xf numFmtId="0" fontId="13" fillId="0" borderId="7" xfId="0" applyFont="1" applyBorder="1" applyAlignment="1" applyProtection="1">
      <alignment horizontal="right"/>
      <protection locked="0"/>
    </xf>
    <xf numFmtId="0" fontId="13" fillId="0" borderId="7" xfId="0" applyFont="1" applyBorder="1" applyAlignment="1" applyProtection="1">
      <alignment horizontal="left"/>
      <protection locked="0"/>
    </xf>
    <xf numFmtId="0" fontId="8" fillId="0" borderId="0" xfId="1" applyFont="1" applyBorder="1" applyAlignment="1" applyProtection="1">
      <alignment horizontal="justify" vertical="center" wrapText="1"/>
    </xf>
  </cellXfs>
  <cellStyles count="7">
    <cellStyle name="Normalny" xfId="0" builtinId="0"/>
    <cellStyle name="Normalny 2" xfId="2"/>
    <cellStyle name="Normalny 3" xfId="3"/>
    <cellStyle name="Normalny 4" xfId="4"/>
    <cellStyle name="Normalny 5" xfId="5"/>
    <cellStyle name="Normalny 6" xfId="6"/>
    <cellStyle name="Normalny 7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9"/>
  <sheetViews>
    <sheetView tabSelected="1" showWhiteSpace="0" zoomScale="90" zoomScaleNormal="90" workbookViewId="0">
      <selection activeCell="J17" activeCellId="4" sqref="J5:J8 L5:L8 J18:M19 N18:Q19 J17:Q18"/>
    </sheetView>
  </sheetViews>
  <sheetFormatPr defaultRowHeight="15"/>
  <cols>
    <col min="1" max="1" width="8.625" style="19" customWidth="1"/>
    <col min="2" max="3" width="9" style="19"/>
    <col min="4" max="4" width="13.375" style="19" customWidth="1"/>
    <col min="5" max="5" width="12.875" style="19" customWidth="1"/>
    <col min="6" max="6" width="12.5" style="19" customWidth="1"/>
    <col min="7" max="7" width="8.75" style="19" customWidth="1"/>
    <col min="8" max="8" width="6.5" style="19" customWidth="1"/>
    <col min="9" max="9" width="10.75" style="19" customWidth="1"/>
    <col min="10" max="13" width="13.25" style="19" customWidth="1"/>
    <col min="14" max="14" width="18.25" style="19" customWidth="1"/>
    <col min="15" max="15" width="18.375" style="19" customWidth="1"/>
    <col min="16" max="16" width="9.125" style="19" customWidth="1"/>
    <col min="17" max="18" width="11.75" style="19" customWidth="1"/>
    <col min="19" max="20" width="12.5" style="19" customWidth="1"/>
    <col min="21" max="16384" width="9" style="19"/>
  </cols>
  <sheetData>
    <row r="1" spans="1:20" ht="34.5" customHeight="1">
      <c r="A1" s="34" t="s">
        <v>35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6"/>
    </row>
    <row r="2" spans="1:20" ht="42" customHeight="1">
      <c r="A2" s="37" t="s">
        <v>0</v>
      </c>
      <c r="B2" s="37" t="s">
        <v>1</v>
      </c>
      <c r="C2" s="37" t="s">
        <v>39</v>
      </c>
      <c r="D2" s="39" t="s">
        <v>40</v>
      </c>
      <c r="E2" s="39" t="s">
        <v>41</v>
      </c>
      <c r="F2" s="39" t="s">
        <v>42</v>
      </c>
      <c r="G2" s="37" t="s">
        <v>2</v>
      </c>
      <c r="H2" s="37" t="s">
        <v>3</v>
      </c>
      <c r="I2" s="37" t="s">
        <v>4</v>
      </c>
      <c r="J2" s="31" t="s">
        <v>5</v>
      </c>
      <c r="K2" s="32"/>
      <c r="L2" s="32"/>
      <c r="M2" s="33"/>
      <c r="N2" s="31" t="s">
        <v>38</v>
      </c>
      <c r="O2" s="32"/>
      <c r="P2" s="32"/>
      <c r="Q2" s="32"/>
      <c r="R2" s="33"/>
      <c r="S2" s="3" t="s">
        <v>6</v>
      </c>
      <c r="T2" s="3" t="s">
        <v>7</v>
      </c>
    </row>
    <row r="3" spans="1:20" ht="205.5" customHeight="1">
      <c r="A3" s="38"/>
      <c r="B3" s="38"/>
      <c r="C3" s="38"/>
      <c r="D3" s="40"/>
      <c r="E3" s="40"/>
      <c r="F3" s="40"/>
      <c r="G3" s="38"/>
      <c r="H3" s="38"/>
      <c r="I3" s="38"/>
      <c r="J3" s="4" t="s">
        <v>53</v>
      </c>
      <c r="K3" s="5" t="s">
        <v>43</v>
      </c>
      <c r="L3" s="4" t="s">
        <v>54</v>
      </c>
      <c r="M3" s="4" t="s">
        <v>47</v>
      </c>
      <c r="N3" s="4" t="s">
        <v>44</v>
      </c>
      <c r="O3" s="4" t="s">
        <v>45</v>
      </c>
      <c r="P3" s="5" t="s">
        <v>46</v>
      </c>
      <c r="Q3" s="4" t="s">
        <v>48</v>
      </c>
      <c r="R3" s="4" t="s">
        <v>49</v>
      </c>
      <c r="S3" s="6" t="s">
        <v>8</v>
      </c>
      <c r="T3" s="6" t="s">
        <v>50</v>
      </c>
    </row>
    <row r="4" spans="1:20">
      <c r="A4" s="7" t="s">
        <v>9</v>
      </c>
      <c r="B4" s="7" t="s">
        <v>10</v>
      </c>
      <c r="C4" s="7" t="s">
        <v>11</v>
      </c>
      <c r="D4" s="7" t="s">
        <v>12</v>
      </c>
      <c r="E4" s="7" t="s">
        <v>13</v>
      </c>
      <c r="F4" s="7" t="s">
        <v>14</v>
      </c>
      <c r="G4" s="7" t="s">
        <v>15</v>
      </c>
      <c r="H4" s="7" t="s">
        <v>16</v>
      </c>
      <c r="I4" s="7" t="s">
        <v>17</v>
      </c>
      <c r="J4" s="7" t="s">
        <v>18</v>
      </c>
      <c r="K4" s="7" t="s">
        <v>19</v>
      </c>
      <c r="L4" s="7" t="s">
        <v>20</v>
      </c>
      <c r="M4" s="7" t="s">
        <v>21</v>
      </c>
      <c r="N4" s="7" t="s">
        <v>22</v>
      </c>
      <c r="O4" s="7" t="s">
        <v>23</v>
      </c>
      <c r="P4" s="7" t="s">
        <v>24</v>
      </c>
      <c r="Q4" s="7" t="s">
        <v>25</v>
      </c>
      <c r="R4" s="7" t="s">
        <v>26</v>
      </c>
      <c r="S4" s="7" t="s">
        <v>27</v>
      </c>
      <c r="T4" s="7" t="s">
        <v>28</v>
      </c>
    </row>
    <row r="5" spans="1:20" ht="43.5" customHeight="1">
      <c r="A5" s="8" t="s">
        <v>30</v>
      </c>
      <c r="B5" s="8">
        <v>3</v>
      </c>
      <c r="C5" s="9" t="s">
        <v>29</v>
      </c>
      <c r="D5" s="10">
        <v>131071</v>
      </c>
      <c r="E5" s="11">
        <v>0</v>
      </c>
      <c r="F5" s="10">
        <f>ROUND(D5+E5,0)</f>
        <v>131071</v>
      </c>
      <c r="G5" s="11">
        <v>24</v>
      </c>
      <c r="H5" s="11" t="s">
        <v>29</v>
      </c>
      <c r="I5" s="12" t="s">
        <v>36</v>
      </c>
      <c r="J5" s="1"/>
      <c r="K5" s="13" t="str">
        <f>IF(ROUND(J5,3)=0,"",ROUND(J5,3)+0.362)</f>
        <v/>
      </c>
      <c r="L5" s="2"/>
      <c r="M5" s="14" t="str">
        <f>IF(ROUND(J5,3)&gt;0,ROUND(D5*ROUND(J5,3)/100+E5*K5/100+ROUND(L5,2)*G5*B5,2),"")</f>
        <v/>
      </c>
      <c r="N5" s="28">
        <v>8.51</v>
      </c>
      <c r="O5" s="14">
        <f>ROUND(IF(C5="nd.",B5*N5*G5,(H5*24*C5*N5)/100),2)</f>
        <v>612.72</v>
      </c>
      <c r="P5" s="13">
        <v>3.681</v>
      </c>
      <c r="Q5" s="14">
        <f>ROUND(F5*P5/100,2)</f>
        <v>4824.72</v>
      </c>
      <c r="R5" s="14">
        <f>O5+Q5</f>
        <v>5437.4400000000005</v>
      </c>
      <c r="S5" s="14" t="str">
        <f>IF(J5&gt;0,M5+R5,"")</f>
        <v/>
      </c>
      <c r="T5" s="14" t="str">
        <f>IF(J5&gt;0,ROUND(S5*1.23,2),"")</f>
        <v/>
      </c>
    </row>
    <row r="6" spans="1:20" ht="43.5" customHeight="1">
      <c r="A6" s="8" t="s">
        <v>31</v>
      </c>
      <c r="B6" s="8">
        <v>15</v>
      </c>
      <c r="C6" s="9" t="s">
        <v>29</v>
      </c>
      <c r="D6" s="10">
        <v>1579077</v>
      </c>
      <c r="E6" s="11">
        <v>620608</v>
      </c>
      <c r="F6" s="10">
        <f t="shared" ref="F6:F8" si="0">ROUND(D6+E6,0)</f>
        <v>2199685</v>
      </c>
      <c r="G6" s="11">
        <v>24</v>
      </c>
      <c r="H6" s="11" t="s">
        <v>29</v>
      </c>
      <c r="I6" s="12" t="s">
        <v>36</v>
      </c>
      <c r="J6" s="1"/>
      <c r="K6" s="13" t="str">
        <f t="shared" ref="K6:K8" si="1">IF(ROUND(J6,3)=0,"",ROUND(J6,3)+0.362)</f>
        <v/>
      </c>
      <c r="L6" s="2"/>
      <c r="M6" s="14" t="str">
        <f t="shared" ref="M6:M8" si="2">IF(ROUND(J6,3)&gt;0,ROUND(D6*ROUND(J6,3)/100+E6*K6/100+ROUND(L6,2)*G6*B6,2),"")</f>
        <v/>
      </c>
      <c r="N6" s="28">
        <v>32.85</v>
      </c>
      <c r="O6" s="14">
        <f>ROUND(IF(C6="nd.",B6*N6*G6,(H6*24*C6*N6)/100),2)</f>
        <v>11826</v>
      </c>
      <c r="P6" s="13">
        <v>2.7589999999999999</v>
      </c>
      <c r="Q6" s="14">
        <f t="shared" ref="Q6:Q8" si="3">ROUND(F6*P6/100,2)</f>
        <v>60689.31</v>
      </c>
      <c r="R6" s="14">
        <f t="shared" ref="R6:R8" si="4">O6+Q6</f>
        <v>72515.31</v>
      </c>
      <c r="S6" s="14" t="str">
        <f t="shared" ref="S6:S8" si="5">IF(J6&gt;0,M6+R6,"")</f>
        <v/>
      </c>
      <c r="T6" s="14" t="str">
        <f t="shared" ref="T6:T8" si="6">IF(J6&gt;0,ROUND(S6*1.23,2),"")</f>
        <v/>
      </c>
    </row>
    <row r="7" spans="1:20" ht="43.5" customHeight="1">
      <c r="A7" s="8" t="s">
        <v>32</v>
      </c>
      <c r="B7" s="8">
        <v>6</v>
      </c>
      <c r="C7" s="9" t="s">
        <v>29</v>
      </c>
      <c r="D7" s="10">
        <v>1928477</v>
      </c>
      <c r="E7" s="11">
        <v>309200</v>
      </c>
      <c r="F7" s="10">
        <f t="shared" si="0"/>
        <v>2237677</v>
      </c>
      <c r="G7" s="11">
        <v>24</v>
      </c>
      <c r="H7" s="11" t="s">
        <v>29</v>
      </c>
      <c r="I7" s="12" t="s">
        <v>36</v>
      </c>
      <c r="J7" s="1"/>
      <c r="K7" s="13" t="str">
        <f t="shared" si="1"/>
        <v/>
      </c>
      <c r="L7" s="2"/>
      <c r="M7" s="14" t="str">
        <f t="shared" si="2"/>
        <v/>
      </c>
      <c r="N7" s="28">
        <v>183.52</v>
      </c>
      <c r="O7" s="14">
        <f>ROUND(IF(C7="nd.",B7*N7*G7,(H7*24*C7*N7)/100),2)</f>
        <v>26426.880000000001</v>
      </c>
      <c r="P7" s="13">
        <v>2.7040000000000002</v>
      </c>
      <c r="Q7" s="14">
        <f t="shared" si="3"/>
        <v>60506.79</v>
      </c>
      <c r="R7" s="14">
        <f t="shared" si="4"/>
        <v>86933.67</v>
      </c>
      <c r="S7" s="14" t="str">
        <f t="shared" si="5"/>
        <v/>
      </c>
      <c r="T7" s="14" t="str">
        <f t="shared" si="6"/>
        <v/>
      </c>
    </row>
    <row r="8" spans="1:20" ht="43.5" customHeight="1">
      <c r="A8" s="8" t="s">
        <v>33</v>
      </c>
      <c r="B8" s="8">
        <v>7</v>
      </c>
      <c r="C8" s="29">
        <v>1668</v>
      </c>
      <c r="D8" s="10">
        <v>3853493</v>
      </c>
      <c r="E8" s="11">
        <v>3915394</v>
      </c>
      <c r="F8" s="10">
        <f t="shared" si="0"/>
        <v>7768887</v>
      </c>
      <c r="G8" s="11">
        <v>24</v>
      </c>
      <c r="H8" s="11">
        <v>730</v>
      </c>
      <c r="I8" s="12" t="s">
        <v>36</v>
      </c>
      <c r="J8" s="1"/>
      <c r="K8" s="13" t="str">
        <f t="shared" si="1"/>
        <v/>
      </c>
      <c r="L8" s="2"/>
      <c r="M8" s="14" t="str">
        <f t="shared" si="2"/>
        <v/>
      </c>
      <c r="N8" s="13">
        <v>0.47499999999999998</v>
      </c>
      <c r="O8" s="14">
        <f>ROUND(IF(C8="nd.",B8*N8*G8,(H8*24*C8*N8)/100),2)</f>
        <v>138810.96</v>
      </c>
      <c r="P8" s="13">
        <v>2.452</v>
      </c>
      <c r="Q8" s="14">
        <f t="shared" si="3"/>
        <v>190493.11</v>
      </c>
      <c r="R8" s="14">
        <f t="shared" si="4"/>
        <v>329304.06999999995</v>
      </c>
      <c r="S8" s="14" t="str">
        <f t="shared" si="5"/>
        <v/>
      </c>
      <c r="T8" s="14" t="str">
        <f t="shared" si="6"/>
        <v/>
      </c>
    </row>
    <row r="9" spans="1:20" ht="37.5" customHeight="1">
      <c r="A9" s="15"/>
      <c r="B9" s="15"/>
      <c r="C9" s="15"/>
      <c r="D9" s="16"/>
      <c r="E9" s="16"/>
      <c r="F9" s="16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7" t="s">
        <v>34</v>
      </c>
      <c r="S9" s="14" t="str">
        <f>IF(SUM(S5:S8)=0,"",SUM(S5:S8))</f>
        <v/>
      </c>
      <c r="T9" s="14" t="str">
        <f>IF(SUM(T5:T8)=0,"",SUM(T5:T8))</f>
        <v/>
      </c>
    </row>
    <row r="10" spans="1:20" ht="38.25" customHeight="1">
      <c r="A10" s="43" t="s">
        <v>52</v>
      </c>
      <c r="B10" s="43"/>
      <c r="C10" s="43"/>
      <c r="D10" s="43"/>
      <c r="E10" s="43"/>
      <c r="F10" s="43"/>
      <c r="G10" s="43"/>
      <c r="H10" s="43"/>
      <c r="I10" s="43"/>
      <c r="J10" s="15"/>
      <c r="K10" s="15"/>
      <c r="L10" s="15"/>
      <c r="M10" s="15"/>
      <c r="N10" s="15"/>
      <c r="O10" s="15"/>
      <c r="P10" s="15"/>
      <c r="Q10" s="15"/>
      <c r="R10" s="18"/>
      <c r="S10" s="15"/>
      <c r="T10" s="15"/>
    </row>
    <row r="11" spans="1:20" ht="15" customHeight="1">
      <c r="A11" s="43" t="s">
        <v>37</v>
      </c>
      <c r="B11" s="43"/>
      <c r="C11" s="43"/>
      <c r="D11" s="43"/>
      <c r="E11" s="43"/>
      <c r="F11" s="43"/>
      <c r="G11" s="43"/>
      <c r="H11" s="43"/>
      <c r="I11" s="43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</row>
    <row r="14" spans="1:20">
      <c r="F14" s="30"/>
    </row>
    <row r="18" spans="9:19" ht="18.75">
      <c r="I18" s="27"/>
      <c r="J18" s="41"/>
      <c r="K18" s="41"/>
      <c r="L18" s="42" t="s">
        <v>55</v>
      </c>
      <c r="M18" s="42"/>
      <c r="N18" s="22"/>
      <c r="O18" s="21"/>
      <c r="P18" s="23"/>
      <c r="Q18" s="21"/>
      <c r="R18" s="24"/>
      <c r="S18" s="24"/>
    </row>
    <row r="19" spans="9:19">
      <c r="O19" s="20" t="s">
        <v>51</v>
      </c>
      <c r="P19" s="25"/>
      <c r="Q19" s="25"/>
      <c r="R19" s="26"/>
      <c r="S19" s="26"/>
    </row>
  </sheetData>
  <sheetProtection password="CCD2" sheet="1" objects="1" scenarios="1"/>
  <mergeCells count="16">
    <mergeCell ref="J18:K18"/>
    <mergeCell ref="L18:M18"/>
    <mergeCell ref="A11:I11"/>
    <mergeCell ref="A10:I10"/>
    <mergeCell ref="J2:M2"/>
    <mergeCell ref="N2:R2"/>
    <mergeCell ref="A1:T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rintOptions horizontalCentered="1"/>
  <pageMargins left="0.19685039370078741" right="0.19685039370078741" top="0.74803149606299213" bottom="0.74803149606299213" header="0.31496062992125984" footer="0.31496062992125984"/>
  <pageSetup paperSize="9" scale="55" orientation="landscape" r:id="rId1"/>
  <headerFooter>
    <oddHeader>&amp;L&amp;"Times New Roman,Pogrubiona"&amp;8ZPiOD.271.14.2021&amp;R&amp;"Times New Roman,Kursywa"&amp;10Załącznik Nr 2</oddHeader>
    <oddFooter>&amp;C&amp;"Times New Roman,Pogrubiona"&amp;10Kompleksowa dostawa paliwa gazowego obejmująca sprzedaż i dystrybucję dla obiektów stanowiących własność Gminy Krynicy-Zdroju na lata 2022/2023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Tomasz Syjud</dc:creator>
  <cp:lastModifiedBy>Tomasz Syjud</cp:lastModifiedBy>
  <cp:lastPrinted>2021-11-10T07:50:09Z</cp:lastPrinted>
  <dcterms:created xsi:type="dcterms:W3CDTF">2019-10-08T05:46:24Z</dcterms:created>
  <dcterms:modified xsi:type="dcterms:W3CDTF">2021-11-10T09:54:09Z</dcterms:modified>
</cp:coreProperties>
</file>