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Andrzej Wójcik\Desktop\PRZETARGI\przetargi 2023\PZD.261.1.2023 DP1349 R Osuwisko etap III\"/>
    </mc:Choice>
  </mc:AlternateContent>
  <xr:revisionPtr revIDLastSave="0" documentId="13_ncr:1_{A057517E-6D3C-4ED0-8B3E-AE03506C8E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 III etap" sheetId="12" r:id="rId1"/>
  </sheets>
  <definedNames>
    <definedName name="_xlnm.Print_Area" localSheetId="0">'KI III etap'!$A$1:$I$120</definedName>
  </definedNames>
  <calcPr calcId="181029"/>
</workbook>
</file>

<file path=xl/calcChain.xml><?xml version="1.0" encoding="utf-8"?>
<calcChain xmlns="http://schemas.openxmlformats.org/spreadsheetml/2006/main">
  <c r="I112" i="12" l="1"/>
  <c r="I110" i="12" s="1"/>
  <c r="I113" i="12"/>
  <c r="I111" i="12"/>
  <c r="I108" i="12"/>
  <c r="I109" i="12"/>
  <c r="I107" i="12"/>
  <c r="I106" i="12" s="1"/>
  <c r="I7" i="12" l="1"/>
  <c r="I8" i="12"/>
  <c r="I9" i="12"/>
  <c r="I10" i="12"/>
  <c r="I11" i="12"/>
  <c r="I12" i="12"/>
  <c r="I13" i="12"/>
  <c r="I14" i="12"/>
  <c r="I16" i="12"/>
  <c r="I17" i="12"/>
  <c r="I20" i="12"/>
  <c r="I30" i="12"/>
  <c r="I34" i="12"/>
  <c r="I44" i="12"/>
  <c r="I48" i="12"/>
  <c r="I58" i="12"/>
  <c r="I61" i="12"/>
  <c r="I62" i="12"/>
  <c r="I63" i="12"/>
  <c r="I64" i="12"/>
  <c r="I65" i="12"/>
  <c r="I66" i="12"/>
  <c r="I68" i="12"/>
  <c r="I69" i="12"/>
  <c r="I70" i="12"/>
  <c r="I71" i="12"/>
  <c r="I73" i="12"/>
  <c r="I74" i="12"/>
  <c r="I75" i="12"/>
  <c r="I76" i="12"/>
  <c r="I77" i="12"/>
  <c r="I78" i="12"/>
  <c r="I80" i="12"/>
  <c r="I81" i="12"/>
  <c r="I82" i="12"/>
  <c r="I84" i="12"/>
  <c r="I85" i="12"/>
  <c r="I86" i="12"/>
  <c r="I87" i="12"/>
  <c r="I89" i="12"/>
  <c r="I90" i="12"/>
  <c r="I91" i="12"/>
  <c r="I93" i="12"/>
  <c r="I95" i="12"/>
  <c r="I96" i="12"/>
  <c r="I97" i="12"/>
  <c r="I98" i="12"/>
  <c r="I100" i="12"/>
  <c r="I101" i="12"/>
  <c r="I102" i="12"/>
  <c r="I103" i="12"/>
  <c r="I6" i="12"/>
  <c r="I105" i="12"/>
  <c r="I104" i="12" s="1"/>
  <c r="G92" i="12"/>
  <c r="I92" i="12" s="1"/>
  <c r="G59" i="12"/>
  <c r="I59" i="12" s="1"/>
  <c r="G57" i="12"/>
  <c r="I57" i="12" s="1"/>
  <c r="G56" i="12"/>
  <c r="I56" i="12" s="1"/>
  <c r="G55" i="12"/>
  <c r="I55" i="12" s="1"/>
  <c r="G54" i="12"/>
  <c r="I54" i="12" s="1"/>
  <c r="G53" i="12"/>
  <c r="I53" i="12" s="1"/>
  <c r="G52" i="12"/>
  <c r="I52" i="12" s="1"/>
  <c r="G51" i="12"/>
  <c r="I51" i="12" s="1"/>
  <c r="G50" i="12"/>
  <c r="I50" i="12" s="1"/>
  <c r="G49" i="12"/>
  <c r="I49" i="12" s="1"/>
  <c r="G47" i="12"/>
  <c r="I47" i="12" s="1"/>
  <c r="G45" i="12"/>
  <c r="I45" i="12" s="1"/>
  <c r="G43" i="12"/>
  <c r="I43" i="12" s="1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G36" i="12"/>
  <c r="I36" i="12" s="1"/>
  <c r="G35" i="12"/>
  <c r="I35" i="12" s="1"/>
  <c r="G33" i="12"/>
  <c r="I33" i="12" s="1"/>
  <c r="G31" i="12"/>
  <c r="I31" i="12" s="1"/>
  <c r="G29" i="12"/>
  <c r="I29" i="12" s="1"/>
  <c r="G28" i="12"/>
  <c r="I28" i="12" s="1"/>
  <c r="G27" i="12"/>
  <c r="I27" i="12" s="1"/>
  <c r="G26" i="12"/>
  <c r="I26" i="12" s="1"/>
  <c r="G25" i="12"/>
  <c r="I25" i="12" s="1"/>
  <c r="G24" i="12"/>
  <c r="I24" i="12" s="1"/>
  <c r="G23" i="12"/>
  <c r="I23" i="12" s="1"/>
  <c r="G22" i="12"/>
  <c r="I22" i="12" s="1"/>
  <c r="G21" i="12"/>
  <c r="I21" i="12" s="1"/>
  <c r="G19" i="12"/>
  <c r="I19" i="12" s="1"/>
  <c r="I15" i="12" l="1"/>
  <c r="I99" i="12"/>
  <c r="I88" i="12"/>
  <c r="I83" i="12"/>
  <c r="I72" i="12"/>
  <c r="I94" i="12"/>
  <c r="I79" i="12"/>
  <c r="I60" i="12"/>
  <c r="I18" i="12"/>
  <c r="I46" i="12"/>
  <c r="I32" i="12"/>
  <c r="I67" i="12"/>
  <c r="I5" i="12"/>
  <c r="I114" i="12" l="1"/>
  <c r="I115" i="12" s="1"/>
  <c r="I116" i="12" s="1"/>
</calcChain>
</file>

<file path=xl/sharedStrings.xml><?xml version="1.0" encoding="utf-8"?>
<sst xmlns="http://schemas.openxmlformats.org/spreadsheetml/2006/main" count="424" uniqueCount="276">
  <si>
    <t>Wykonanie wraz z rozbiórką tymczasowych dróg i placów technologicznych wraz z robotami ziemnymi, oraz wykonaniem nawierzchni z płyt drogowych gr. 15cm w celu umożliwienia dojazdu ciężkiego sprzętu w miejsce wykonania robót specjalistycznych</t>
  </si>
  <si>
    <t>Wykonanie warstwy chudego betonu gr. 15cm pod zwieńczenie palisady - na lądzie, beton klasy C16/20 (B20), wraz z deskowaniem bocznym.</t>
  </si>
  <si>
    <t>Wykonanie skucia głowic pali ponad poziom warstwy wyrównawczej z chudego betonu.</t>
  </si>
  <si>
    <t>Roboty pomiarowe przy liniowych robotach ziemnych, na drogach w terenie pagórkowatym lub górskim- wytyczenie pali żelbetowych wraz z belką oczepową</t>
  </si>
  <si>
    <t>1.6</t>
  </si>
  <si>
    <t>1.7</t>
  </si>
  <si>
    <t>1.8</t>
  </si>
  <si>
    <t>1.9</t>
  </si>
  <si>
    <t>7.2</t>
  </si>
  <si>
    <t>7.4</t>
  </si>
  <si>
    <t>7.5</t>
  </si>
  <si>
    <t>8.3</t>
  </si>
  <si>
    <t>9.3</t>
  </si>
  <si>
    <t>9.4</t>
  </si>
  <si>
    <t>9.5</t>
  </si>
  <si>
    <t>9.8</t>
  </si>
  <si>
    <t>9.9</t>
  </si>
  <si>
    <t>9.10</t>
  </si>
  <si>
    <t>9.11</t>
  </si>
  <si>
    <t>9.12</t>
  </si>
  <si>
    <t>9.13</t>
  </si>
  <si>
    <t>15.1</t>
  </si>
  <si>
    <t>15.2</t>
  </si>
  <si>
    <t>15.3</t>
  </si>
  <si>
    <t>15.4</t>
  </si>
  <si>
    <t>15.5</t>
  </si>
  <si>
    <t>15.6</t>
  </si>
  <si>
    <t>16.1</t>
  </si>
  <si>
    <t>16.3</t>
  </si>
  <si>
    <t>17.2</t>
  </si>
  <si>
    <t>21.1</t>
  </si>
  <si>
    <t>Usunięcie warstwy ziemi urodzajnej (humus) przy pomocy koparek, grubość warstwy do 20 cm</t>
  </si>
  <si>
    <t>Oczyszczenie i skropienie warstw konstrukcyjnych emulsją asfaltową - przed warstwą podbudowy asfaltowej.</t>
  </si>
  <si>
    <t>Oczyszczenie i skropienie warstw konstrukcyjnych emulsją asfaltową - przed warstwą wiążącą.</t>
  </si>
  <si>
    <t>Oczyszczenie i skropienie warstw konstrukcyjnych emulsją asfaltową - przed warstwą ścieralną.</t>
  </si>
  <si>
    <t>Roboty ziemne wykonywane mechanicznie z transportem urobku samochodami samowyładowczymi. Budowa nasypu z pospółki lub z gruntu przepuszczalnego  W tym nasyp związany z wykonywaniem konstrukcji oporowych, oczepów, korektą niwelety, korektą trasy drogi wojewódzkiej, oraz korekta skarp korpusu drogowego.</t>
  </si>
  <si>
    <t>2.1</t>
  </si>
  <si>
    <t>17.3</t>
  </si>
  <si>
    <t>KNR 404/1103/1</t>
  </si>
  <si>
    <t>KNR 231/816/4</t>
  </si>
  <si>
    <t>Jedn.</t>
  </si>
  <si>
    <t>17.1</t>
  </si>
  <si>
    <t>Profilowanie i zagęszczanie podłoża pod warstwy konstrukcyjne nawierzchni, mechanicznie, grunt kategorii I-IV</t>
  </si>
  <si>
    <t>szt.</t>
  </si>
  <si>
    <t>16</t>
  </si>
  <si>
    <t>18</t>
  </si>
  <si>
    <t>Podstawa</t>
  </si>
  <si>
    <t>KNR 231/310/5</t>
  </si>
  <si>
    <t>Warstwy odsączające, w korycie lub na całej szerokości drogi, wykonanie i zagęszczenie mechaniczne, grubość warstwy po zagęszczeniu·10·cm</t>
  </si>
  <si>
    <t>KNR 231/310/1</t>
  </si>
  <si>
    <t>KNR 231/803/3</t>
  </si>
  <si>
    <t>1.5</t>
  </si>
  <si>
    <t>9.6</t>
  </si>
  <si>
    <t>1</t>
  </si>
  <si>
    <t>21</t>
  </si>
  <si>
    <t>KNR 231/111/3</t>
  </si>
  <si>
    <t>KNR 231/110/1</t>
  </si>
  <si>
    <t>KNR 231/118/2</t>
  </si>
  <si>
    <t>KNR 201/211/5 (2)</t>
  </si>
  <si>
    <t>Element</t>
  </si>
  <si>
    <t>8.4</t>
  </si>
  <si>
    <t>Roboty pomiarowe przy liniowych robotach ziemnych, trasa dróg w terenie pagórkowatym lub podgórskim.Wyznaczenie trasy i punktów wysokościowych w terenie pagórkowatym lub podgorskim.Wyznaczenie trasy drogi wraz z wszystkimi niezbędnymi robotami geodezyjnymi koniecznymi do wykonania w trakcie realizacji kontraktu.</t>
  </si>
  <si>
    <t>Ilość</t>
  </si>
  <si>
    <t>9.2</t>
  </si>
  <si>
    <t>8.2</t>
  </si>
  <si>
    <t>m2</t>
  </si>
  <si>
    <t>ROBOTY ZIEMNE</t>
  </si>
  <si>
    <t>KNR 201/510/1</t>
  </si>
  <si>
    <t>9</t>
  </si>
  <si>
    <t>7</t>
  </si>
  <si>
    <t>Wartość</t>
  </si>
  <si>
    <t>km</t>
  </si>
  <si>
    <t>15</t>
  </si>
  <si>
    <t>KNR 231/114/5</t>
  </si>
  <si>
    <t>KNR 201/103/5</t>
  </si>
  <si>
    <t>kg</t>
  </si>
  <si>
    <t>m</t>
  </si>
  <si>
    <t>Nr spec.</t>
  </si>
  <si>
    <t>17.4</t>
  </si>
  <si>
    <t>Geodezyjna inwentaryzacja powykonawcza w wersji papierowej (drukowanej) oraz w wersji elektronicznej dla Zamawiającego.</t>
  </si>
  <si>
    <t>ROBOTY PRZYGOTOWAWCZE</t>
  </si>
  <si>
    <t>KNR 231/804/3</t>
  </si>
  <si>
    <t>KNR 201/119/4</t>
  </si>
  <si>
    <t>19</t>
  </si>
  <si>
    <t>KNR 231/202/7</t>
  </si>
  <si>
    <t>17</t>
  </si>
  <si>
    <t>KNR 231/202/9</t>
  </si>
  <si>
    <t>szt</t>
  </si>
  <si>
    <t>2.2</t>
  </si>
  <si>
    <t>21.2</t>
  </si>
  <si>
    <t>7.3</t>
  </si>
  <si>
    <t>Nawierzchnie żwirowe na poboczch, warstwa dolna, rozścielane mechanicznie, grubość warstwy po zagęszczeniu 10·cm</t>
  </si>
  <si>
    <t>9.7</t>
  </si>
  <si>
    <t>8.1</t>
  </si>
  <si>
    <t>1.4</t>
  </si>
  <si>
    <t>KNR 231/104/7</t>
  </si>
  <si>
    <t>KNR 202/607/1</t>
  </si>
  <si>
    <t>20</t>
  </si>
  <si>
    <t>9.1</t>
  </si>
  <si>
    <t>1.2</t>
  </si>
  <si>
    <t>KNR 231/103/4</t>
  </si>
  <si>
    <t>KNR 201/126/1</t>
  </si>
  <si>
    <t>8</t>
  </si>
  <si>
    <t>7.1</t>
  </si>
  <si>
    <t>2</t>
  </si>
  <si>
    <t>KNR 201/235/1 (2)</t>
  </si>
  <si>
    <t>m3</t>
  </si>
  <si>
    <t>KNR 201/237/3 (3)</t>
  </si>
  <si>
    <t/>
  </si>
  <si>
    <t>D 00.00.00</t>
  </si>
  <si>
    <t>D 01.01.01</t>
  </si>
  <si>
    <t>D 01.02.01</t>
  </si>
  <si>
    <t>D 01.02.04</t>
  </si>
  <si>
    <t>D 04.01.01</t>
  </si>
  <si>
    <t>D 04.05.01</t>
  </si>
  <si>
    <t>D0 04.04.02</t>
  </si>
  <si>
    <t>D 04.07.01</t>
  </si>
  <si>
    <t>D 05.03.05</t>
  </si>
  <si>
    <t>D 10.10.01</t>
  </si>
  <si>
    <t>D-04.02.01</t>
  </si>
  <si>
    <t>D - 06.01.01</t>
  </si>
  <si>
    <t>D-07.00.00</t>
  </si>
  <si>
    <t>M 21.03.01</t>
  </si>
  <si>
    <t>Wykonanie nawierzchni drogi tymczasowej z płyt drogowych gr. 15 cm wraz z rozbiórką, z jednokrotnym przełożeniem.</t>
  </si>
  <si>
    <t>Wykonanie warstwy odsączającej gr. 15 cm pod drogę tymczasową.</t>
  </si>
  <si>
    <t>Wykonanie korytowania pod drogę tymczasową gr. do 0,3m.</t>
  </si>
  <si>
    <t>Rozebranie przepustów rurowych - betonowe ścianki czołowe i ławy betonowe</t>
  </si>
  <si>
    <t>ANALIZA WŁASNA</t>
  </si>
  <si>
    <t>Wykonanie hydroobsiewu na skarpach</t>
  </si>
  <si>
    <t>Wykonanie siewu traw na humusowanej powierzchni skarpy</t>
  </si>
  <si>
    <t>KNR 201/510/0</t>
  </si>
  <si>
    <t>Ukształtowanie i plantowanie terenu wokół osuwiska</t>
  </si>
  <si>
    <t>Plantowanie (obrobienie na czysto) skarp i nasypów wykonywanych mechanicznie, grunt kat.I</t>
  </si>
  <si>
    <t>Wywóz wraz z utylizacją urobku gruntu wydobytego podczas wiercenia pala.</t>
  </si>
  <si>
    <t>Izolacje przeciwwilgociowe powłokowe poziome wykonywane na zimno z roztworu asfaltowego - pierwsza warstwa</t>
  </si>
  <si>
    <t>Izolacje przeciwwilgociowe powłokowe poziome wykonywane na zimno z roztworu asfaltowego - druga warstwa</t>
  </si>
  <si>
    <t>Cena jedn.</t>
  </si>
  <si>
    <t>Wykonanie nawierzchni poboczy drogi tymczasowej z mieszanki kruszywa 0-31,5mm gr. 15 cm wraz z rozbiórką dwukrotnie</t>
  </si>
  <si>
    <t>Utrzymanie drogi tymczasowej na czas wykonywania robót - dwukrotnie</t>
  </si>
  <si>
    <t>Rozebranie nawierzchni z mieszanek mineralno-bitumicznych, w miejscu głównego jęzora osuwiskowego (dokładanie warstw nawierzchni asfaltowej na przestrzeni lat) - średnia grubość ok. 80 cm.</t>
  </si>
  <si>
    <t>Wykonanie podbudowy z gruntu stabilizowanego cementem wykonywane sprzętem mechanicznym, mieszarki doczepne, grubość podbudowy po zagęszczeniu 30·cm wraz z profilowaniem i zagęszczeniem.</t>
  </si>
  <si>
    <t>Pielęgnacja podbudowy z gruntu stabilizowanego cementem, hydrolitem</t>
  </si>
  <si>
    <t>Ułożenie geosiatki  na połączeniach</t>
  </si>
  <si>
    <t>Nawierzchnie żwirowe jw. warstwa górna  rozścielane mechanicznie, grubość warstwy po zagęszczeniu 10 cm</t>
  </si>
  <si>
    <t>Humusowanie skarp przy grubości humusu 10cm - skarpy odbudowywanej.</t>
  </si>
  <si>
    <t>Wykonanie deskowania belki oczepowej zwieńczenia palisady deskowaniem systemowym wg Projektu Wykonawcy</t>
  </si>
  <si>
    <t xml:space="preserve"> </t>
  </si>
  <si>
    <t>PODATEK VAT (23 %):</t>
  </si>
  <si>
    <t>WARTOŚĆ ROBÓT NETTO:</t>
  </si>
  <si>
    <t>WARTOŚĆ ROBÓT BRUTTO:</t>
  </si>
  <si>
    <t>Transport humusu samochodami samowyładowczymi do 5·km, w ziemi uprzednio zmagazynowanej w hałdach, koparka 0,40·m3, grunt kategorii I-III, spycharka 55·kW, samochód 5-10·t.</t>
  </si>
  <si>
    <t>Sprawdzenie terenu robót pod kątem występowania niewybuchów</t>
  </si>
  <si>
    <t>PRZYPORA KM 4+538 (Grupa 1)</t>
  </si>
  <si>
    <t>PRZYPORA KM 4+575 (Grupa 2)</t>
  </si>
  <si>
    <t>PRZYPORA KM 4+610 (Grupa 3)</t>
  </si>
  <si>
    <t>DROGA POWIATOWA  ROBOTY ZIEMNE</t>
  </si>
  <si>
    <t>DROGA POWIATOWA  ROBOTY ROZBIÓRKOWE</t>
  </si>
  <si>
    <t>DROGA POWIATOWA  PODŁOŻE</t>
  </si>
  <si>
    <t>DROGA POWIATOWA  PODBUDOWA</t>
  </si>
  <si>
    <t>DROGA POWIATOWA  NAWIERZCHNIA</t>
  </si>
  <si>
    <t>DROGA POWIATOWA  POBOCZA</t>
  </si>
  <si>
    <t>27</t>
  </si>
  <si>
    <t>28</t>
  </si>
  <si>
    <t>Wyszczególnienie elementów</t>
  </si>
  <si>
    <t>D-06.00.00</t>
  </si>
  <si>
    <t>D-05.00.00</t>
  </si>
  <si>
    <t>D-04.04.02</t>
  </si>
  <si>
    <t>D-04.00.00</t>
  </si>
  <si>
    <t>D-01.02.04</t>
  </si>
  <si>
    <t>D-02.00.00</t>
  </si>
  <si>
    <t>D-00.00.00</t>
  </si>
  <si>
    <t>D-01.00.00</t>
  </si>
  <si>
    <t>M-21.03.00</t>
  </si>
  <si>
    <t>D-06.03.00</t>
  </si>
  <si>
    <t>DROGA POWIATOWA  ROBOTY WYKOŃCZENIOWE</t>
  </si>
  <si>
    <t>DROGA POWIATOWA  URZADZENIA BEZPIECZEŃSTWA RUCHU</t>
  </si>
  <si>
    <t>DROGA POWIATOWA  ROBOTY PRZYGOTOWAWCZE</t>
  </si>
  <si>
    <t>Wiercenie pali średnicy 600mm w gruncie kat I-III w celu wykonania pali CFA. Całkowita ilość pali 84 szt, długość pojedynczego pala średnio 12,0m.</t>
  </si>
  <si>
    <t>Betonowanie pompą na samochodzie pali CFA średnicy 600 mm i długości 12,0m betonem klasy B30. Uwzględniono wsp. Zwiększający 1,30 z uwagi na rozpór betonu w gruncie.</t>
  </si>
  <si>
    <t>ETAP 3</t>
  </si>
  <si>
    <t>1.1</t>
  </si>
  <si>
    <t>1.3.</t>
  </si>
  <si>
    <t>7.6</t>
  </si>
  <si>
    <t>7.7</t>
  </si>
  <si>
    <t>7.8</t>
  </si>
  <si>
    <t>7.9</t>
  </si>
  <si>
    <t>7.10</t>
  </si>
  <si>
    <t>7.11</t>
  </si>
  <si>
    <t>7.12</t>
  </si>
  <si>
    <t>7.13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</si>
  <si>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</si>
  <si>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</si>
  <si>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</si>
  <si>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</si>
  <si>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</si>
  <si>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</si>
  <si>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</si>
  <si>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</si>
  <si>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</si>
  <si>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16.2</t>
  </si>
  <si>
    <t>18.1</t>
  </si>
  <si>
    <t>18.2</t>
  </si>
  <si>
    <t>18.3</t>
  </si>
  <si>
    <t>19.1</t>
  </si>
  <si>
    <t>19.2</t>
  </si>
  <si>
    <t>19.3</t>
  </si>
  <si>
    <t>20.1</t>
  </si>
  <si>
    <t>20.2</t>
  </si>
  <si>
    <t>20.3</t>
  </si>
  <si>
    <t>20.4</t>
  </si>
  <si>
    <t>20.5</t>
  </si>
  <si>
    <t>21.3</t>
  </si>
  <si>
    <t>21.4</t>
  </si>
  <si>
    <t>27.1</t>
  </si>
  <si>
    <t>27.2</t>
  </si>
  <si>
    <t>27.3</t>
  </si>
  <si>
    <t>27.4</t>
  </si>
  <si>
    <t>28.1</t>
  </si>
  <si>
    <t>Formowanie i zagęszczanie nasypów., grunt kategorii I-II.</t>
  </si>
  <si>
    <t xml:space="preserve">Zagęszczanie nasypów walcami, walec samojezdny statyczny, grunt sypki kategorii I-II, </t>
  </si>
  <si>
    <t xml:space="preserve">Wywiezienie materiału z rozbiórki  przy mechanicznym załadowaniu poza teren budowy wraz z utylizacją </t>
  </si>
  <si>
    <t>Rozebranie nawierzchni z mieszanek mineralno-bitumicznych, mechanicznie, grubość nawierzchni 25·cm, średnia szerokość jezdni 5,0m</t>
  </si>
  <si>
    <t xml:space="preserve">Wywiezienie gruzu z terenu rozbiórki przy mechanicznym załadowaniu i wyładowaniu,poza teren budowy wraz z utylizacją. </t>
  </si>
  <si>
    <t>Rozebranie podbudowy  z kruszywa mechanicznie, grubość średnia 25cm - szerokość 6,0m ze złożeniem na odkładzie</t>
  </si>
  <si>
    <t>Profilowanie i zagęszczanie podłoża pod warstwy konstrukcyjne nawierzchni, mechanicznie, grunt kategorii·I-IV. Szerokość podłoża średnio 6,5m.</t>
  </si>
  <si>
    <t>D0 04.04.01</t>
  </si>
  <si>
    <t>Wykonanie warstwy mrozochronnej z kruszywa naturalnego CBR &gt;40, grubość warstwy po zagęszczeniu 15·cm, wraz z profilowaniem i zagęszczeniem.</t>
  </si>
  <si>
    <t>Wykonanie podbudowy z kruszyw, tłuczeń, warstwa dolna, grubość warstwy po zagęszczeniu 20·cm, wraz z profilowaniem i zagęszczeniem.</t>
  </si>
  <si>
    <t>Wykonanie podbudowy z mieszanek mineralno-bitumicznych, mieszanki o lepiszczu asfaltowym, grubość warstwy po zagęszczeniu8cm·  wraz z profilowaniem i zagęszczeniem. Podbudowa z betonu asfaltowego AC22P 35/50 gr. 8cm</t>
  </si>
  <si>
    <t>19.4</t>
  </si>
  <si>
    <t>kpl.</t>
  </si>
  <si>
    <t xml:space="preserve">Koszt dostosowania sie do warunków kontraktu i wymagań SST </t>
  </si>
  <si>
    <t xml:space="preserve">Wprowadzenie organizacji ruchu zgodnie z zatwierdzonym POR i utrzymanie oznakowania w czasie trwania robót </t>
  </si>
  <si>
    <t xml:space="preserve">Koszty odwodnienia terenu budowy   </t>
  </si>
  <si>
    <t>Wywiezienie gruntu z wykopu przy mechanicznym załadowaniu i wyładowaniu, załadowanie koparko-ładowarką samochodów samowyładowczych. Wywiezienie poza teren robót, oraz utylizacja na koszt Wykonawcy.</t>
  </si>
  <si>
    <t>Ustawienie barier ochronnych stalowych N2W3, jednostronnych z przekładkami spełniające wymogi normy EN 1317</t>
  </si>
  <si>
    <t>Karczowanie istniejących pni drzew z utylizacją karpiny mechanicznie, fi 50-70 cm</t>
  </si>
  <si>
    <t>17.5</t>
  </si>
  <si>
    <t>17.6</t>
  </si>
  <si>
    <t>16.4</t>
  </si>
  <si>
    <t>“ZABEZPIECZENIE OSUWISKA WRAZ Z ODBUDOWĄ ODCINKA DROGI POWIATOWEJ NR 1349R BRZEZINY – JASZCZUROWA – STĘPINA                                                           W  M. JASZCZUROWA W KM 4+450 – 5+129" etap III</t>
  </si>
  <si>
    <t>NR poz. wg zestawienia</t>
  </si>
  <si>
    <t>L.p.</t>
  </si>
  <si>
    <t>Opracowanie projektu organizacji ruchu na czas prowadzenia robót, wraz z uzyskaniem wszelkich niezbędnych uzgodnień i zezwoleń - ruch wahadłowy na drodze na czas wykonywania palisad, odbudowy skarpy, odwodnienia, oraz prowadzenia robót związanych z przebudową drogi.</t>
  </si>
  <si>
    <t xml:space="preserve">Wykonanie betonowania oczepu zwieńczenia pali - na lądzie, beton klasy C25/30 (B30) - przypora górna, str. L drogi. Długość przypory L=37,40 m. Przygotowanie, szalowanie, betonowanie, pielęgnacja betonu, rozszalowanie zwieńczenia. </t>
  </si>
  <si>
    <t>Wykopy oraz przekopy wykonane na odkład koparkami przedsiębiernymi o poj.łyżki 0.25 m3 w gr.kat. III-IV z transportem na odkład, częściowo do ponownego wykorzystania . Miejsce odkładu zapewni Wykonawca i musi być ono zaakceptowane przez Inżyniera. Wykop pod konstrukcje oporowe i zasypanie, oraz w związku z korektą trasy i niwelety jezdni.</t>
  </si>
  <si>
    <r>
      <t>Montaż zbrojenia pala w świeżej mieszance betonowej. Zbrojenie wykonane z kształtownika stalowego typu HEB240 stal S235 lub innych równowaznych o Wx.min.=938mm</t>
    </r>
    <r>
      <rPr>
        <vertAlign val="superscript"/>
        <sz val="12"/>
        <rFont val="Cambria"/>
        <family val="1"/>
        <charset val="238"/>
      </rPr>
      <t>3</t>
    </r>
    <r>
      <rPr>
        <sz val="12"/>
        <rFont val="Cambria"/>
        <family val="1"/>
        <charset val="238"/>
      </rPr>
      <t>x10</t>
    </r>
    <r>
      <rPr>
        <vertAlign val="superscript"/>
        <sz val="12"/>
        <rFont val="Cambria"/>
        <family val="1"/>
        <charset val="238"/>
      </rPr>
      <t>3</t>
    </r>
    <r>
      <rPr>
        <sz val="12"/>
        <rFont val="Cambria"/>
        <family val="1"/>
        <charset val="238"/>
      </rPr>
      <t>. Całkowita długość pojedynczego zbrojenia 12,0m, g=±83,2 kg/m</t>
    </r>
  </si>
  <si>
    <t>Wykonanie zbrojenia zwieńczenia palisady ze stali klasy A-IIIN. Zakup, transport, przygotowanie i wbudowanie zbrojenia. Obmiar wg rys. konstrukcyjnego przypory oraz Tabela 1. Konstrukcja palisady górnej pręty 20 mm</t>
  </si>
  <si>
    <r>
      <t>Montaż zbrojenia pala w świeżej mieszance betonowej. Zbrojenie wykonane z kształtownika stalowego typu HEB240 stal S235 lub innych równowaznych o Wx.min.=938mm</t>
    </r>
    <r>
      <rPr>
        <vertAlign val="superscript"/>
        <sz val="12"/>
        <rFont val="Cambria"/>
        <family val="1"/>
        <charset val="238"/>
      </rPr>
      <t>3</t>
    </r>
    <r>
      <rPr>
        <sz val="12"/>
        <rFont val="Cambria"/>
        <family val="1"/>
        <charset val="238"/>
      </rPr>
      <t>x10</t>
    </r>
    <r>
      <rPr>
        <vertAlign val="superscript"/>
        <sz val="12"/>
        <rFont val="Cambria"/>
        <family val="1"/>
        <charset val="238"/>
      </rPr>
      <t>3</t>
    </r>
    <r>
      <rPr>
        <sz val="12"/>
        <rFont val="Cambria"/>
        <family val="1"/>
        <charset val="238"/>
      </rPr>
      <t>. Całkowita długość pojedynczego zbrojenia 12,0m, g=±83,2kg/m</t>
    </r>
  </si>
  <si>
    <t xml:space="preserve">
Wykonanie zbrojenia zwieńczenia palisady ze stali klasy A-IIIN. Zakup, transport, przygotowanie i wbudowanie zbrojenia. Obmiar wg rys. konstrukcyjnego przypory oraz Tabela 1. Konstrukcja palisady górnej  pręty 20 mm</t>
  </si>
  <si>
    <t>Wykonanie betonowania oczepu zwieńczenia pali - na lądzie, beton klasy C25/30 (B30) - przypora górna, str. L drogi . Długość przypory L=37,40 m. Przygotowanie, szalowanie, betonowanie, pielęgnacja betonu, rozszalowanie zwieńczenia. Obmiar wg rys. konstrukcyjnego przypory oraz Tabela 1. Konstrukcja palisady górnej.</t>
  </si>
  <si>
    <t>Wykonanie zbrojenia zwieńczenia palisady ze stali klasy A-IIIN. Zakup, transport, przygotowanie i wbudowanie zbrojenia. Obmiar wg rys. konstrukcyjnego przypory oraz Tabela 1. Konstrukcja palisady górnej  pręty 20 mm</t>
  </si>
  <si>
    <r>
      <t>Wykonanie nawierzchni z mieszanek mineralno-bitumicznych grysowych, asfaltowe, warstwa wyrównawczo-wiążąca o grubości 8·cm.</t>
    </r>
    <r>
      <rPr>
        <b/>
        <sz val="12"/>
        <rFont val="Cambria"/>
        <family val="1"/>
        <charset val="238"/>
      </rPr>
      <t xml:space="preserve"> Nawierzchnia z betonu AC 16W, warstwa wiążąca</t>
    </r>
  </si>
  <si>
    <r>
      <t xml:space="preserve">Nawierzchnie z mieszanek mineralno-bitumicznych grysowych, asfaltowe, </t>
    </r>
    <r>
      <rPr>
        <b/>
        <sz val="12"/>
        <rFont val="Cambria"/>
        <family val="1"/>
        <charset val="238"/>
      </rPr>
      <t>warstwa ścieralna AC 11S</t>
    </r>
    <r>
      <rPr>
        <sz val="12"/>
        <rFont val="Cambria"/>
        <family val="1"/>
        <charset val="238"/>
      </rPr>
      <t xml:space="preserve"> o grubości 5·cm. </t>
    </r>
  </si>
  <si>
    <t>DROGA POWIATOWA  ROWY I URZĄDZENIA ODWADNIAJĄCE</t>
  </si>
  <si>
    <t xml:space="preserve">Roboty pomiarowe przy liniowych robotach ziemnych, na drogach w terenie pagórkowatym lub górskim - wytyczenie trasy ścieków, rowu </t>
  </si>
  <si>
    <t>Wykonanie ławy pod ściek bet. pref. 60x50x15 wg KPED 01.03, betonowa zwykła, beton B20 o gr. 20 cm</t>
  </si>
  <si>
    <t>D-03.00.00</t>
  </si>
  <si>
    <t>DROGA POWIATOWA  ZJAZDY</t>
  </si>
  <si>
    <t>D-06.02.01</t>
  </si>
  <si>
    <t>Wykonanie przepustów  pod zjazdami z rur HDPE o średnicy 500mm wraz podsypką i obsypką z kruszywa</t>
  </si>
  <si>
    <t>Brukowanie skarp brukowcem gr 16-20 cm w obrębie przepustu pod zjazdem na podsypce z  piasku gr 10 cm wraz ze spoinowaniem zaprawą cem M-7</t>
  </si>
  <si>
    <t>Wykonanie podbudowy z kruszywa łamanego 0-31,5mm wraz z zaklinowaniem, warstwa górna, grubość warstwy po zagęszczeniu 20·cm, wraz z profilowaniem i zagęszczeniem</t>
  </si>
  <si>
    <t>29</t>
  </si>
  <si>
    <t>30</t>
  </si>
  <si>
    <t>29.1</t>
  </si>
  <si>
    <t>29.2</t>
  </si>
  <si>
    <t>29.3</t>
  </si>
  <si>
    <t>30.1</t>
  </si>
  <si>
    <t>30.2</t>
  </si>
  <si>
    <t>30.3</t>
  </si>
  <si>
    <r>
      <t>Montaż zbrojenia pala w świeżej mieszance betonowej. Zbrojenie wykonane z kształtownika stalowego typu HEB240 stal S235 lub innych równoważnych o Wx.min.=938 mm</t>
    </r>
    <r>
      <rPr>
        <vertAlign val="superscript"/>
        <sz val="12"/>
        <rFont val="Cambria"/>
        <family val="1"/>
        <charset val="238"/>
      </rPr>
      <t>3</t>
    </r>
    <r>
      <rPr>
        <sz val="12"/>
        <rFont val="Cambria"/>
        <family val="1"/>
        <charset val="238"/>
      </rPr>
      <t>x10</t>
    </r>
    <r>
      <rPr>
        <vertAlign val="superscript"/>
        <sz val="12"/>
        <rFont val="Cambria"/>
        <family val="1"/>
        <charset val="238"/>
      </rPr>
      <t>3</t>
    </r>
    <r>
      <rPr>
        <sz val="12"/>
        <rFont val="Cambria"/>
        <family val="1"/>
        <charset val="238"/>
      </rPr>
      <t>. Całkowita długość pojedynczego zbrojenia 12,0m, g=±83,2kg/m</t>
    </r>
  </si>
  <si>
    <t>Wykonanie betonowania oczepu zwieńczenia pali - na lądzie, beton klasy C25/30 (B30) - przypora górna, str. L drogi  Długość przypory L=37,40 m. Przygotowanie, szalowanie, betonowanie, pielęgnacja betonu, rozszalowanie zwieńczenia. Obmiar wg rys. konstrukcyjnego przypory oraz Tabela 1. Konstrukcja palisady górnej.</t>
  </si>
  <si>
    <t>Ułożenie ścieków z prefabrykowanych elementów betonowych 60x50x15 cm. Karta KPED 01.03 oraz 01.04. Ścieki ułożone na podsypce cementowo - piaskowej 1:4, gr. 5 cm oraz obudowy skarp z płytek chodnikowych 50x50x7 cm w ilości 1m2/mb</t>
  </si>
  <si>
    <t>KOSZTORYS OFERTOWY</t>
  </si>
  <si>
    <t>Sporządził:                                                                                                      Podpis upełnomocnionego przedstawiciela Wykonawcy: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</si>
</sst>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Arial"/>
      <family val="2"/>
    </font>
    <font>
      <sz val="8"/>
      <color indexed="8"/>
      <name val="Arial"/>
      <family val="2"/>
      <charset val="238"/>
    </font>
    <font>
      <b/>
      <sz val="16"/>
      <name val="Cambria"/>
      <family val="1"/>
      <charset val="238"/>
    </font>
    <font>
      <b/>
      <sz val="13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2"/>
      <name val="Cambria"/>
      <family val="1"/>
      <charset val="238"/>
    </font>
    <font>
      <vertAlign val="superscript"/>
      <sz val="12"/>
      <name val="Cambria"/>
      <family val="1"/>
      <charset val="238"/>
    </font>
    <font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horizontal="left" vertical="top"/>
    </xf>
  </cellStyleXfs>
  <cellXfs count="42">
    <xf numFmtId="0" fontId="0" fillId="0" borderId="0" xfId="0"/>
    <xf numFmtId="0" fontId="3" fillId="0" borderId="0" xfId="0" applyFont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0" borderId="1" xfId="0" applyFont="1" applyBorder="1"/>
    <xf numFmtId="0" fontId="0" fillId="0" borderId="1" xfId="0" applyBorder="1" applyAlignment="1">
      <alignment vertical="center"/>
    </xf>
    <xf numFmtId="0" fontId="0" fillId="3" borderId="1" xfId="0" applyFill="1" applyBorder="1"/>
    <xf numFmtId="4" fontId="7" fillId="3" borderId="5" xfId="0" applyNumberFormat="1" applyFont="1" applyFill="1" applyBorder="1" applyAlignment="1">
      <alignment horizontal="right" vertical="center" wrapText="1"/>
    </xf>
    <xf numFmtId="0" fontId="0" fillId="0" borderId="6" xfId="0" applyBorder="1"/>
    <xf numFmtId="0" fontId="7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S11" xfId="1" xr:uid="{00000000-0005-0000-0000-000001000000}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A6F1-289B-4FAC-B649-20E0009511FA}">
  <dimension ref="A1:P124"/>
  <sheetViews>
    <sheetView tabSelected="1" view="pageBreakPreview" topLeftCell="A104" zoomScale="82" zoomScaleNormal="100" zoomScaleSheetLayoutView="82" workbookViewId="0">
      <selection activeCell="A118" sqref="A118:I119"/>
    </sheetView>
  </sheetViews>
  <sheetFormatPr defaultRowHeight="12.75" x14ac:dyDescent="0.2"/>
  <cols>
    <col min="3" max="3" width="10.85546875" customWidth="1"/>
    <col min="4" max="4" width="12.42578125" customWidth="1"/>
    <col min="5" max="5" width="61" customWidth="1"/>
    <col min="7" max="7" width="13.5703125" customWidth="1"/>
    <col min="8" max="8" width="11.7109375" customWidth="1"/>
    <col min="9" max="9" width="19.5703125" customWidth="1"/>
  </cols>
  <sheetData>
    <row r="1" spans="1:16" ht="20.25" customHeight="1" x14ac:dyDescent="0.2">
      <c r="B1" s="38" t="s">
        <v>274</v>
      </c>
      <c r="C1" s="38"/>
      <c r="D1" s="38"/>
      <c r="E1" s="38"/>
      <c r="F1" s="38"/>
      <c r="G1" s="38"/>
      <c r="H1" s="38"/>
      <c r="I1" s="38"/>
      <c r="J1" s="3"/>
      <c r="K1" s="3"/>
      <c r="L1" s="3"/>
      <c r="M1" s="3"/>
      <c r="N1" s="3"/>
      <c r="O1" s="3"/>
      <c r="P1" s="3"/>
    </row>
    <row r="2" spans="1:16" ht="59.25" customHeight="1" x14ac:dyDescent="0.2">
      <c r="B2" s="39" t="s">
        <v>240</v>
      </c>
      <c r="C2" s="39"/>
      <c r="D2" s="39"/>
      <c r="E2" s="39"/>
      <c r="F2" s="39"/>
      <c r="G2" s="39"/>
      <c r="H2" s="39"/>
      <c r="I2" s="39"/>
      <c r="J2" s="4"/>
      <c r="K2" s="4"/>
      <c r="L2" s="4"/>
      <c r="M2" s="4"/>
      <c r="N2" s="4"/>
      <c r="O2" s="4"/>
      <c r="P2" s="4"/>
    </row>
    <row r="3" spans="1:16" ht="31.5" customHeight="1" x14ac:dyDescent="0.2">
      <c r="A3" s="32" t="s">
        <v>242</v>
      </c>
      <c r="B3" s="41" t="s">
        <v>241</v>
      </c>
      <c r="C3" s="32" t="s">
        <v>77</v>
      </c>
      <c r="D3" s="32" t="s">
        <v>46</v>
      </c>
      <c r="E3" s="32" t="s">
        <v>163</v>
      </c>
      <c r="F3" s="32" t="s">
        <v>40</v>
      </c>
      <c r="G3" s="40" t="s">
        <v>179</v>
      </c>
      <c r="H3" s="40"/>
      <c r="I3" s="40"/>
      <c r="J3" s="1"/>
      <c r="K3" s="1"/>
      <c r="L3" s="1"/>
      <c r="M3" s="1"/>
      <c r="N3" s="1"/>
      <c r="O3" s="1"/>
      <c r="P3" s="1"/>
    </row>
    <row r="4" spans="1:16" ht="31.5" x14ac:dyDescent="0.2">
      <c r="A4" s="32"/>
      <c r="B4" s="41"/>
      <c r="C4" s="32"/>
      <c r="D4" s="32"/>
      <c r="E4" s="32"/>
      <c r="F4" s="32"/>
      <c r="G4" s="2" t="s">
        <v>62</v>
      </c>
      <c r="H4" s="2" t="s">
        <v>136</v>
      </c>
      <c r="I4" s="2" t="s">
        <v>70</v>
      </c>
    </row>
    <row r="5" spans="1:16" ht="31.5" x14ac:dyDescent="0.2">
      <c r="A5" s="26"/>
      <c r="B5" s="14" t="s">
        <v>53</v>
      </c>
      <c r="C5" s="7" t="s">
        <v>171</v>
      </c>
      <c r="D5" s="7" t="s">
        <v>59</v>
      </c>
      <c r="E5" s="15" t="s">
        <v>80</v>
      </c>
      <c r="F5" s="16" t="s">
        <v>108</v>
      </c>
      <c r="G5" s="17"/>
      <c r="H5" s="17"/>
      <c r="I5" s="17">
        <f>SUM(I6:I14)</f>
        <v>0</v>
      </c>
    </row>
    <row r="6" spans="1:16" ht="39" customHeight="1" x14ac:dyDescent="0.2">
      <c r="A6" s="5">
        <v>1</v>
      </c>
      <c r="B6" s="6" t="s">
        <v>180</v>
      </c>
      <c r="C6" s="7" t="s">
        <v>109</v>
      </c>
      <c r="D6" s="8" t="s">
        <v>108</v>
      </c>
      <c r="E6" s="9" t="s">
        <v>231</v>
      </c>
      <c r="F6" s="10" t="s">
        <v>230</v>
      </c>
      <c r="G6" s="11">
        <v>1</v>
      </c>
      <c r="H6" s="11"/>
      <c r="I6" s="11">
        <f>G6*H6</f>
        <v>0</v>
      </c>
    </row>
    <row r="7" spans="1:16" ht="94.5" x14ac:dyDescent="0.2">
      <c r="A7" s="5">
        <v>2</v>
      </c>
      <c r="B7" s="6" t="s">
        <v>99</v>
      </c>
      <c r="C7" s="12"/>
      <c r="D7" s="8"/>
      <c r="E7" s="9" t="s">
        <v>243</v>
      </c>
      <c r="F7" s="10" t="s">
        <v>230</v>
      </c>
      <c r="G7" s="11">
        <v>2</v>
      </c>
      <c r="H7" s="11"/>
      <c r="I7" s="11">
        <f t="shared" ref="I7:I70" si="0">G7*H7</f>
        <v>0</v>
      </c>
    </row>
    <row r="8" spans="1:16" ht="47.25" x14ac:dyDescent="0.2">
      <c r="A8" s="5">
        <v>3</v>
      </c>
      <c r="B8" s="6" t="s">
        <v>181</v>
      </c>
      <c r="C8" s="12"/>
      <c r="D8" s="8"/>
      <c r="E8" s="9" t="s">
        <v>232</v>
      </c>
      <c r="F8" s="10" t="s">
        <v>230</v>
      </c>
      <c r="G8" s="11">
        <v>1</v>
      </c>
      <c r="H8" s="11"/>
      <c r="I8" s="11">
        <f t="shared" si="0"/>
        <v>0</v>
      </c>
    </row>
    <row r="9" spans="1:16" ht="15.75" x14ac:dyDescent="0.2">
      <c r="A9" s="5">
        <v>4</v>
      </c>
      <c r="B9" s="6" t="s">
        <v>94</v>
      </c>
      <c r="C9" s="12"/>
      <c r="D9" s="8"/>
      <c r="E9" s="9" t="s">
        <v>233</v>
      </c>
      <c r="F9" s="10" t="s">
        <v>230</v>
      </c>
      <c r="G9" s="11">
        <v>1</v>
      </c>
      <c r="H9" s="11"/>
      <c r="I9" s="11">
        <f t="shared" si="0"/>
        <v>0</v>
      </c>
    </row>
    <row r="10" spans="1:16" ht="110.25" x14ac:dyDescent="0.2">
      <c r="A10" s="5">
        <v>5</v>
      </c>
      <c r="B10" s="6" t="s">
        <v>51</v>
      </c>
      <c r="C10" s="8" t="s">
        <v>110</v>
      </c>
      <c r="D10" s="13" t="s">
        <v>82</v>
      </c>
      <c r="E10" s="9" t="s">
        <v>61</v>
      </c>
      <c r="F10" s="10" t="s">
        <v>71</v>
      </c>
      <c r="G10" s="11">
        <v>0.4</v>
      </c>
      <c r="H10" s="11"/>
      <c r="I10" s="11">
        <f t="shared" si="0"/>
        <v>0</v>
      </c>
    </row>
    <row r="11" spans="1:16" ht="47.25" x14ac:dyDescent="0.2">
      <c r="A11" s="5">
        <v>6</v>
      </c>
      <c r="B11" s="6" t="s">
        <v>4</v>
      </c>
      <c r="C11" s="8"/>
      <c r="D11" s="13" t="s">
        <v>101</v>
      </c>
      <c r="E11" s="9" t="s">
        <v>31</v>
      </c>
      <c r="F11" s="10" t="s">
        <v>65</v>
      </c>
      <c r="G11" s="11">
        <v>3000</v>
      </c>
      <c r="H11" s="11"/>
      <c r="I11" s="11">
        <f t="shared" si="0"/>
        <v>0</v>
      </c>
    </row>
    <row r="12" spans="1:16" ht="63" x14ac:dyDescent="0.2">
      <c r="A12" s="5">
        <v>7</v>
      </c>
      <c r="B12" s="6" t="s">
        <v>5</v>
      </c>
      <c r="C12" s="8"/>
      <c r="D12" s="13" t="s">
        <v>58</v>
      </c>
      <c r="E12" s="9" t="s">
        <v>150</v>
      </c>
      <c r="F12" s="10" t="s">
        <v>106</v>
      </c>
      <c r="G12" s="11">
        <v>450</v>
      </c>
      <c r="H12" s="11"/>
      <c r="I12" s="11">
        <f t="shared" si="0"/>
        <v>0</v>
      </c>
    </row>
    <row r="13" spans="1:16" ht="47.25" x14ac:dyDescent="0.2">
      <c r="A13" s="5">
        <v>8</v>
      </c>
      <c r="B13" s="6" t="s">
        <v>6</v>
      </c>
      <c r="C13" s="8" t="s">
        <v>111</v>
      </c>
      <c r="D13" s="13" t="s">
        <v>74</v>
      </c>
      <c r="E13" s="9" t="s">
        <v>236</v>
      </c>
      <c r="F13" s="10" t="s">
        <v>87</v>
      </c>
      <c r="G13" s="11">
        <v>21</v>
      </c>
      <c r="H13" s="11"/>
      <c r="I13" s="11">
        <f t="shared" si="0"/>
        <v>0</v>
      </c>
    </row>
    <row r="14" spans="1:16" ht="31.5" x14ac:dyDescent="0.2">
      <c r="A14" s="5">
        <v>9</v>
      </c>
      <c r="B14" s="6" t="s">
        <v>7</v>
      </c>
      <c r="C14" s="8"/>
      <c r="D14" s="13" t="s">
        <v>146</v>
      </c>
      <c r="E14" s="9" t="s">
        <v>151</v>
      </c>
      <c r="F14" s="10" t="s">
        <v>65</v>
      </c>
      <c r="G14" s="11">
        <v>5000</v>
      </c>
      <c r="H14" s="11"/>
      <c r="I14" s="11">
        <f t="shared" si="0"/>
        <v>0</v>
      </c>
    </row>
    <row r="15" spans="1:16" ht="31.5" x14ac:dyDescent="0.2">
      <c r="A15" s="27"/>
      <c r="B15" s="14" t="s">
        <v>104</v>
      </c>
      <c r="C15" s="7" t="s">
        <v>169</v>
      </c>
      <c r="D15" s="7" t="s">
        <v>59</v>
      </c>
      <c r="E15" s="15" t="s">
        <v>66</v>
      </c>
      <c r="F15" s="16" t="s">
        <v>108</v>
      </c>
      <c r="G15" s="17"/>
      <c r="H15" s="17"/>
      <c r="I15" s="17">
        <f>SUM(I16:I17)</f>
        <v>0</v>
      </c>
    </row>
    <row r="16" spans="1:16" ht="110.25" x14ac:dyDescent="0.2">
      <c r="A16" s="5">
        <v>10</v>
      </c>
      <c r="B16" s="6" t="s">
        <v>36</v>
      </c>
      <c r="C16" s="13"/>
      <c r="D16" s="13"/>
      <c r="E16" s="9" t="s">
        <v>245</v>
      </c>
      <c r="F16" s="10" t="s">
        <v>106</v>
      </c>
      <c r="G16" s="11">
        <v>5040</v>
      </c>
      <c r="H16" s="11"/>
      <c r="I16" s="11">
        <f t="shared" si="0"/>
        <v>0</v>
      </c>
    </row>
    <row r="17" spans="1:9" ht="78.75" x14ac:dyDescent="0.2">
      <c r="A17" s="5">
        <v>11</v>
      </c>
      <c r="B17" s="6" t="s">
        <v>88</v>
      </c>
      <c r="C17" s="13"/>
      <c r="D17" s="13"/>
      <c r="E17" s="9" t="s">
        <v>234</v>
      </c>
      <c r="F17" s="10" t="s">
        <v>106</v>
      </c>
      <c r="G17" s="11">
        <v>1200</v>
      </c>
      <c r="H17" s="11"/>
      <c r="I17" s="11">
        <f t="shared" si="0"/>
        <v>0</v>
      </c>
    </row>
    <row r="18" spans="1:9" ht="31.5" x14ac:dyDescent="0.2">
      <c r="A18" s="27"/>
      <c r="B18" s="18" t="s">
        <v>69</v>
      </c>
      <c r="C18" s="19" t="s">
        <v>172</v>
      </c>
      <c r="D18" s="19" t="s">
        <v>59</v>
      </c>
      <c r="E18" s="20" t="s">
        <v>152</v>
      </c>
      <c r="F18" s="16" t="s">
        <v>108</v>
      </c>
      <c r="G18" s="17"/>
      <c r="H18" s="17"/>
      <c r="I18" s="17">
        <f>SUM(I19:I31)</f>
        <v>0</v>
      </c>
    </row>
    <row r="19" spans="1:9" ht="47.25" x14ac:dyDescent="0.2">
      <c r="A19" s="5">
        <v>12</v>
      </c>
      <c r="B19" s="21" t="s">
        <v>103</v>
      </c>
      <c r="C19" s="22"/>
      <c r="D19" s="22"/>
      <c r="E19" s="23" t="s">
        <v>3</v>
      </c>
      <c r="F19" s="10" t="s">
        <v>71</v>
      </c>
      <c r="G19" s="11">
        <f>ROUND((653-615.6)/1000,2)</f>
        <v>0.04</v>
      </c>
      <c r="H19" s="11"/>
      <c r="I19" s="11">
        <f t="shared" si="0"/>
        <v>0</v>
      </c>
    </row>
    <row r="20" spans="1:9" ht="78.75" x14ac:dyDescent="0.2">
      <c r="A20" s="5">
        <v>13</v>
      </c>
      <c r="B20" s="21" t="s">
        <v>8</v>
      </c>
      <c r="C20" s="22"/>
      <c r="D20" s="22"/>
      <c r="E20" s="23" t="s">
        <v>0</v>
      </c>
      <c r="F20" s="10" t="s">
        <v>65</v>
      </c>
      <c r="G20" s="11">
        <v>120</v>
      </c>
      <c r="H20" s="11"/>
      <c r="I20" s="11">
        <f t="shared" si="0"/>
        <v>0</v>
      </c>
    </row>
    <row r="21" spans="1:9" ht="47.25" x14ac:dyDescent="0.2">
      <c r="A21" s="5">
        <v>14</v>
      </c>
      <c r="B21" s="21" t="s">
        <v>90</v>
      </c>
      <c r="C21" s="19"/>
      <c r="D21" s="19"/>
      <c r="E21" s="23" t="s">
        <v>177</v>
      </c>
      <c r="F21" s="10" t="s">
        <v>76</v>
      </c>
      <c r="G21" s="11">
        <f>84*12</f>
        <v>1008</v>
      </c>
      <c r="H21" s="11"/>
      <c r="I21" s="11">
        <f t="shared" si="0"/>
        <v>0</v>
      </c>
    </row>
    <row r="22" spans="1:9" ht="31.5" x14ac:dyDescent="0.2">
      <c r="A22" s="5">
        <v>15</v>
      </c>
      <c r="B22" s="21" t="s">
        <v>9</v>
      </c>
      <c r="C22" s="19"/>
      <c r="D22" s="19"/>
      <c r="E22" s="23" t="s">
        <v>133</v>
      </c>
      <c r="F22" s="10" t="s">
        <v>106</v>
      </c>
      <c r="G22" s="11">
        <f>84*(3.14*0.3*0.3*12)</f>
        <v>284.86079999999998</v>
      </c>
      <c r="H22" s="11"/>
      <c r="I22" s="11">
        <f t="shared" si="0"/>
        <v>0</v>
      </c>
    </row>
    <row r="23" spans="1:9" ht="63" x14ac:dyDescent="0.2">
      <c r="A23" s="5">
        <v>16</v>
      </c>
      <c r="B23" s="21" t="s">
        <v>10</v>
      </c>
      <c r="C23" s="19"/>
      <c r="D23" s="19"/>
      <c r="E23" s="23" t="s">
        <v>178</v>
      </c>
      <c r="F23" s="10" t="s">
        <v>106</v>
      </c>
      <c r="G23" s="11">
        <f>84*(3.14*0.3*0.3*12)*1.3</f>
        <v>370.31903999999997</v>
      </c>
      <c r="H23" s="11"/>
      <c r="I23" s="11">
        <f t="shared" si="0"/>
        <v>0</v>
      </c>
    </row>
    <row r="24" spans="1:9" ht="81" x14ac:dyDescent="0.2">
      <c r="A24" s="5">
        <v>17</v>
      </c>
      <c r="B24" s="21" t="s">
        <v>182</v>
      </c>
      <c r="C24" s="19"/>
      <c r="D24" s="19"/>
      <c r="E24" s="23" t="s">
        <v>246</v>
      </c>
      <c r="F24" s="10" t="s">
        <v>75</v>
      </c>
      <c r="G24" s="11">
        <f>84*(83.2*12)</f>
        <v>83865.600000000006</v>
      </c>
      <c r="H24" s="11"/>
      <c r="I24" s="11">
        <f t="shared" si="0"/>
        <v>0</v>
      </c>
    </row>
    <row r="25" spans="1:9" ht="47.25" x14ac:dyDescent="0.2">
      <c r="A25" s="5">
        <v>18</v>
      </c>
      <c r="B25" s="21" t="s">
        <v>183</v>
      </c>
      <c r="C25" s="24" t="s">
        <v>122</v>
      </c>
      <c r="D25" s="24" t="s">
        <v>108</v>
      </c>
      <c r="E25" s="23" t="s">
        <v>1</v>
      </c>
      <c r="F25" s="10" t="s">
        <v>106</v>
      </c>
      <c r="G25" s="11">
        <f>(38.5*3+3*6)*1*0.15</f>
        <v>20.024999999999999</v>
      </c>
      <c r="H25" s="11"/>
      <c r="I25" s="11">
        <f t="shared" si="0"/>
        <v>0</v>
      </c>
    </row>
    <row r="26" spans="1:9" ht="31.5" x14ac:dyDescent="0.2">
      <c r="A26" s="5">
        <v>19</v>
      </c>
      <c r="B26" s="21" t="s">
        <v>184</v>
      </c>
      <c r="C26" s="24"/>
      <c r="D26" s="24"/>
      <c r="E26" s="23" t="s">
        <v>2</v>
      </c>
      <c r="F26" s="10" t="s">
        <v>106</v>
      </c>
      <c r="G26" s="11">
        <f>84*(3.14*0.4*0.4*1)</f>
        <v>42.201600000000006</v>
      </c>
      <c r="H26" s="11"/>
      <c r="I26" s="11">
        <f t="shared" si="0"/>
        <v>0</v>
      </c>
    </row>
    <row r="27" spans="1:9" ht="47.25" x14ac:dyDescent="0.2">
      <c r="A27" s="5">
        <v>20</v>
      </c>
      <c r="B27" s="21" t="s">
        <v>185</v>
      </c>
      <c r="C27" s="24"/>
      <c r="D27" s="24"/>
      <c r="E27" s="23" t="s">
        <v>145</v>
      </c>
      <c r="F27" s="10" t="s">
        <v>65</v>
      </c>
      <c r="G27" s="11">
        <f>((38.5*3+3*6)-12*1)*2*0.5</f>
        <v>121.5</v>
      </c>
      <c r="H27" s="11"/>
      <c r="I27" s="11">
        <f t="shared" si="0"/>
        <v>0</v>
      </c>
    </row>
    <row r="28" spans="1:9" ht="63" x14ac:dyDescent="0.2">
      <c r="A28" s="5">
        <v>21</v>
      </c>
      <c r="B28" s="21" t="s">
        <v>186</v>
      </c>
      <c r="C28" s="24"/>
      <c r="D28" s="24"/>
      <c r="E28" s="23" t="s">
        <v>247</v>
      </c>
      <c r="F28" s="10" t="s">
        <v>75</v>
      </c>
      <c r="G28" s="11">
        <f>(38.5*3+6*3)*28*2.47</f>
        <v>9232.86</v>
      </c>
      <c r="H28" s="11"/>
      <c r="I28" s="11">
        <f t="shared" si="0"/>
        <v>0</v>
      </c>
    </row>
    <row r="29" spans="1:9" ht="78.75" x14ac:dyDescent="0.2">
      <c r="A29" s="5">
        <v>22</v>
      </c>
      <c r="B29" s="21" t="s">
        <v>187</v>
      </c>
      <c r="C29" s="24"/>
      <c r="D29" s="24"/>
      <c r="E29" s="23" t="s">
        <v>244</v>
      </c>
      <c r="F29" s="10" t="s">
        <v>106</v>
      </c>
      <c r="G29" s="11">
        <f>(38.5*3+3*6)*1*0.5</f>
        <v>66.75</v>
      </c>
      <c r="H29" s="11"/>
      <c r="I29" s="11">
        <f t="shared" si="0"/>
        <v>0</v>
      </c>
    </row>
    <row r="30" spans="1:9" ht="47.25" x14ac:dyDescent="0.2">
      <c r="A30" s="5">
        <v>23</v>
      </c>
      <c r="B30" s="21" t="s">
        <v>188</v>
      </c>
      <c r="C30" s="24"/>
      <c r="D30" s="24"/>
      <c r="E30" s="23" t="s">
        <v>134</v>
      </c>
      <c r="F30" s="10" t="s">
        <v>65</v>
      </c>
      <c r="G30" s="11">
        <v>121.5</v>
      </c>
      <c r="H30" s="11"/>
      <c r="I30" s="11">
        <f t="shared" si="0"/>
        <v>0</v>
      </c>
    </row>
    <row r="31" spans="1:9" ht="47.25" x14ac:dyDescent="0.2">
      <c r="A31" s="5">
        <v>24</v>
      </c>
      <c r="B31" s="21" t="s">
        <v>189</v>
      </c>
      <c r="C31" s="24"/>
      <c r="D31" s="24"/>
      <c r="E31" s="23" t="s">
        <v>135</v>
      </c>
      <c r="F31" s="10" t="s">
        <v>65</v>
      </c>
      <c r="G31" s="11">
        <f>G30</f>
        <v>121.5</v>
      </c>
      <c r="H31" s="11"/>
      <c r="I31" s="11">
        <f t="shared" si="0"/>
        <v>0</v>
      </c>
    </row>
    <row r="32" spans="1:9" ht="31.5" x14ac:dyDescent="0.2">
      <c r="A32" s="27"/>
      <c r="B32" s="18" t="s">
        <v>102</v>
      </c>
      <c r="C32" s="19" t="s">
        <v>172</v>
      </c>
      <c r="D32" s="19" t="s">
        <v>59</v>
      </c>
      <c r="E32" s="20" t="s">
        <v>153</v>
      </c>
      <c r="F32" s="16" t="s">
        <v>108</v>
      </c>
      <c r="G32" s="2" t="s">
        <v>108</v>
      </c>
      <c r="H32" s="2"/>
      <c r="I32" s="17">
        <f>SUM(I33:I45)</f>
        <v>0</v>
      </c>
    </row>
    <row r="33" spans="1:9" ht="47.25" x14ac:dyDescent="0.2">
      <c r="A33" s="5">
        <v>25</v>
      </c>
      <c r="B33" s="21" t="s">
        <v>93</v>
      </c>
      <c r="C33" s="22"/>
      <c r="D33" s="22"/>
      <c r="E33" s="23" t="s">
        <v>3</v>
      </c>
      <c r="F33" s="10" t="s">
        <v>71</v>
      </c>
      <c r="G33" s="11">
        <f>ROUND((653-615.6)/1000,2)</f>
        <v>0.04</v>
      </c>
      <c r="H33" s="11"/>
      <c r="I33" s="11">
        <f t="shared" si="0"/>
        <v>0</v>
      </c>
    </row>
    <row r="34" spans="1:9" ht="78.75" x14ac:dyDescent="0.2">
      <c r="A34" s="5">
        <v>26</v>
      </c>
      <c r="B34" s="21" t="s">
        <v>64</v>
      </c>
      <c r="C34" s="22"/>
      <c r="D34" s="22"/>
      <c r="E34" s="23" t="s">
        <v>0</v>
      </c>
      <c r="F34" s="10" t="s">
        <v>65</v>
      </c>
      <c r="G34" s="11">
        <v>120</v>
      </c>
      <c r="H34" s="11"/>
      <c r="I34" s="11">
        <f t="shared" si="0"/>
        <v>0</v>
      </c>
    </row>
    <row r="35" spans="1:9" ht="47.25" x14ac:dyDescent="0.2">
      <c r="A35" s="5">
        <v>27</v>
      </c>
      <c r="B35" s="21" t="s">
        <v>11</v>
      </c>
      <c r="C35" s="19"/>
      <c r="D35" s="19"/>
      <c r="E35" s="23" t="s">
        <v>177</v>
      </c>
      <c r="F35" s="10" t="s">
        <v>76</v>
      </c>
      <c r="G35" s="11">
        <f>84*12</f>
        <v>1008</v>
      </c>
      <c r="H35" s="11"/>
      <c r="I35" s="11">
        <f t="shared" si="0"/>
        <v>0</v>
      </c>
    </row>
    <row r="36" spans="1:9" ht="31.5" x14ac:dyDescent="0.2">
      <c r="A36" s="5">
        <v>28</v>
      </c>
      <c r="B36" s="21" t="s">
        <v>60</v>
      </c>
      <c r="C36" s="19"/>
      <c r="D36" s="19"/>
      <c r="E36" s="23" t="s">
        <v>133</v>
      </c>
      <c r="F36" s="10" t="s">
        <v>106</v>
      </c>
      <c r="G36" s="11">
        <f>84*(3.14*0.3*0.3*12)</f>
        <v>284.86079999999998</v>
      </c>
      <c r="H36" s="11"/>
      <c r="I36" s="11">
        <f t="shared" si="0"/>
        <v>0</v>
      </c>
    </row>
    <row r="37" spans="1:9" ht="63" x14ac:dyDescent="0.2">
      <c r="A37" s="5">
        <v>29</v>
      </c>
      <c r="B37" s="21" t="s">
        <v>190</v>
      </c>
      <c r="C37" s="19"/>
      <c r="D37" s="19"/>
      <c r="E37" s="23" t="s">
        <v>178</v>
      </c>
      <c r="F37" s="10" t="s">
        <v>106</v>
      </c>
      <c r="G37" s="11">
        <f>84*(3.14*0.3*0.3*12)*1.3</f>
        <v>370.31903999999997</v>
      </c>
      <c r="H37" s="11"/>
      <c r="I37" s="11">
        <f t="shared" si="0"/>
        <v>0</v>
      </c>
    </row>
    <row r="38" spans="1:9" ht="81" x14ac:dyDescent="0.2">
      <c r="A38" s="5">
        <v>30</v>
      </c>
      <c r="B38" s="21" t="s">
        <v>191</v>
      </c>
      <c r="C38" s="19"/>
      <c r="D38" s="19"/>
      <c r="E38" s="23" t="s">
        <v>248</v>
      </c>
      <c r="F38" s="10" t="s">
        <v>75</v>
      </c>
      <c r="G38" s="11">
        <f>84*(83.2*12)</f>
        <v>83865.600000000006</v>
      </c>
      <c r="H38" s="11"/>
      <c r="I38" s="11">
        <f t="shared" si="0"/>
        <v>0</v>
      </c>
    </row>
    <row r="39" spans="1:9" ht="47.25" x14ac:dyDescent="0.2">
      <c r="A39" s="5">
        <v>31</v>
      </c>
      <c r="B39" s="21" t="s">
        <v>192</v>
      </c>
      <c r="C39" s="24" t="s">
        <v>122</v>
      </c>
      <c r="D39" s="24" t="s">
        <v>108</v>
      </c>
      <c r="E39" s="23" t="s">
        <v>1</v>
      </c>
      <c r="F39" s="10" t="s">
        <v>106</v>
      </c>
      <c r="G39" s="11">
        <f>(38.5*3+3*6)*1*0.15</f>
        <v>20.024999999999999</v>
      </c>
      <c r="H39" s="11"/>
      <c r="I39" s="11">
        <f t="shared" si="0"/>
        <v>0</v>
      </c>
    </row>
    <row r="40" spans="1:9" ht="31.5" x14ac:dyDescent="0.2">
      <c r="A40" s="5">
        <v>32</v>
      </c>
      <c r="B40" s="21" t="s">
        <v>193</v>
      </c>
      <c r="C40" s="24"/>
      <c r="D40" s="24"/>
      <c r="E40" s="23" t="s">
        <v>2</v>
      </c>
      <c r="F40" s="10" t="s">
        <v>106</v>
      </c>
      <c r="G40" s="11">
        <f>84*(3.14*0.4*0.4*1)</f>
        <v>42.201600000000006</v>
      </c>
      <c r="H40" s="11"/>
      <c r="I40" s="11">
        <f t="shared" si="0"/>
        <v>0</v>
      </c>
    </row>
    <row r="41" spans="1:9" ht="47.25" x14ac:dyDescent="0.2">
      <c r="A41" s="5">
        <v>33</v>
      </c>
      <c r="B41" s="21" t="s">
        <v>194</v>
      </c>
      <c r="C41" s="24"/>
      <c r="D41" s="24"/>
      <c r="E41" s="23" t="s">
        <v>145</v>
      </c>
      <c r="F41" s="10" t="s">
        <v>65</v>
      </c>
      <c r="G41" s="11">
        <f>((38.5*3+3*6)-12*1)*2*0.5</f>
        <v>121.5</v>
      </c>
      <c r="H41" s="11"/>
      <c r="I41" s="11">
        <f t="shared" si="0"/>
        <v>0</v>
      </c>
    </row>
    <row r="42" spans="1:9" ht="78.75" x14ac:dyDescent="0.2">
      <c r="A42" s="5">
        <v>34</v>
      </c>
      <c r="B42" s="21" t="s">
        <v>195</v>
      </c>
      <c r="C42" s="24"/>
      <c r="D42" s="24"/>
      <c r="E42" s="23" t="s">
        <v>249</v>
      </c>
      <c r="F42" s="10" t="s">
        <v>75</v>
      </c>
      <c r="G42" s="11">
        <f>(38.5*3+6*3)*28*2.47</f>
        <v>9232.86</v>
      </c>
      <c r="H42" s="11"/>
      <c r="I42" s="11">
        <f t="shared" si="0"/>
        <v>0</v>
      </c>
    </row>
    <row r="43" spans="1:9" ht="110.25" x14ac:dyDescent="0.2">
      <c r="A43" s="5">
        <v>35</v>
      </c>
      <c r="B43" s="21" t="s">
        <v>196</v>
      </c>
      <c r="C43" s="24"/>
      <c r="D43" s="24"/>
      <c r="E43" s="23" t="s">
        <v>250</v>
      </c>
      <c r="F43" s="10" t="s">
        <v>106</v>
      </c>
      <c r="G43" s="11">
        <f>(38.5*3+3*6)*1*0.5</f>
        <v>66.75</v>
      </c>
      <c r="H43" s="11"/>
      <c r="I43" s="11">
        <f t="shared" si="0"/>
        <v>0</v>
      </c>
    </row>
    <row r="44" spans="1:9" ht="47.25" x14ac:dyDescent="0.2">
      <c r="A44" s="5">
        <v>36</v>
      </c>
      <c r="B44" s="21" t="s">
        <v>197</v>
      </c>
      <c r="C44" s="24"/>
      <c r="D44" s="24"/>
      <c r="E44" s="23" t="s">
        <v>134</v>
      </c>
      <c r="F44" s="10" t="s">
        <v>65</v>
      </c>
      <c r="G44" s="11">
        <v>121.5</v>
      </c>
      <c r="H44" s="11"/>
      <c r="I44" s="11">
        <f t="shared" si="0"/>
        <v>0</v>
      </c>
    </row>
    <row r="45" spans="1:9" ht="47.25" x14ac:dyDescent="0.2">
      <c r="A45" s="5">
        <v>37</v>
      </c>
      <c r="B45" s="21" t="s">
        <v>198</v>
      </c>
      <c r="C45" s="24"/>
      <c r="D45" s="24"/>
      <c r="E45" s="23" t="s">
        <v>135</v>
      </c>
      <c r="F45" s="10" t="s">
        <v>65</v>
      </c>
      <c r="G45" s="11">
        <f>G44</f>
        <v>121.5</v>
      </c>
      <c r="H45" s="11"/>
      <c r="I45" s="11">
        <f t="shared" si="0"/>
        <v>0</v>
      </c>
    </row>
    <row r="46" spans="1:9" ht="31.5" x14ac:dyDescent="0.2">
      <c r="A46" s="27"/>
      <c r="B46" s="18" t="s">
        <v>68</v>
      </c>
      <c r="C46" s="19" t="s">
        <v>172</v>
      </c>
      <c r="D46" s="19" t="s">
        <v>59</v>
      </c>
      <c r="E46" s="20" t="s">
        <v>154</v>
      </c>
      <c r="F46" s="16" t="s">
        <v>108</v>
      </c>
      <c r="G46" s="2" t="s">
        <v>108</v>
      </c>
      <c r="H46" s="17"/>
      <c r="I46" s="17">
        <f>SUM(I47:I59)</f>
        <v>0</v>
      </c>
    </row>
    <row r="47" spans="1:9" ht="47.25" x14ac:dyDescent="0.2">
      <c r="A47" s="5">
        <v>38</v>
      </c>
      <c r="B47" s="21" t="s">
        <v>98</v>
      </c>
      <c r="C47" s="22"/>
      <c r="D47" s="22"/>
      <c r="E47" s="23" t="s">
        <v>3</v>
      </c>
      <c r="F47" s="10" t="s">
        <v>71</v>
      </c>
      <c r="G47" s="11">
        <f>ROUND((653-615.6)/1000,2)</f>
        <v>0.04</v>
      </c>
      <c r="H47" s="11"/>
      <c r="I47" s="11">
        <f t="shared" si="0"/>
        <v>0</v>
      </c>
    </row>
    <row r="48" spans="1:9" ht="78.75" x14ac:dyDescent="0.2">
      <c r="A48" s="5">
        <v>39</v>
      </c>
      <c r="B48" s="21" t="s">
        <v>63</v>
      </c>
      <c r="C48" s="22"/>
      <c r="D48" s="22"/>
      <c r="E48" s="23" t="s">
        <v>0</v>
      </c>
      <c r="F48" s="10" t="s">
        <v>65</v>
      </c>
      <c r="G48" s="11">
        <v>120</v>
      </c>
      <c r="H48" s="11"/>
      <c r="I48" s="11">
        <f t="shared" si="0"/>
        <v>0</v>
      </c>
    </row>
    <row r="49" spans="1:9" ht="47.25" x14ac:dyDescent="0.2">
      <c r="A49" s="5">
        <v>40</v>
      </c>
      <c r="B49" s="21" t="s">
        <v>12</v>
      </c>
      <c r="C49" s="19"/>
      <c r="D49" s="19"/>
      <c r="E49" s="23" t="s">
        <v>177</v>
      </c>
      <c r="F49" s="10" t="s">
        <v>76</v>
      </c>
      <c r="G49" s="11">
        <f>84*12</f>
        <v>1008</v>
      </c>
      <c r="H49" s="11"/>
      <c r="I49" s="11">
        <f t="shared" si="0"/>
        <v>0</v>
      </c>
    </row>
    <row r="50" spans="1:9" ht="31.5" x14ac:dyDescent="0.2">
      <c r="A50" s="5">
        <v>41</v>
      </c>
      <c r="B50" s="21" t="s">
        <v>13</v>
      </c>
      <c r="C50" s="19"/>
      <c r="D50" s="19"/>
      <c r="E50" s="23" t="s">
        <v>133</v>
      </c>
      <c r="F50" s="10" t="s">
        <v>106</v>
      </c>
      <c r="G50" s="11">
        <f>84*(3.14*0.3*0.3*12)</f>
        <v>284.86079999999998</v>
      </c>
      <c r="H50" s="11"/>
      <c r="I50" s="11">
        <f t="shared" si="0"/>
        <v>0</v>
      </c>
    </row>
    <row r="51" spans="1:9" ht="63" x14ac:dyDescent="0.2">
      <c r="A51" s="5">
        <v>42</v>
      </c>
      <c r="B51" s="21" t="s">
        <v>14</v>
      </c>
      <c r="C51" s="19"/>
      <c r="D51" s="19"/>
      <c r="E51" s="23" t="s">
        <v>178</v>
      </c>
      <c r="F51" s="10" t="s">
        <v>106</v>
      </c>
      <c r="G51" s="11">
        <f>84*(3.14*0.3*0.3*12)*1.3</f>
        <v>370.31903999999997</v>
      </c>
      <c r="H51" s="11"/>
      <c r="I51" s="11">
        <f t="shared" si="0"/>
        <v>0</v>
      </c>
    </row>
    <row r="52" spans="1:9" ht="81" x14ac:dyDescent="0.2">
      <c r="A52" s="5">
        <v>43</v>
      </c>
      <c r="B52" s="21" t="s">
        <v>52</v>
      </c>
      <c r="C52" s="19"/>
      <c r="D52" s="19"/>
      <c r="E52" s="23" t="s">
        <v>271</v>
      </c>
      <c r="F52" s="10" t="s">
        <v>75</v>
      </c>
      <c r="G52" s="11">
        <f>84*(83.2*12)</f>
        <v>83865.600000000006</v>
      </c>
      <c r="H52" s="11"/>
      <c r="I52" s="11">
        <f t="shared" si="0"/>
        <v>0</v>
      </c>
    </row>
    <row r="53" spans="1:9" ht="47.25" x14ac:dyDescent="0.2">
      <c r="A53" s="5">
        <v>44</v>
      </c>
      <c r="B53" s="21" t="s">
        <v>92</v>
      </c>
      <c r="C53" s="24" t="s">
        <v>122</v>
      </c>
      <c r="D53" s="24" t="s">
        <v>108</v>
      </c>
      <c r="E53" s="23" t="s">
        <v>1</v>
      </c>
      <c r="F53" s="10" t="s">
        <v>106</v>
      </c>
      <c r="G53" s="11">
        <f>(38.5*3+3*6)*1*0.15</f>
        <v>20.024999999999999</v>
      </c>
      <c r="H53" s="11"/>
      <c r="I53" s="11">
        <f t="shared" si="0"/>
        <v>0</v>
      </c>
    </row>
    <row r="54" spans="1:9" ht="31.5" x14ac:dyDescent="0.2">
      <c r="A54" s="5">
        <v>45</v>
      </c>
      <c r="B54" s="21" t="s">
        <v>15</v>
      </c>
      <c r="C54" s="24"/>
      <c r="D54" s="24"/>
      <c r="E54" s="23" t="s">
        <v>2</v>
      </c>
      <c r="F54" s="10" t="s">
        <v>106</v>
      </c>
      <c r="G54" s="11">
        <f>84*(3.14*0.4*0.4*1)</f>
        <v>42.201600000000006</v>
      </c>
      <c r="H54" s="11"/>
      <c r="I54" s="11">
        <f t="shared" si="0"/>
        <v>0</v>
      </c>
    </row>
    <row r="55" spans="1:9" ht="47.25" x14ac:dyDescent="0.2">
      <c r="A55" s="5">
        <v>46</v>
      </c>
      <c r="B55" s="21" t="s">
        <v>16</v>
      </c>
      <c r="C55" s="24"/>
      <c r="D55" s="24"/>
      <c r="E55" s="23" t="s">
        <v>145</v>
      </c>
      <c r="F55" s="10" t="s">
        <v>65</v>
      </c>
      <c r="G55" s="11">
        <f>((38.5*3+3*6)-12*1)*2*0.5</f>
        <v>121.5</v>
      </c>
      <c r="H55" s="11"/>
      <c r="I55" s="11">
        <f t="shared" si="0"/>
        <v>0</v>
      </c>
    </row>
    <row r="56" spans="1:9" ht="63" x14ac:dyDescent="0.2">
      <c r="A56" s="5">
        <v>47</v>
      </c>
      <c r="B56" s="21" t="s">
        <v>17</v>
      </c>
      <c r="C56" s="24"/>
      <c r="D56" s="24"/>
      <c r="E56" s="23" t="s">
        <v>251</v>
      </c>
      <c r="F56" s="10" t="s">
        <v>75</v>
      </c>
      <c r="G56" s="11">
        <f>(38.5*3+6*3)*28*2.47</f>
        <v>9232.86</v>
      </c>
      <c r="H56" s="11"/>
      <c r="I56" s="11">
        <f t="shared" si="0"/>
        <v>0</v>
      </c>
    </row>
    <row r="57" spans="1:9" ht="110.25" x14ac:dyDescent="0.2">
      <c r="A57" s="5">
        <v>48</v>
      </c>
      <c r="B57" s="21" t="s">
        <v>18</v>
      </c>
      <c r="C57" s="24"/>
      <c r="D57" s="24"/>
      <c r="E57" s="23" t="s">
        <v>272</v>
      </c>
      <c r="F57" s="10" t="s">
        <v>106</v>
      </c>
      <c r="G57" s="11">
        <f>(38.5*3+3*6)*1*0.5</f>
        <v>66.75</v>
      </c>
      <c r="H57" s="11"/>
      <c r="I57" s="11">
        <f t="shared" si="0"/>
        <v>0</v>
      </c>
    </row>
    <row r="58" spans="1:9" ht="47.25" x14ac:dyDescent="0.2">
      <c r="A58" s="5">
        <v>49</v>
      </c>
      <c r="B58" s="21" t="s">
        <v>19</v>
      </c>
      <c r="C58" s="24"/>
      <c r="D58" s="24"/>
      <c r="E58" s="23" t="s">
        <v>134</v>
      </c>
      <c r="F58" s="10" t="s">
        <v>65</v>
      </c>
      <c r="G58" s="11">
        <v>121.5</v>
      </c>
      <c r="H58" s="11"/>
      <c r="I58" s="11">
        <f t="shared" si="0"/>
        <v>0</v>
      </c>
    </row>
    <row r="59" spans="1:9" ht="47.25" x14ac:dyDescent="0.2">
      <c r="A59" s="5">
        <v>50</v>
      </c>
      <c r="B59" s="21" t="s">
        <v>20</v>
      </c>
      <c r="C59" s="24"/>
      <c r="D59" s="24"/>
      <c r="E59" s="23" t="s">
        <v>135</v>
      </c>
      <c r="F59" s="10" t="s">
        <v>65</v>
      </c>
      <c r="G59" s="11">
        <f>G58</f>
        <v>121.5</v>
      </c>
      <c r="H59" s="11"/>
      <c r="I59" s="11">
        <f t="shared" si="0"/>
        <v>0</v>
      </c>
    </row>
    <row r="60" spans="1:9" ht="31.5" x14ac:dyDescent="0.2">
      <c r="A60" s="27"/>
      <c r="B60" s="18" t="s">
        <v>72</v>
      </c>
      <c r="C60" s="19" t="s">
        <v>170</v>
      </c>
      <c r="D60" s="19" t="s">
        <v>59</v>
      </c>
      <c r="E60" s="20" t="s">
        <v>176</v>
      </c>
      <c r="F60" s="16" t="s">
        <v>108</v>
      </c>
      <c r="G60" s="17"/>
      <c r="H60" s="17"/>
      <c r="I60" s="17">
        <f>SUM(I61:I66)</f>
        <v>0</v>
      </c>
    </row>
    <row r="61" spans="1:9" ht="31.5" x14ac:dyDescent="0.2">
      <c r="A61" s="5">
        <v>51</v>
      </c>
      <c r="B61" s="21" t="s">
        <v>21</v>
      </c>
      <c r="C61" s="25"/>
      <c r="D61" s="24"/>
      <c r="E61" s="23" t="s">
        <v>125</v>
      </c>
      <c r="F61" s="10" t="s">
        <v>65</v>
      </c>
      <c r="G61" s="11">
        <v>1130</v>
      </c>
      <c r="H61" s="11"/>
      <c r="I61" s="11">
        <f t="shared" si="0"/>
        <v>0</v>
      </c>
    </row>
    <row r="62" spans="1:9" ht="31.5" x14ac:dyDescent="0.2">
      <c r="A62" s="5">
        <v>52</v>
      </c>
      <c r="B62" s="21" t="s">
        <v>22</v>
      </c>
      <c r="C62" s="25"/>
      <c r="D62" s="24"/>
      <c r="E62" s="23" t="s">
        <v>124</v>
      </c>
      <c r="F62" s="10" t="s">
        <v>65</v>
      </c>
      <c r="G62" s="11">
        <v>1130</v>
      </c>
      <c r="H62" s="11"/>
      <c r="I62" s="11">
        <f t="shared" si="0"/>
        <v>0</v>
      </c>
    </row>
    <row r="63" spans="1:9" ht="47.25" x14ac:dyDescent="0.2">
      <c r="A63" s="5">
        <v>53</v>
      </c>
      <c r="B63" s="21" t="s">
        <v>23</v>
      </c>
      <c r="C63" s="25"/>
      <c r="D63" s="24"/>
      <c r="E63" s="23" t="s">
        <v>123</v>
      </c>
      <c r="F63" s="10" t="s">
        <v>65</v>
      </c>
      <c r="G63" s="11">
        <v>678</v>
      </c>
      <c r="H63" s="11"/>
      <c r="I63" s="11">
        <f t="shared" si="0"/>
        <v>0</v>
      </c>
    </row>
    <row r="64" spans="1:9" ht="47.25" x14ac:dyDescent="0.2">
      <c r="A64" s="5">
        <v>54</v>
      </c>
      <c r="B64" s="21" t="s">
        <v>24</v>
      </c>
      <c r="C64" s="25"/>
      <c r="D64" s="24"/>
      <c r="E64" s="23" t="s">
        <v>137</v>
      </c>
      <c r="F64" s="10" t="s">
        <v>65</v>
      </c>
      <c r="G64" s="11">
        <v>452</v>
      </c>
      <c r="H64" s="11"/>
      <c r="I64" s="11">
        <f t="shared" si="0"/>
        <v>0</v>
      </c>
    </row>
    <row r="65" spans="1:9" ht="31.5" x14ac:dyDescent="0.2">
      <c r="A65" s="5">
        <v>55</v>
      </c>
      <c r="B65" s="21" t="s">
        <v>25</v>
      </c>
      <c r="C65" s="25"/>
      <c r="D65" s="24"/>
      <c r="E65" s="23" t="s">
        <v>138</v>
      </c>
      <c r="F65" s="10" t="s">
        <v>65</v>
      </c>
      <c r="G65" s="11">
        <v>678</v>
      </c>
      <c r="H65" s="11"/>
      <c r="I65" s="11">
        <f t="shared" si="0"/>
        <v>0</v>
      </c>
    </row>
    <row r="66" spans="1:9" ht="47.25" x14ac:dyDescent="0.2">
      <c r="A66" s="5">
        <v>56</v>
      </c>
      <c r="B66" s="21" t="s">
        <v>26</v>
      </c>
      <c r="C66" s="25"/>
      <c r="D66" s="24"/>
      <c r="E66" s="23" t="s">
        <v>79</v>
      </c>
      <c r="F66" s="10" t="s">
        <v>43</v>
      </c>
      <c r="G66" s="11">
        <v>1</v>
      </c>
      <c r="H66" s="11"/>
      <c r="I66" s="11">
        <f t="shared" si="0"/>
        <v>0</v>
      </c>
    </row>
    <row r="67" spans="1:9" ht="31.5" x14ac:dyDescent="0.2">
      <c r="A67" s="27"/>
      <c r="B67" s="18" t="s">
        <v>44</v>
      </c>
      <c r="C67" s="19" t="s">
        <v>169</v>
      </c>
      <c r="D67" s="19" t="s">
        <v>59</v>
      </c>
      <c r="E67" s="20" t="s">
        <v>155</v>
      </c>
      <c r="F67" s="16" t="s">
        <v>108</v>
      </c>
      <c r="G67" s="17"/>
      <c r="H67" s="17"/>
      <c r="I67" s="17">
        <f>SUM(I68:I71)</f>
        <v>0</v>
      </c>
    </row>
    <row r="68" spans="1:9" ht="94.5" x14ac:dyDescent="0.2">
      <c r="A68" s="5">
        <v>57</v>
      </c>
      <c r="B68" s="21" t="s">
        <v>27</v>
      </c>
      <c r="C68" s="22"/>
      <c r="D68" s="22"/>
      <c r="E68" s="23" t="s">
        <v>35</v>
      </c>
      <c r="F68" s="10" t="s">
        <v>106</v>
      </c>
      <c r="G68" s="11">
        <v>800</v>
      </c>
      <c r="H68" s="11"/>
      <c r="I68" s="11">
        <f t="shared" si="0"/>
        <v>0</v>
      </c>
    </row>
    <row r="69" spans="1:9" ht="47.25" x14ac:dyDescent="0.2">
      <c r="A69" s="5">
        <v>58</v>
      </c>
      <c r="B69" s="21" t="s">
        <v>199</v>
      </c>
      <c r="C69" s="22"/>
      <c r="D69" s="22" t="s">
        <v>105</v>
      </c>
      <c r="E69" s="23" t="s">
        <v>218</v>
      </c>
      <c r="F69" s="10" t="s">
        <v>106</v>
      </c>
      <c r="G69" s="11">
        <v>800</v>
      </c>
      <c r="H69" s="11"/>
      <c r="I69" s="11">
        <f t="shared" si="0"/>
        <v>0</v>
      </c>
    </row>
    <row r="70" spans="1:9" ht="47.25" x14ac:dyDescent="0.2">
      <c r="A70" s="5">
        <v>59</v>
      </c>
      <c r="B70" s="21" t="s">
        <v>28</v>
      </c>
      <c r="C70" s="22"/>
      <c r="D70" s="22" t="s">
        <v>107</v>
      </c>
      <c r="E70" s="23" t="s">
        <v>219</v>
      </c>
      <c r="F70" s="10" t="s">
        <v>106</v>
      </c>
      <c r="G70" s="11">
        <v>800</v>
      </c>
      <c r="H70" s="11"/>
      <c r="I70" s="11">
        <f t="shared" si="0"/>
        <v>0</v>
      </c>
    </row>
    <row r="71" spans="1:9" ht="31.5" x14ac:dyDescent="0.2">
      <c r="A71" s="5">
        <v>60</v>
      </c>
      <c r="B71" s="21" t="s">
        <v>239</v>
      </c>
      <c r="C71" s="22"/>
      <c r="D71" s="22"/>
      <c r="E71" s="23" t="s">
        <v>132</v>
      </c>
      <c r="F71" s="10" t="s">
        <v>65</v>
      </c>
      <c r="G71" s="11">
        <v>1050</v>
      </c>
      <c r="H71" s="11"/>
      <c r="I71" s="11">
        <f t="shared" ref="I71:I103" si="1">G71*H71</f>
        <v>0</v>
      </c>
    </row>
    <row r="72" spans="1:9" ht="31.5" x14ac:dyDescent="0.2">
      <c r="A72" s="27"/>
      <c r="B72" s="18" t="s">
        <v>85</v>
      </c>
      <c r="C72" s="19" t="s">
        <v>168</v>
      </c>
      <c r="D72" s="19" t="s">
        <v>59</v>
      </c>
      <c r="E72" s="20" t="s">
        <v>156</v>
      </c>
      <c r="F72" s="16" t="s">
        <v>108</v>
      </c>
      <c r="G72" s="17"/>
      <c r="H72" s="17"/>
      <c r="I72" s="17">
        <f>SUM(I73:I78)</f>
        <v>0</v>
      </c>
    </row>
    <row r="73" spans="1:9" ht="47.25" x14ac:dyDescent="0.2">
      <c r="A73" s="5">
        <v>61</v>
      </c>
      <c r="B73" s="21" t="s">
        <v>41</v>
      </c>
      <c r="C73" s="24" t="s">
        <v>112</v>
      </c>
      <c r="D73" s="22" t="s">
        <v>50</v>
      </c>
      <c r="E73" s="23" t="s">
        <v>221</v>
      </c>
      <c r="F73" s="10" t="s">
        <v>65</v>
      </c>
      <c r="G73" s="11">
        <v>1040</v>
      </c>
      <c r="H73" s="11"/>
      <c r="I73" s="11">
        <f t="shared" si="1"/>
        <v>0</v>
      </c>
    </row>
    <row r="74" spans="1:9" ht="63" x14ac:dyDescent="0.2">
      <c r="A74" s="5">
        <v>62</v>
      </c>
      <c r="B74" s="21" t="s">
        <v>29</v>
      </c>
      <c r="C74" s="24"/>
      <c r="D74" s="22" t="s">
        <v>127</v>
      </c>
      <c r="E74" s="23" t="s">
        <v>139</v>
      </c>
      <c r="F74" s="10" t="s">
        <v>106</v>
      </c>
      <c r="G74" s="11">
        <v>175</v>
      </c>
      <c r="H74" s="11"/>
      <c r="I74" s="11">
        <f t="shared" si="1"/>
        <v>0</v>
      </c>
    </row>
    <row r="75" spans="1:9" ht="47.25" x14ac:dyDescent="0.2">
      <c r="A75" s="5">
        <v>63</v>
      </c>
      <c r="B75" s="21" t="s">
        <v>37</v>
      </c>
      <c r="C75" s="24"/>
      <c r="D75" s="22" t="s">
        <v>38</v>
      </c>
      <c r="E75" s="23" t="s">
        <v>220</v>
      </c>
      <c r="F75" s="10" t="s">
        <v>106</v>
      </c>
      <c r="G75" s="11">
        <v>393.75</v>
      </c>
      <c r="H75" s="11"/>
      <c r="I75" s="11">
        <f t="shared" si="1"/>
        <v>0</v>
      </c>
    </row>
    <row r="76" spans="1:9" ht="47.25" x14ac:dyDescent="0.2">
      <c r="A76" s="5">
        <v>64</v>
      </c>
      <c r="B76" s="21" t="s">
        <v>78</v>
      </c>
      <c r="C76" s="24"/>
      <c r="D76" s="22" t="s">
        <v>81</v>
      </c>
      <c r="E76" s="23" t="s">
        <v>223</v>
      </c>
      <c r="F76" s="10" t="s">
        <v>65</v>
      </c>
      <c r="G76" s="11">
        <v>1090</v>
      </c>
      <c r="H76" s="11"/>
      <c r="I76" s="11">
        <f t="shared" si="1"/>
        <v>0</v>
      </c>
    </row>
    <row r="77" spans="1:9" ht="47.25" x14ac:dyDescent="0.2">
      <c r="A77" s="5">
        <v>65</v>
      </c>
      <c r="B77" s="21" t="s">
        <v>237</v>
      </c>
      <c r="C77" s="24"/>
      <c r="D77" s="22" t="s">
        <v>39</v>
      </c>
      <c r="E77" s="23" t="s">
        <v>126</v>
      </c>
      <c r="F77" s="10" t="s">
        <v>106</v>
      </c>
      <c r="G77" s="11">
        <v>18</v>
      </c>
      <c r="H77" s="11"/>
      <c r="I77" s="11">
        <f t="shared" si="1"/>
        <v>0</v>
      </c>
    </row>
    <row r="78" spans="1:9" ht="47.25" x14ac:dyDescent="0.2">
      <c r="A78" s="5">
        <v>66</v>
      </c>
      <c r="B78" s="21" t="s">
        <v>238</v>
      </c>
      <c r="C78" s="24"/>
      <c r="D78" s="22" t="s">
        <v>38</v>
      </c>
      <c r="E78" s="23" t="s">
        <v>222</v>
      </c>
      <c r="F78" s="10" t="s">
        <v>106</v>
      </c>
      <c r="G78" s="11">
        <v>18</v>
      </c>
      <c r="H78" s="11"/>
      <c r="I78" s="11">
        <f t="shared" si="1"/>
        <v>0</v>
      </c>
    </row>
    <row r="79" spans="1:9" ht="31.5" x14ac:dyDescent="0.2">
      <c r="A79" s="27"/>
      <c r="B79" s="18" t="s">
        <v>45</v>
      </c>
      <c r="C79" s="19" t="s">
        <v>167</v>
      </c>
      <c r="D79" s="19" t="s">
        <v>59</v>
      </c>
      <c r="E79" s="20" t="s">
        <v>157</v>
      </c>
      <c r="F79" s="16" t="s">
        <v>108</v>
      </c>
      <c r="G79" s="17"/>
      <c r="H79" s="17"/>
      <c r="I79" s="17">
        <f>SUM(I80:I82)</f>
        <v>0</v>
      </c>
    </row>
    <row r="80" spans="1:9" ht="47.25" x14ac:dyDescent="0.2">
      <c r="A80" s="5">
        <v>67</v>
      </c>
      <c r="B80" s="21" t="s">
        <v>200</v>
      </c>
      <c r="C80" s="22" t="s">
        <v>113</v>
      </c>
      <c r="D80" s="22" t="s">
        <v>100</v>
      </c>
      <c r="E80" s="23" t="s">
        <v>224</v>
      </c>
      <c r="F80" s="10" t="s">
        <v>65</v>
      </c>
      <c r="G80" s="11">
        <v>1320</v>
      </c>
      <c r="H80" s="11"/>
      <c r="I80" s="11">
        <f t="shared" si="1"/>
        <v>0</v>
      </c>
    </row>
    <row r="81" spans="1:9" ht="63" x14ac:dyDescent="0.2">
      <c r="A81" s="5">
        <v>68</v>
      </c>
      <c r="B81" s="21" t="s">
        <v>201</v>
      </c>
      <c r="C81" s="24" t="s">
        <v>114</v>
      </c>
      <c r="D81" s="22" t="s">
        <v>55</v>
      </c>
      <c r="E81" s="23" t="s">
        <v>140</v>
      </c>
      <c r="F81" s="10" t="s">
        <v>65</v>
      </c>
      <c r="G81" s="11">
        <v>1320</v>
      </c>
      <c r="H81" s="11"/>
      <c r="I81" s="11">
        <f t="shared" si="1"/>
        <v>0</v>
      </c>
    </row>
    <row r="82" spans="1:9" ht="47.25" x14ac:dyDescent="0.2">
      <c r="A82" s="5">
        <v>69</v>
      </c>
      <c r="B82" s="21" t="s">
        <v>202</v>
      </c>
      <c r="C82" s="24"/>
      <c r="D82" s="22" t="s">
        <v>57</v>
      </c>
      <c r="E82" s="23" t="s">
        <v>141</v>
      </c>
      <c r="F82" s="10" t="s">
        <v>65</v>
      </c>
      <c r="G82" s="11">
        <v>1320</v>
      </c>
      <c r="H82" s="11"/>
      <c r="I82" s="11">
        <f t="shared" si="1"/>
        <v>0</v>
      </c>
    </row>
    <row r="83" spans="1:9" ht="31.5" x14ac:dyDescent="0.2">
      <c r="A83" s="27"/>
      <c r="B83" s="18" t="s">
        <v>83</v>
      </c>
      <c r="C83" s="19" t="s">
        <v>166</v>
      </c>
      <c r="D83" s="19" t="s">
        <v>59</v>
      </c>
      <c r="E83" s="20" t="s">
        <v>158</v>
      </c>
      <c r="F83" s="16" t="s">
        <v>108</v>
      </c>
      <c r="G83" s="17"/>
      <c r="H83" s="17"/>
      <c r="I83" s="17">
        <f>SUM(I84:I87)</f>
        <v>0</v>
      </c>
    </row>
    <row r="84" spans="1:9" ht="47.25" x14ac:dyDescent="0.2">
      <c r="A84" s="5">
        <v>70</v>
      </c>
      <c r="B84" s="21" t="s">
        <v>203</v>
      </c>
      <c r="C84" s="24" t="s">
        <v>225</v>
      </c>
      <c r="D84" s="22" t="s">
        <v>73</v>
      </c>
      <c r="E84" s="23" t="s">
        <v>226</v>
      </c>
      <c r="F84" s="10" t="s">
        <v>65</v>
      </c>
      <c r="G84" s="11">
        <v>1320</v>
      </c>
      <c r="H84" s="11"/>
      <c r="I84" s="11">
        <f t="shared" si="1"/>
        <v>0</v>
      </c>
    </row>
    <row r="85" spans="1:9" ht="47.25" x14ac:dyDescent="0.2">
      <c r="A85" s="5">
        <v>71</v>
      </c>
      <c r="B85" s="21" t="s">
        <v>204</v>
      </c>
      <c r="C85" s="24" t="s">
        <v>115</v>
      </c>
      <c r="D85" s="22" t="s">
        <v>73</v>
      </c>
      <c r="E85" s="23" t="s">
        <v>227</v>
      </c>
      <c r="F85" s="10" t="s">
        <v>65</v>
      </c>
      <c r="G85" s="11">
        <v>2774</v>
      </c>
      <c r="H85" s="11"/>
      <c r="I85" s="11">
        <f t="shared" si="1"/>
        <v>0</v>
      </c>
    </row>
    <row r="86" spans="1:9" ht="31.5" x14ac:dyDescent="0.2">
      <c r="A86" s="5">
        <v>72</v>
      </c>
      <c r="B86" s="21" t="s">
        <v>205</v>
      </c>
      <c r="C86" s="22"/>
      <c r="D86" s="22"/>
      <c r="E86" s="23" t="s">
        <v>32</v>
      </c>
      <c r="F86" s="10" t="s">
        <v>65</v>
      </c>
      <c r="G86" s="11">
        <v>2774</v>
      </c>
      <c r="H86" s="11"/>
      <c r="I86" s="11">
        <f t="shared" si="1"/>
        <v>0</v>
      </c>
    </row>
    <row r="87" spans="1:9" ht="78.75" x14ac:dyDescent="0.2">
      <c r="A87" s="5">
        <v>73</v>
      </c>
      <c r="B87" s="21" t="s">
        <v>229</v>
      </c>
      <c r="C87" s="24" t="s">
        <v>116</v>
      </c>
      <c r="D87" s="22" t="s">
        <v>56</v>
      </c>
      <c r="E87" s="23" t="s">
        <v>228</v>
      </c>
      <c r="F87" s="10" t="s">
        <v>65</v>
      </c>
      <c r="G87" s="11">
        <v>2774</v>
      </c>
      <c r="H87" s="11"/>
      <c r="I87" s="11">
        <f t="shared" si="1"/>
        <v>0</v>
      </c>
    </row>
    <row r="88" spans="1:9" ht="31.5" x14ac:dyDescent="0.2">
      <c r="A88" s="27"/>
      <c r="B88" s="18" t="s">
        <v>97</v>
      </c>
      <c r="C88" s="19" t="s">
        <v>165</v>
      </c>
      <c r="D88" s="19" t="s">
        <v>59</v>
      </c>
      <c r="E88" s="20" t="s">
        <v>159</v>
      </c>
      <c r="F88" s="16" t="s">
        <v>108</v>
      </c>
      <c r="G88" s="17"/>
      <c r="H88" s="17"/>
      <c r="I88" s="17">
        <f>SUM(I89:I93)</f>
        <v>0</v>
      </c>
    </row>
    <row r="89" spans="1:9" ht="47.25" x14ac:dyDescent="0.2">
      <c r="A89" s="5">
        <v>74</v>
      </c>
      <c r="B89" s="21" t="s">
        <v>206</v>
      </c>
      <c r="C89" s="22" t="s">
        <v>118</v>
      </c>
      <c r="D89" s="22" t="s">
        <v>96</v>
      </c>
      <c r="E89" s="23" t="s">
        <v>142</v>
      </c>
      <c r="F89" s="10" t="s">
        <v>65</v>
      </c>
      <c r="G89" s="11">
        <v>200</v>
      </c>
      <c r="H89" s="11"/>
      <c r="I89" s="11">
        <f t="shared" si="1"/>
        <v>0</v>
      </c>
    </row>
    <row r="90" spans="1:9" ht="31.5" x14ac:dyDescent="0.2">
      <c r="A90" s="5">
        <v>75</v>
      </c>
      <c r="B90" s="21" t="s">
        <v>207</v>
      </c>
      <c r="C90" s="22"/>
      <c r="D90" s="22"/>
      <c r="E90" s="23" t="s">
        <v>33</v>
      </c>
      <c r="F90" s="10" t="s">
        <v>65</v>
      </c>
      <c r="G90" s="11">
        <v>200</v>
      </c>
      <c r="H90" s="11"/>
      <c r="I90" s="11">
        <f t="shared" si="1"/>
        <v>0</v>
      </c>
    </row>
    <row r="91" spans="1:9" ht="63" x14ac:dyDescent="0.2">
      <c r="A91" s="5">
        <v>76</v>
      </c>
      <c r="B91" s="21" t="s">
        <v>208</v>
      </c>
      <c r="C91" s="24" t="s">
        <v>117</v>
      </c>
      <c r="D91" s="22" t="s">
        <v>49</v>
      </c>
      <c r="E91" s="23" t="s">
        <v>252</v>
      </c>
      <c r="F91" s="10" t="s">
        <v>65</v>
      </c>
      <c r="G91" s="11">
        <v>2774</v>
      </c>
      <c r="H91" s="11"/>
      <c r="I91" s="11">
        <f t="shared" si="1"/>
        <v>0</v>
      </c>
    </row>
    <row r="92" spans="1:9" ht="31.5" x14ac:dyDescent="0.2">
      <c r="A92" s="5">
        <v>77</v>
      </c>
      <c r="B92" s="21" t="s">
        <v>209</v>
      </c>
      <c r="C92" s="24"/>
      <c r="D92" s="22"/>
      <c r="E92" s="23" t="s">
        <v>34</v>
      </c>
      <c r="F92" s="10" t="s">
        <v>65</v>
      </c>
      <c r="G92" s="11">
        <f>G91</f>
        <v>2774</v>
      </c>
      <c r="H92" s="11"/>
      <c r="I92" s="11">
        <f t="shared" si="1"/>
        <v>0</v>
      </c>
    </row>
    <row r="93" spans="1:9" ht="47.25" x14ac:dyDescent="0.2">
      <c r="A93" s="5">
        <v>78</v>
      </c>
      <c r="B93" s="21" t="s">
        <v>210</v>
      </c>
      <c r="C93" s="24"/>
      <c r="D93" s="22" t="s">
        <v>47</v>
      </c>
      <c r="E93" s="23" t="s">
        <v>253</v>
      </c>
      <c r="F93" s="10" t="s">
        <v>65</v>
      </c>
      <c r="G93" s="11">
        <v>2774</v>
      </c>
      <c r="H93" s="11"/>
      <c r="I93" s="11">
        <f t="shared" si="1"/>
        <v>0</v>
      </c>
    </row>
    <row r="94" spans="1:9" ht="31.5" x14ac:dyDescent="0.2">
      <c r="A94" s="27"/>
      <c r="B94" s="18" t="s">
        <v>54</v>
      </c>
      <c r="C94" s="19" t="s">
        <v>173</v>
      </c>
      <c r="D94" s="19" t="s">
        <v>59</v>
      </c>
      <c r="E94" s="20" t="s">
        <v>160</v>
      </c>
      <c r="F94" s="16" t="s">
        <v>108</v>
      </c>
      <c r="G94" s="17"/>
      <c r="H94" s="17"/>
      <c r="I94" s="17">
        <f>SUM(I95:I98)</f>
        <v>0</v>
      </c>
    </row>
    <row r="95" spans="1:9" ht="47.25" x14ac:dyDescent="0.2">
      <c r="A95" s="5">
        <v>79</v>
      </c>
      <c r="B95" s="21" t="s">
        <v>30</v>
      </c>
      <c r="C95" s="22" t="s">
        <v>113</v>
      </c>
      <c r="D95" s="22" t="s">
        <v>100</v>
      </c>
      <c r="E95" s="23" t="s">
        <v>42</v>
      </c>
      <c r="F95" s="10" t="s">
        <v>65</v>
      </c>
      <c r="G95" s="11">
        <v>260</v>
      </c>
      <c r="H95" s="11"/>
      <c r="I95" s="11">
        <f t="shared" si="1"/>
        <v>0</v>
      </c>
    </row>
    <row r="96" spans="1:9" ht="47.25" x14ac:dyDescent="0.2">
      <c r="A96" s="5">
        <v>80</v>
      </c>
      <c r="B96" s="21" t="s">
        <v>89</v>
      </c>
      <c r="C96" s="22" t="s">
        <v>119</v>
      </c>
      <c r="D96" s="22" t="s">
        <v>95</v>
      </c>
      <c r="E96" s="23" t="s">
        <v>48</v>
      </c>
      <c r="F96" s="10" t="s">
        <v>65</v>
      </c>
      <c r="G96" s="11">
        <v>260</v>
      </c>
      <c r="H96" s="11"/>
      <c r="I96" s="11">
        <f t="shared" si="1"/>
        <v>0</v>
      </c>
    </row>
    <row r="97" spans="1:9" ht="47.25" x14ac:dyDescent="0.2">
      <c r="A97" s="5">
        <v>81</v>
      </c>
      <c r="B97" s="21" t="s">
        <v>211</v>
      </c>
      <c r="C97" s="24"/>
      <c r="D97" s="22" t="s">
        <v>84</v>
      </c>
      <c r="E97" s="23" t="s">
        <v>91</v>
      </c>
      <c r="F97" s="10" t="s">
        <v>65</v>
      </c>
      <c r="G97" s="11">
        <v>260</v>
      </c>
      <c r="H97" s="11"/>
      <c r="I97" s="11">
        <f t="shared" si="1"/>
        <v>0</v>
      </c>
    </row>
    <row r="98" spans="1:9" ht="47.25" x14ac:dyDescent="0.2">
      <c r="A98" s="5">
        <v>82</v>
      </c>
      <c r="B98" s="21" t="s">
        <v>212</v>
      </c>
      <c r="C98" s="24"/>
      <c r="D98" s="22" t="s">
        <v>86</v>
      </c>
      <c r="E98" s="23" t="s">
        <v>143</v>
      </c>
      <c r="F98" s="10" t="s">
        <v>65</v>
      </c>
      <c r="G98" s="11">
        <v>260</v>
      </c>
      <c r="H98" s="11"/>
      <c r="I98" s="11">
        <f t="shared" si="1"/>
        <v>0</v>
      </c>
    </row>
    <row r="99" spans="1:9" ht="31.5" x14ac:dyDescent="0.2">
      <c r="A99" s="27"/>
      <c r="B99" s="18" t="s">
        <v>161</v>
      </c>
      <c r="C99" s="19" t="s">
        <v>164</v>
      </c>
      <c r="D99" s="19" t="s">
        <v>59</v>
      </c>
      <c r="E99" s="20" t="s">
        <v>174</v>
      </c>
      <c r="F99" s="16" t="s">
        <v>108</v>
      </c>
      <c r="G99" s="17"/>
      <c r="H99" s="17"/>
      <c r="I99" s="17">
        <f>SUM(I100:I103)</f>
        <v>0</v>
      </c>
    </row>
    <row r="100" spans="1:9" ht="47.25" x14ac:dyDescent="0.2">
      <c r="A100" s="5">
        <v>83</v>
      </c>
      <c r="B100" s="21" t="s">
        <v>213</v>
      </c>
      <c r="C100" s="19"/>
      <c r="D100" s="22" t="s">
        <v>130</v>
      </c>
      <c r="E100" s="23" t="s">
        <v>131</v>
      </c>
      <c r="F100" s="10" t="s">
        <v>65</v>
      </c>
      <c r="G100" s="11">
        <v>1200</v>
      </c>
      <c r="H100" s="11"/>
      <c r="I100" s="11">
        <f t="shared" si="1"/>
        <v>0</v>
      </c>
    </row>
    <row r="101" spans="1:9" ht="47.25" x14ac:dyDescent="0.2">
      <c r="A101" s="5">
        <v>84</v>
      </c>
      <c r="B101" s="21" t="s">
        <v>214</v>
      </c>
      <c r="C101" s="22" t="s">
        <v>120</v>
      </c>
      <c r="D101" s="22" t="s">
        <v>67</v>
      </c>
      <c r="E101" s="23" t="s">
        <v>144</v>
      </c>
      <c r="F101" s="10" t="s">
        <v>65</v>
      </c>
      <c r="G101" s="11">
        <v>3490</v>
      </c>
      <c r="H101" s="11"/>
      <c r="I101" s="11">
        <f t="shared" si="1"/>
        <v>0</v>
      </c>
    </row>
    <row r="102" spans="1:9" ht="15.75" x14ac:dyDescent="0.2">
      <c r="A102" s="5">
        <v>85</v>
      </c>
      <c r="B102" s="21" t="s">
        <v>215</v>
      </c>
      <c r="C102" s="22"/>
      <c r="D102" s="22"/>
      <c r="E102" s="23" t="s">
        <v>128</v>
      </c>
      <c r="F102" s="10" t="s">
        <v>65</v>
      </c>
      <c r="G102" s="11">
        <v>1000</v>
      </c>
      <c r="H102" s="11"/>
      <c r="I102" s="11">
        <f t="shared" si="1"/>
        <v>0</v>
      </c>
    </row>
    <row r="103" spans="1:9" ht="31.5" x14ac:dyDescent="0.2">
      <c r="A103" s="5">
        <v>86</v>
      </c>
      <c r="B103" s="21" t="s">
        <v>216</v>
      </c>
      <c r="C103" s="22"/>
      <c r="D103" s="22"/>
      <c r="E103" s="23" t="s">
        <v>129</v>
      </c>
      <c r="F103" s="10" t="s">
        <v>65</v>
      </c>
      <c r="G103" s="11">
        <v>1700</v>
      </c>
      <c r="H103" s="11"/>
      <c r="I103" s="11">
        <f t="shared" si="1"/>
        <v>0</v>
      </c>
    </row>
    <row r="104" spans="1:9" ht="31.5" x14ac:dyDescent="0.2">
      <c r="A104" s="27"/>
      <c r="B104" s="18" t="s">
        <v>162</v>
      </c>
      <c r="C104" s="19" t="s">
        <v>121</v>
      </c>
      <c r="D104" s="19" t="s">
        <v>59</v>
      </c>
      <c r="E104" s="20" t="s">
        <v>175</v>
      </c>
      <c r="F104" s="16" t="s">
        <v>108</v>
      </c>
      <c r="G104" s="17"/>
      <c r="H104" s="17"/>
      <c r="I104" s="17">
        <f>SUM(I105)</f>
        <v>0</v>
      </c>
    </row>
    <row r="105" spans="1:9" ht="47.25" x14ac:dyDescent="0.2">
      <c r="A105" s="5">
        <v>87</v>
      </c>
      <c r="B105" s="21" t="s">
        <v>217</v>
      </c>
      <c r="C105" s="22"/>
      <c r="D105" s="22"/>
      <c r="E105" s="23" t="s">
        <v>235</v>
      </c>
      <c r="F105" s="10" t="s">
        <v>76</v>
      </c>
      <c r="G105" s="11">
        <v>332</v>
      </c>
      <c r="H105" s="29"/>
      <c r="I105" s="11">
        <f t="shared" ref="I105" si="2">G105*H105</f>
        <v>0</v>
      </c>
    </row>
    <row r="106" spans="1:9" ht="33.75" customHeight="1" x14ac:dyDescent="0.2">
      <c r="A106" s="5"/>
      <c r="B106" s="18" t="s">
        <v>263</v>
      </c>
      <c r="C106" s="19" t="s">
        <v>257</v>
      </c>
      <c r="D106" s="19" t="s">
        <v>59</v>
      </c>
      <c r="E106" s="20" t="s">
        <v>254</v>
      </c>
      <c r="F106" s="10"/>
      <c r="G106" s="11"/>
      <c r="H106" s="29"/>
      <c r="I106" s="17">
        <f>I107+I108+I109</f>
        <v>0</v>
      </c>
    </row>
    <row r="107" spans="1:9" ht="47.25" x14ac:dyDescent="0.2">
      <c r="A107" s="5">
        <v>88</v>
      </c>
      <c r="B107" s="21" t="s">
        <v>265</v>
      </c>
      <c r="C107" s="22"/>
      <c r="D107" s="22"/>
      <c r="E107" s="23" t="s">
        <v>255</v>
      </c>
      <c r="F107" s="10" t="s">
        <v>71</v>
      </c>
      <c r="G107" s="11">
        <v>0.17</v>
      </c>
      <c r="H107" s="29"/>
      <c r="I107" s="11">
        <f>G107*H107</f>
        <v>0</v>
      </c>
    </row>
    <row r="108" spans="1:9" ht="31.5" x14ac:dyDescent="0.2">
      <c r="A108" s="5">
        <v>89</v>
      </c>
      <c r="B108" s="21" t="s">
        <v>266</v>
      </c>
      <c r="C108" s="22"/>
      <c r="D108" s="22"/>
      <c r="E108" s="23" t="s">
        <v>256</v>
      </c>
      <c r="F108" s="10" t="s">
        <v>106</v>
      </c>
      <c r="G108" s="11">
        <v>22</v>
      </c>
      <c r="H108" s="29"/>
      <c r="I108" s="11">
        <f t="shared" ref="I108:I109" si="3">G108*H108</f>
        <v>0</v>
      </c>
    </row>
    <row r="109" spans="1:9" ht="78.75" x14ac:dyDescent="0.2">
      <c r="A109" s="5">
        <v>90</v>
      </c>
      <c r="B109" s="21" t="s">
        <v>267</v>
      </c>
      <c r="C109" s="22"/>
      <c r="D109" s="31"/>
      <c r="E109" s="23" t="s">
        <v>273</v>
      </c>
      <c r="F109" s="10" t="s">
        <v>76</v>
      </c>
      <c r="G109" s="11">
        <v>170</v>
      </c>
      <c r="H109" s="29"/>
      <c r="I109" s="11">
        <f t="shared" si="3"/>
        <v>0</v>
      </c>
    </row>
    <row r="110" spans="1:9" ht="31.5" x14ac:dyDescent="0.2">
      <c r="A110" s="5"/>
      <c r="B110" s="18" t="s">
        <v>264</v>
      </c>
      <c r="C110" s="19" t="s">
        <v>259</v>
      </c>
      <c r="D110" s="19" t="s">
        <v>59</v>
      </c>
      <c r="E110" s="20" t="s">
        <v>258</v>
      </c>
      <c r="F110" s="10"/>
      <c r="G110" s="11"/>
      <c r="H110" s="29"/>
      <c r="I110" s="17">
        <f>I113+I112+I111</f>
        <v>0</v>
      </c>
    </row>
    <row r="111" spans="1:9" ht="31.5" x14ac:dyDescent="0.2">
      <c r="A111" s="5">
        <v>91</v>
      </c>
      <c r="B111" s="21" t="s">
        <v>268</v>
      </c>
      <c r="C111" s="22"/>
      <c r="D111" s="22"/>
      <c r="E111" s="23" t="s">
        <v>260</v>
      </c>
      <c r="F111" s="10" t="s">
        <v>76</v>
      </c>
      <c r="G111" s="11">
        <v>12</v>
      </c>
      <c r="H111" s="29"/>
      <c r="I111" s="11">
        <f>G111*H111</f>
        <v>0</v>
      </c>
    </row>
    <row r="112" spans="1:9" ht="47.25" x14ac:dyDescent="0.2">
      <c r="A112" s="5">
        <v>92</v>
      </c>
      <c r="B112" s="21" t="s">
        <v>269</v>
      </c>
      <c r="C112" s="22"/>
      <c r="D112" s="22"/>
      <c r="E112" s="23" t="s">
        <v>261</v>
      </c>
      <c r="F112" s="10" t="s">
        <v>65</v>
      </c>
      <c r="G112" s="11">
        <v>4</v>
      </c>
      <c r="H112" s="29"/>
      <c r="I112" s="11">
        <f t="shared" ref="I112:I113" si="4">G112*H112</f>
        <v>0</v>
      </c>
    </row>
    <row r="113" spans="1:9" ht="63" x14ac:dyDescent="0.2">
      <c r="A113" s="5">
        <v>93</v>
      </c>
      <c r="B113" s="21" t="s">
        <v>270</v>
      </c>
      <c r="C113" s="22"/>
      <c r="D113" s="22"/>
      <c r="E113" s="23" t="s">
        <v>262</v>
      </c>
      <c r="F113" s="10" t="s">
        <v>65</v>
      </c>
      <c r="G113" s="11">
        <v>20</v>
      </c>
      <c r="H113" s="29"/>
      <c r="I113" s="11">
        <f t="shared" si="4"/>
        <v>0</v>
      </c>
    </row>
    <row r="114" spans="1:9" ht="15.75" customHeight="1" x14ac:dyDescent="0.2">
      <c r="A114" s="28"/>
      <c r="B114" s="35" t="s">
        <v>148</v>
      </c>
      <c r="C114" s="36"/>
      <c r="D114" s="36"/>
      <c r="E114" s="36"/>
      <c r="F114" s="36"/>
      <c r="G114" s="36"/>
      <c r="H114" s="37"/>
      <c r="I114" s="17">
        <f>I5+I15+I18+I32+I46+I60+I67+I72+I79+I83+I88+I94+I99+I104+I106+I110</f>
        <v>0</v>
      </c>
    </row>
    <row r="115" spans="1:9" ht="15.75" customHeight="1" x14ac:dyDescent="0.2">
      <c r="A115" s="28"/>
      <c r="B115" s="35" t="s">
        <v>147</v>
      </c>
      <c r="C115" s="36"/>
      <c r="D115" s="36"/>
      <c r="E115" s="36"/>
      <c r="F115" s="36"/>
      <c r="G115" s="36"/>
      <c r="H115" s="37"/>
      <c r="I115" s="17">
        <f>I114*0.23</f>
        <v>0</v>
      </c>
    </row>
    <row r="116" spans="1:9" ht="15.75" customHeight="1" x14ac:dyDescent="0.2">
      <c r="A116" s="28"/>
      <c r="B116" s="35" t="s">
        <v>149</v>
      </c>
      <c r="C116" s="36"/>
      <c r="D116" s="36"/>
      <c r="E116" s="36"/>
      <c r="F116" s="36"/>
      <c r="G116" s="36"/>
      <c r="H116" s="37"/>
      <c r="I116" s="17">
        <f>I114+I115</f>
        <v>0</v>
      </c>
    </row>
    <row r="118" spans="1:9" x14ac:dyDescent="0.2">
      <c r="A118" s="33" t="s">
        <v>275</v>
      </c>
      <c r="B118" s="34"/>
      <c r="C118" s="34"/>
      <c r="D118" s="34"/>
      <c r="E118" s="34"/>
      <c r="F118" s="34"/>
      <c r="G118" s="34"/>
      <c r="H118" s="34"/>
      <c r="I118" s="34"/>
    </row>
    <row r="119" spans="1:9" x14ac:dyDescent="0.2">
      <c r="A119" s="34"/>
      <c r="B119" s="34"/>
      <c r="C119" s="34"/>
      <c r="D119" s="34"/>
      <c r="E119" s="34"/>
      <c r="F119" s="34"/>
      <c r="G119" s="34"/>
      <c r="H119" s="34"/>
      <c r="I119" s="34"/>
    </row>
    <row r="124" spans="1:9" x14ac:dyDescent="0.2">
      <c r="E124" s="30"/>
    </row>
  </sheetData>
  <mergeCells count="13">
    <mergeCell ref="B1:I1"/>
    <mergeCell ref="B2:I2"/>
    <mergeCell ref="D3:D4"/>
    <mergeCell ref="G3:I3"/>
    <mergeCell ref="B3:B4"/>
    <mergeCell ref="C3:C4"/>
    <mergeCell ref="E3:E4"/>
    <mergeCell ref="F3:F4"/>
    <mergeCell ref="A3:A4"/>
    <mergeCell ref="A118:I119"/>
    <mergeCell ref="B114:H114"/>
    <mergeCell ref="B115:H115"/>
    <mergeCell ref="B116:H116"/>
  </mergeCells>
  <pageMargins left="0.7" right="0.7" top="0.75" bottom="0.75" header="0.3" footer="0.3"/>
  <pageSetup paperSize="9" scale="53" orientation="portrait" r:id="rId1"/>
  <rowBreaks count="1" manualBreakCount="1"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KI III etap</vt:lpstr>
      <vt:lpstr>'KI III etap'!Obszar_wydruku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Iwaszek</dc:creator>
  <cp:lastModifiedBy>Andrzej Wójcik</cp:lastModifiedBy>
  <cp:lastPrinted>2023-03-29T04:45:33Z</cp:lastPrinted>
  <dcterms:created xsi:type="dcterms:W3CDTF">2013-11-11T16:15:00Z</dcterms:created>
  <dcterms:modified xsi:type="dcterms:W3CDTF">2023-03-29T04:48:01Z</dcterms:modified>
</cp:coreProperties>
</file>