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Formularz cenowy" sheetId="1" r:id="rId1"/>
  </sheets>
  <calcPr calcId="145621"/>
</workbook>
</file>

<file path=xl/calcChain.xml><?xml version="1.0" encoding="utf-8"?>
<calcChain xmlns="http://schemas.openxmlformats.org/spreadsheetml/2006/main">
  <c r="L15" i="1" l="1"/>
  <c r="L26" i="1"/>
  <c r="J26" i="1"/>
  <c r="M26" i="1" l="1"/>
  <c r="L28" i="1" l="1"/>
  <c r="J28" i="1"/>
  <c r="L9" i="1"/>
  <c r="M28" i="1" l="1"/>
  <c r="L30" i="1"/>
  <c r="J30" i="1"/>
  <c r="L27" i="1"/>
  <c r="J27" i="1"/>
  <c r="M30" i="1" l="1"/>
  <c r="M27" i="1"/>
  <c r="L16" i="1"/>
  <c r="L10" i="1"/>
  <c r="L29" i="1"/>
  <c r="J29" i="1"/>
  <c r="L25" i="1"/>
  <c r="J25" i="1"/>
  <c r="L24" i="1"/>
  <c r="J24" i="1"/>
  <c r="L17" i="1" l="1"/>
  <c r="L11" i="1"/>
  <c r="M29" i="1"/>
  <c r="M25" i="1"/>
  <c r="M24" i="1"/>
  <c r="M31" i="1" s="1"/>
  <c r="M33" i="1" s="1"/>
  <c r="L18" i="1" l="1"/>
  <c r="M36" i="1" s="1"/>
  <c r="M37" i="1" s="1"/>
  <c r="M38" i="1" s="1"/>
</calcChain>
</file>

<file path=xl/sharedStrings.xml><?xml version="1.0" encoding="utf-8"?>
<sst xmlns="http://schemas.openxmlformats.org/spreadsheetml/2006/main" count="85" uniqueCount="60">
  <si>
    <t>Liczba miesięcy
[m-c]</t>
  </si>
  <si>
    <t>Przewidywane zużycie paliwa gazowego w okresie obowiązywania umowy 
[kWh]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</si>
  <si>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</si>
  <si>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</si>
  <si>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</si>
  <si>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</si>
  <si>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</si>
  <si>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Razem opłata zmienna netto
[zł]
[kol.3×kol.7]/100</t>
  </si>
  <si>
    <t>Razem DYSTRYBUCJA 
netto [zł]
(kol. 8+kol.10)</t>
  </si>
  <si>
    <r>
      <rPr>
        <b/>
        <sz val="9"/>
        <rFont val="Cambria"/>
        <family val="1"/>
        <charset val="238"/>
        <scheme val="major"/>
      </rPr>
      <t>ZW</t>
    </r>
    <r>
      <rPr>
        <sz val="9"/>
        <rFont val="Cambria"/>
        <family val="1"/>
        <charset val="238"/>
        <scheme val="major"/>
      </rPr>
      <t xml:space="preserve"> - bez akcyzy, z zerową stawką akcyzy lub uwzględniająca zwolnienie od akcyzy</t>
    </r>
  </si>
  <si>
    <t>Podatek VAT 23%</t>
  </si>
  <si>
    <t>Grupy taryfowe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</si>
  <si>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</si>
  <si>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</si>
  <si>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</si>
  <si>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</si>
  <si>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</si>
  <si>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</si>
  <si>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</si>
  <si>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</si>
  <si>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</si>
  <si>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</si>
  <si>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</si>
  <si>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</si>
  <si>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W-3.6_TA</t>
  </si>
  <si>
    <t>n.d.</t>
  </si>
  <si>
    <t>W-5.1_TA</t>
  </si>
  <si>
    <r>
      <rPr>
        <b/>
        <sz val="9"/>
        <rFont val="Cambria"/>
        <family val="1"/>
        <charset val="238"/>
        <scheme val="major"/>
      </rPr>
      <t>P</t>
    </r>
    <r>
      <rPr>
        <sz val="9"/>
        <rFont val="Cambria"/>
        <family val="1"/>
        <charset val="238"/>
        <scheme val="major"/>
      </rPr>
      <t xml:space="preserve"> - przeznaczonego do celów opałowych (z akcyzą 0,362 gr/kWh)</t>
    </r>
  </si>
  <si>
    <t>W-4_TA</t>
  </si>
  <si>
    <t>Razem cena oferty brutto 
(sprzedaż + dystrybucja)</t>
  </si>
  <si>
    <t>Razem cena oferty netto 
(sprzedaż + dystrybucja):</t>
  </si>
  <si>
    <t>W-1.1, W-2.1, W-3.6, W-4, W-5.1</t>
  </si>
  <si>
    <t>Stawka opłaty stałej netto
a) dla grup taryfowych:
W-1.1, W-2.1, W-3.6, W-4
[zł/m-c]
b) dla grup taryfowych:
W-5.1
[gr/(kWh/h) za h]</t>
  </si>
  <si>
    <t>Razem opłata stała netto
[zł]
a) dla grup taryfowych:
W-1.1, W-2.1, W-3.6, W-4
[kol.2×kol.5×kol.9]
b) dla grup taryfowych:
W-5.1
[kol.4×kol.6×kol.9)/100]</t>
  </si>
  <si>
    <t>OBSZAR TARYFOWY TARNOWSKI</t>
  </si>
  <si>
    <r>
      <t>Grupa taryfowa 
wg oznaczeń
Taryfy OSD PSG Sp. z o.o.</t>
    </r>
    <r>
      <rPr>
        <vertAlign val="superscript"/>
        <sz val="9"/>
        <rFont val="Cambria"/>
        <family val="1"/>
        <charset val="238"/>
        <scheme val="major"/>
      </rPr>
      <t xml:space="preserve">
</t>
    </r>
    <r>
      <rPr>
        <b/>
        <sz val="9"/>
        <rFont val="Cambria"/>
        <family val="1"/>
        <charset val="238"/>
        <scheme val="major"/>
      </rPr>
      <t>dla obszaru taryfowego 
tarnowskiego</t>
    </r>
  </si>
  <si>
    <t>W-1.1_TA</t>
  </si>
  <si>
    <t>W-2.1_TA</t>
  </si>
  <si>
    <t>2022 ROK</t>
  </si>
  <si>
    <r>
      <t xml:space="preserve">DYSTRYBUCJA PALIWA GAZOWEGO </t>
    </r>
    <r>
      <rPr>
        <b/>
        <vertAlign val="superscript"/>
        <sz val="11"/>
        <rFont val="Cambria"/>
        <family val="1"/>
        <charset val="238"/>
        <scheme val="major"/>
      </rPr>
      <t>2)</t>
    </r>
  </si>
  <si>
    <t>Razem netto (sprzedaż)
2022 ROK</t>
  </si>
  <si>
    <t>Razem netto (sprzedaż)
2023 ROK</t>
  </si>
  <si>
    <t>Razem netto (sprzedaż)
2022 i 2023 ROK</t>
  </si>
  <si>
    <t xml:space="preserve">
1) należy podać uśrednioną cenę jednostkową sprzedaży paliwa gazowego netto  (uwzględniającą opłaty abonamentowe i bez odnoszenia do poszczególnych grup taryfowych)</t>
  </si>
  <si>
    <r>
      <t xml:space="preserve">Cena jednostkowa sprzedaży paliwa gazowego netto 
na 2022 rok
[gr/kWh] </t>
    </r>
    <r>
      <rPr>
        <vertAlign val="superscript"/>
        <sz val="9"/>
        <rFont val="Cambria"/>
        <family val="1"/>
        <charset val="238"/>
        <scheme val="major"/>
      </rPr>
      <t>1)</t>
    </r>
  </si>
  <si>
    <r>
      <t xml:space="preserve">Cena jednostkowa sprzedaży paliwa gazowego netto 
na 2023 rok
[gr/kWh] </t>
    </r>
    <r>
      <rPr>
        <vertAlign val="superscript"/>
        <sz val="9"/>
        <rFont val="Cambria"/>
        <family val="1"/>
        <charset val="238"/>
        <scheme val="major"/>
      </rPr>
      <t>1)</t>
    </r>
  </si>
  <si>
    <t xml:space="preserve">Razem SPRZEDAŻ
netto [zł]
2022 rok
[kol.3×kol.4]/100 </t>
  </si>
  <si>
    <t xml:space="preserve">Razem SPRZEDAŻ
netto [zł]
2023 rok
[kol.3×kol.4]/100 </t>
  </si>
  <si>
    <t>Przewidywane zużycie paliwa gazowego 
w okresie obowiązywania umowy w 2022 roku
[kWh]</t>
  </si>
  <si>
    <t>Przewidywane zużycie paliwa gazowego 
w okresie obowiązywania umowy w 2023 roku
[kWh]</t>
  </si>
  <si>
    <t>2023 ROK</t>
  </si>
  <si>
    <r>
      <t xml:space="preserve">UWAGA:
Zamawiajacy w celu ułatwienia Wykonawcom obliczenia ceny oferty wpisał w poszczególnych komórkach stawki opłat za dystrybucję paliwa gazowego zgodnie z podaną taryfą OSD. 
</t>
    </r>
    <r>
      <rPr>
        <b/>
        <sz val="9"/>
        <color theme="1"/>
        <rFont val="Cambria"/>
        <family val="1"/>
        <charset val="238"/>
        <scheme val="major"/>
      </rPr>
      <t>Jeżeli po dniu wszczęcia postępowania przed dniem składania ofert taryfa OSD zostanie zmieniona, wówczas należy wprowadzić nowe obowiązujące stawki za dystrybucję paliwa gazowego.</t>
    </r>
  </si>
  <si>
    <t>FORMULARZ CENOWY</t>
  </si>
  <si>
    <t>Razem netto (dystrybucja)</t>
  </si>
  <si>
    <t xml:space="preserve">Wartości należy przenieść do pkt 1.5 Formularza oferty     </t>
  </si>
  <si>
    <t>W-3.9_TA</t>
  </si>
  <si>
    <t>2) Operatorem systemu dystrybucyjnego jest PSG Sp. z.o.o. z siedzibą w Tarnowie.
    Stawki opłat dystrybucyjnych nalezy podać zgodnie z Taryfą nr 9 OSD zatwierdzoną przez Prezesa Urzędu Regulacji Energetyki 
    w dniu 13 stycznia 2021 r. decyzją nr DRG.DRG-2.4212.30.2020.AIK.</t>
  </si>
  <si>
    <t>Załacznik nr 1 do formularza oferty</t>
  </si>
  <si>
    <t>W-1.1, W-2.1, W-2.2, W-3.6, W-4, W-5.1</t>
  </si>
  <si>
    <t>W-2.2_TA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</si>
</sst>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"/>
    <numFmt numFmtId="165" formatCode="_-* #,##0\ _z_ł_-;\-* #,##0\ _z_ł_-;_-* &quot;-&quot;??\ _z_ł_-;_-@_-"/>
  </numFmts>
  <fonts count="13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1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vertAlign val="superscript"/>
      <sz val="1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FD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2">
    <xf numFmtId="0" fontId="0" fillId="0" borderId="0" xfId="0"/>
    <xf numFmtId="0" fontId="8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right" vertical="center"/>
    </xf>
    <xf numFmtId="43" fontId="6" fillId="0" borderId="0" xfId="0" applyNumberFormat="1" applyFont="1" applyFill="1"/>
    <xf numFmtId="0" fontId="6" fillId="0" borderId="0" xfId="0" applyFont="1" applyFill="1"/>
    <xf numFmtId="43" fontId="5" fillId="0" borderId="1" xfId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6" fillId="2" borderId="18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" fontId="3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43" fontId="1" fillId="6" borderId="17" xfId="1" applyFont="1" applyFill="1" applyBorder="1" applyAlignment="1">
      <alignment horizontal="center" vertical="center"/>
    </xf>
    <xf numFmtId="43" fontId="1" fillId="6" borderId="18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C5FFD4"/>
      <color rgb="FF00EA75"/>
      <color rgb="FF00CC66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8"/>
  <sheetViews>
    <sheetView showGridLines="0" tabSelected="1" view="pageBreakPreview" zoomScale="55" zoomScaleNormal="55" zoomScaleSheetLayoutView="55" zoomScalePageLayoutView="70" workbookViewId="0">
      <selection activeCell="B3" sqref="B3:M3"/>
    </sheetView>
  </sheetViews>
  <sheetFormatPr defaultRowHeight="24.95" customHeight="1" x14ac:dyDescent="0.2"/>
  <cols>
    <col min="1" max="1" width="3.875" style="2" customWidth="1"/>
    <col min="2" max="2" width="21.5" style="2" customWidth="1"/>
    <col min="3" max="3" width="13.875" style="2" customWidth="1"/>
    <col min="4" max="4" width="5.125" style="2" customWidth="1"/>
    <col min="5" max="5" width="16.625" style="2" customWidth="1"/>
    <col min="6" max="6" width="10.625" style="2" customWidth="1"/>
    <col min="7" max="7" width="10.25" style="3" customWidth="1"/>
    <col min="8" max="8" width="14.875" style="2" customWidth="1"/>
    <col min="9" max="9" width="13.375" style="2" customWidth="1"/>
    <col min="10" max="10" width="13.875" style="2" customWidth="1"/>
    <col min="11" max="11" width="16.625" style="2" customWidth="1"/>
    <col min="12" max="12" width="18.25" style="2" customWidth="1"/>
    <col min="13" max="13" width="15.375" style="2" customWidth="1"/>
    <col min="14" max="16" width="9" style="2"/>
    <col min="17" max="17" width="13.625" style="2" customWidth="1"/>
    <col min="18" max="16384" width="9" style="2"/>
  </cols>
  <sheetData>
    <row r="1" spans="2:13" ht="6.75" customHeight="1" x14ac:dyDescent="0.2"/>
    <row r="2" spans="2:13" ht="39" customHeight="1" x14ac:dyDescent="0.2">
      <c r="L2" s="57" t="s">
        <v>57</v>
      </c>
      <c r="M2" s="58"/>
    </row>
    <row r="3" spans="2:13" s="9" customFormat="1" ht="57.75" customHeight="1" x14ac:dyDescent="0.2">
      <c r="B3" s="97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3" s="9" customFormat="1" ht="10.5" customHeight="1" thickBo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33" customHeight="1" thickTop="1" x14ac:dyDescent="0.2">
      <c r="B5" s="99" t="s">
        <v>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s="9" customFormat="1" ht="36" customHeight="1" x14ac:dyDescent="0.2">
      <c r="B6" s="91" t="s">
        <v>38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2:13" ht="50.25" customHeight="1" x14ac:dyDescent="0.2">
      <c r="B7" s="94" t="s">
        <v>11</v>
      </c>
      <c r="C7" s="77"/>
      <c r="D7" s="77"/>
      <c r="E7" s="77" t="s">
        <v>48</v>
      </c>
      <c r="F7" s="77"/>
      <c r="G7" s="77"/>
      <c r="H7" s="77"/>
      <c r="I7" s="77"/>
      <c r="J7" s="77" t="s">
        <v>44</v>
      </c>
      <c r="K7" s="77"/>
      <c r="L7" s="95" t="s">
        <v>46</v>
      </c>
      <c r="M7" s="96"/>
    </row>
    <row r="8" spans="2:13" s="4" customFormat="1" ht="14.25" customHeight="1" x14ac:dyDescent="0.2">
      <c r="B8" s="88" t="s">
        <v>13</v>
      </c>
      <c r="C8" s="79"/>
      <c r="D8" s="79"/>
      <c r="E8" s="79" t="s">
        <v>14</v>
      </c>
      <c r="F8" s="79"/>
      <c r="G8" s="79"/>
      <c r="H8" s="79" t="s">
        <v>15</v>
      </c>
      <c r="I8" s="79"/>
      <c r="J8" s="79" t="s">
        <v>16</v>
      </c>
      <c r="K8" s="79"/>
      <c r="L8" s="79" t="s">
        <v>17</v>
      </c>
      <c r="M8" s="90"/>
    </row>
    <row r="9" spans="2:13" s="9" customFormat="1" ht="54.75" customHeight="1" x14ac:dyDescent="0.2">
      <c r="B9" s="94" t="s">
        <v>58</v>
      </c>
      <c r="C9" s="77"/>
      <c r="D9" s="77"/>
      <c r="E9" s="77" t="s">
        <v>9</v>
      </c>
      <c r="F9" s="77"/>
      <c r="G9" s="77"/>
      <c r="H9" s="89">
        <v>15326800</v>
      </c>
      <c r="I9" s="89"/>
      <c r="J9" s="79"/>
      <c r="K9" s="79"/>
      <c r="L9" s="86">
        <f>+ROUND(H9*J9/100,2)</f>
        <v>0</v>
      </c>
      <c r="M9" s="87"/>
    </row>
    <row r="10" spans="2:13" ht="54.75" customHeight="1" x14ac:dyDescent="0.2">
      <c r="B10" s="94" t="s">
        <v>31</v>
      </c>
      <c r="C10" s="77"/>
      <c r="D10" s="77"/>
      <c r="E10" s="77" t="s">
        <v>27</v>
      </c>
      <c r="F10" s="77"/>
      <c r="G10" s="77"/>
      <c r="H10" s="89">
        <v>2704700</v>
      </c>
      <c r="I10" s="89"/>
      <c r="J10" s="79"/>
      <c r="K10" s="79"/>
      <c r="L10" s="86">
        <f>+ROUND(H10*J10/100,2)</f>
        <v>0</v>
      </c>
      <c r="M10" s="87"/>
    </row>
    <row r="11" spans="2:13" s="9" customFormat="1" ht="36.75" customHeight="1" x14ac:dyDescent="0.2">
      <c r="B11" s="28"/>
      <c r="C11" s="25"/>
      <c r="D11" s="25"/>
      <c r="E11" s="25"/>
      <c r="F11" s="25"/>
      <c r="G11" s="25"/>
      <c r="H11" s="21"/>
      <c r="I11" s="21"/>
      <c r="J11" s="95" t="s">
        <v>40</v>
      </c>
      <c r="K11" s="103"/>
      <c r="L11" s="86">
        <f>SUM(L9:M10)</f>
        <v>0</v>
      </c>
      <c r="M11" s="87"/>
    </row>
    <row r="12" spans="2:13" s="9" customFormat="1" ht="36" customHeight="1" x14ac:dyDescent="0.2">
      <c r="B12" s="91" t="s">
        <v>50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2:13" s="9" customFormat="1" ht="50.25" customHeight="1" x14ac:dyDescent="0.2">
      <c r="B13" s="94" t="s">
        <v>11</v>
      </c>
      <c r="C13" s="77"/>
      <c r="D13" s="77"/>
      <c r="E13" s="77" t="s">
        <v>49</v>
      </c>
      <c r="F13" s="77"/>
      <c r="G13" s="77"/>
      <c r="H13" s="77"/>
      <c r="I13" s="77"/>
      <c r="J13" s="77" t="s">
        <v>45</v>
      </c>
      <c r="K13" s="77"/>
      <c r="L13" s="95" t="s">
        <v>47</v>
      </c>
      <c r="M13" s="96"/>
    </row>
    <row r="14" spans="2:13" s="9" customFormat="1" ht="14.25" customHeight="1" x14ac:dyDescent="0.2">
      <c r="B14" s="88" t="s">
        <v>13</v>
      </c>
      <c r="C14" s="79"/>
      <c r="D14" s="79"/>
      <c r="E14" s="79" t="s">
        <v>14</v>
      </c>
      <c r="F14" s="79"/>
      <c r="G14" s="79"/>
      <c r="H14" s="79" t="s">
        <v>15</v>
      </c>
      <c r="I14" s="79"/>
      <c r="J14" s="79" t="s">
        <v>16</v>
      </c>
      <c r="K14" s="79"/>
      <c r="L14" s="79" t="s">
        <v>17</v>
      </c>
      <c r="M14" s="90"/>
    </row>
    <row r="15" spans="2:13" s="26" customFormat="1" ht="54.75" customHeight="1" x14ac:dyDescent="0.2">
      <c r="B15" s="94" t="s">
        <v>58</v>
      </c>
      <c r="C15" s="77"/>
      <c r="D15" s="77"/>
      <c r="E15" s="77" t="s">
        <v>9</v>
      </c>
      <c r="F15" s="77"/>
      <c r="G15" s="77"/>
      <c r="H15" s="110">
        <v>15326800</v>
      </c>
      <c r="I15" s="111"/>
      <c r="J15" s="79"/>
      <c r="K15" s="79"/>
      <c r="L15" s="86">
        <f>+ROUND(H15*J15/100,2)</f>
        <v>0</v>
      </c>
      <c r="M15" s="87"/>
    </row>
    <row r="16" spans="2:13" s="9" customFormat="1" ht="54.75" customHeight="1" x14ac:dyDescent="0.2">
      <c r="B16" s="94" t="s">
        <v>31</v>
      </c>
      <c r="C16" s="77"/>
      <c r="D16" s="77"/>
      <c r="E16" s="77" t="s">
        <v>27</v>
      </c>
      <c r="F16" s="77"/>
      <c r="G16" s="77"/>
      <c r="H16" s="89">
        <v>2704700</v>
      </c>
      <c r="I16" s="89"/>
      <c r="J16" s="79"/>
      <c r="K16" s="79"/>
      <c r="L16" s="86">
        <f>+ROUND(H16*J16/100,2)</f>
        <v>0</v>
      </c>
      <c r="M16" s="87"/>
    </row>
    <row r="17" spans="2:17" s="9" customFormat="1" ht="37.5" customHeight="1" x14ac:dyDescent="0.2">
      <c r="B17" s="104" t="s">
        <v>43</v>
      </c>
      <c r="C17" s="105"/>
      <c r="D17" s="105"/>
      <c r="E17" s="105"/>
      <c r="F17" s="105"/>
      <c r="G17" s="105"/>
      <c r="H17" s="105"/>
      <c r="I17" s="106"/>
      <c r="J17" s="95" t="s">
        <v>41</v>
      </c>
      <c r="K17" s="103"/>
      <c r="L17" s="86">
        <f>SUM(L15:M16)</f>
        <v>0</v>
      </c>
      <c r="M17" s="87"/>
    </row>
    <row r="18" spans="2:17" ht="63" customHeight="1" thickBot="1" x14ac:dyDescent="0.25">
      <c r="B18" s="107"/>
      <c r="C18" s="108"/>
      <c r="D18" s="108"/>
      <c r="E18" s="108"/>
      <c r="F18" s="108"/>
      <c r="G18" s="108"/>
      <c r="H18" s="108"/>
      <c r="I18" s="109"/>
      <c r="J18" s="82" t="s">
        <v>42</v>
      </c>
      <c r="K18" s="83"/>
      <c r="L18" s="84">
        <f>+L17+L11</f>
        <v>0</v>
      </c>
      <c r="M18" s="85"/>
    </row>
    <row r="19" spans="2:17" s="9" customFormat="1" ht="60" customHeight="1" thickTop="1" thickBot="1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7" ht="33" customHeight="1" thickTop="1" x14ac:dyDescent="0.2">
      <c r="B20" s="67" t="s">
        <v>39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2:17" s="9" customFormat="1" ht="21" customHeight="1" x14ac:dyDescent="0.2">
      <c r="B21" s="74" t="s">
        <v>34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Q21" s="8"/>
    </row>
    <row r="22" spans="2:17" s="9" customFormat="1" ht="101.25" customHeight="1" x14ac:dyDescent="0.2">
      <c r="B22" s="29" t="s">
        <v>35</v>
      </c>
      <c r="C22" s="14" t="s">
        <v>2</v>
      </c>
      <c r="D22" s="77" t="s">
        <v>1</v>
      </c>
      <c r="E22" s="77"/>
      <c r="F22" s="14" t="s">
        <v>4</v>
      </c>
      <c r="G22" s="14" t="s">
        <v>0</v>
      </c>
      <c r="H22" s="14" t="s">
        <v>12</v>
      </c>
      <c r="I22" s="14" t="s">
        <v>3</v>
      </c>
      <c r="J22" s="14" t="s">
        <v>7</v>
      </c>
      <c r="K22" s="14" t="s">
        <v>32</v>
      </c>
      <c r="L22" s="14" t="s">
        <v>33</v>
      </c>
      <c r="M22" s="30" t="s">
        <v>8</v>
      </c>
      <c r="Q22" s="8"/>
    </row>
    <row r="23" spans="2:17" s="9" customFormat="1" ht="14.25" customHeight="1" x14ac:dyDescent="0.2">
      <c r="B23" s="31" t="s">
        <v>13</v>
      </c>
      <c r="C23" s="15" t="s">
        <v>14</v>
      </c>
      <c r="D23" s="79" t="s">
        <v>15</v>
      </c>
      <c r="E23" s="79"/>
      <c r="F23" s="15" t="s">
        <v>16</v>
      </c>
      <c r="G23" s="15" t="s">
        <v>17</v>
      </c>
      <c r="H23" s="15" t="s">
        <v>18</v>
      </c>
      <c r="I23" s="15" t="s">
        <v>19</v>
      </c>
      <c r="J23" s="15" t="s">
        <v>20</v>
      </c>
      <c r="K23" s="15" t="s">
        <v>21</v>
      </c>
      <c r="L23" s="15" t="s">
        <v>22</v>
      </c>
      <c r="M23" s="32" t="s">
        <v>23</v>
      </c>
      <c r="Q23" s="8"/>
    </row>
    <row r="24" spans="2:17" s="9" customFormat="1" ht="21" customHeight="1" x14ac:dyDescent="0.2">
      <c r="B24" s="31" t="s">
        <v>36</v>
      </c>
      <c r="C24" s="15">
        <v>18</v>
      </c>
      <c r="D24" s="70">
        <v>20400</v>
      </c>
      <c r="E24" s="71"/>
      <c r="F24" s="15" t="s">
        <v>5</v>
      </c>
      <c r="G24" s="15">
        <v>24</v>
      </c>
      <c r="H24" s="15" t="s">
        <v>25</v>
      </c>
      <c r="I24" s="44">
        <v>5.0599999999999996</v>
      </c>
      <c r="J24" s="10">
        <f t="shared" ref="J24:J30" si="0">+ROUND(D24*I24/100,2)</f>
        <v>1032.24</v>
      </c>
      <c r="K24" s="45">
        <v>3.34</v>
      </c>
      <c r="L24" s="13">
        <f t="shared" ref="L24:L29" si="1">+ROUND(C24*G24*K24,2)</f>
        <v>1442.88</v>
      </c>
      <c r="M24" s="33">
        <f>+J24+L24</f>
        <v>2475.12</v>
      </c>
      <c r="Q24" s="8"/>
    </row>
    <row r="25" spans="2:17" s="9" customFormat="1" ht="21" customHeight="1" x14ac:dyDescent="0.2">
      <c r="B25" s="31" t="s">
        <v>37</v>
      </c>
      <c r="C25" s="15">
        <v>27</v>
      </c>
      <c r="D25" s="70">
        <v>480400</v>
      </c>
      <c r="E25" s="71"/>
      <c r="F25" s="15" t="s">
        <v>5</v>
      </c>
      <c r="G25" s="50">
        <v>24</v>
      </c>
      <c r="H25" s="15" t="s">
        <v>25</v>
      </c>
      <c r="I25" s="44">
        <v>3.681</v>
      </c>
      <c r="J25" s="10">
        <f t="shared" si="0"/>
        <v>17683.52</v>
      </c>
      <c r="K25" s="45">
        <v>8.51</v>
      </c>
      <c r="L25" s="13">
        <f t="shared" si="1"/>
        <v>5514.48</v>
      </c>
      <c r="M25" s="33">
        <f>+J25+L25</f>
        <v>23198</v>
      </c>
      <c r="Q25" s="8"/>
    </row>
    <row r="26" spans="2:17" s="9" customFormat="1" ht="21" customHeight="1" x14ac:dyDescent="0.2">
      <c r="B26" s="56" t="s">
        <v>59</v>
      </c>
      <c r="C26" s="55">
        <v>1</v>
      </c>
      <c r="D26" s="70">
        <v>15600</v>
      </c>
      <c r="E26" s="71"/>
      <c r="F26" s="55" t="s">
        <v>5</v>
      </c>
      <c r="G26" s="55">
        <v>24</v>
      </c>
      <c r="H26" s="55" t="s">
        <v>25</v>
      </c>
      <c r="I26" s="47">
        <v>3.681</v>
      </c>
      <c r="J26" s="43">
        <f t="shared" ref="J26" si="2">+ROUND(D26*I26/100,2)</f>
        <v>574.24</v>
      </c>
      <c r="K26" s="45">
        <v>9.32</v>
      </c>
      <c r="L26" s="53">
        <f t="shared" ref="L26" si="3">+ROUND(C26*G26*K26,2)</f>
        <v>223.68</v>
      </c>
      <c r="M26" s="54">
        <f>+J26+L26</f>
        <v>797.92000000000007</v>
      </c>
      <c r="Q26" s="8"/>
    </row>
    <row r="27" spans="2:17" s="9" customFormat="1" ht="21" customHeight="1" x14ac:dyDescent="0.2">
      <c r="B27" s="31" t="s">
        <v>24</v>
      </c>
      <c r="C27" s="17">
        <v>81</v>
      </c>
      <c r="D27" s="70">
        <v>7576940</v>
      </c>
      <c r="E27" s="71"/>
      <c r="F27" s="17" t="s">
        <v>5</v>
      </c>
      <c r="G27" s="50">
        <v>24</v>
      </c>
      <c r="H27" s="17" t="s">
        <v>25</v>
      </c>
      <c r="I27" s="44">
        <v>2.7589999999999999</v>
      </c>
      <c r="J27" s="10">
        <f t="shared" si="0"/>
        <v>209047.77</v>
      </c>
      <c r="K27" s="45">
        <v>32.85</v>
      </c>
      <c r="L27" s="16">
        <f t="shared" si="1"/>
        <v>63860.4</v>
      </c>
      <c r="M27" s="33">
        <f>+J27+L27</f>
        <v>272908.17</v>
      </c>
      <c r="Q27" s="8"/>
    </row>
    <row r="28" spans="2:17" s="9" customFormat="1" ht="21" customHeight="1" x14ac:dyDescent="0.2">
      <c r="B28" s="51" t="s">
        <v>55</v>
      </c>
      <c r="C28" s="50">
        <v>2</v>
      </c>
      <c r="D28" s="70">
        <v>264840</v>
      </c>
      <c r="E28" s="71"/>
      <c r="F28" s="50" t="s">
        <v>5</v>
      </c>
      <c r="G28" s="50">
        <v>24</v>
      </c>
      <c r="H28" s="50" t="s">
        <v>25</v>
      </c>
      <c r="I28" s="47">
        <v>2.7589999999999999</v>
      </c>
      <c r="J28" s="43">
        <f t="shared" ref="J28" si="4">+ROUND(D28*I28/100,2)</f>
        <v>7306.94</v>
      </c>
      <c r="K28" s="45">
        <v>35.299999999999997</v>
      </c>
      <c r="L28" s="48">
        <f t="shared" ref="L28" si="5">+ROUND(C28*G28*K28,2)</f>
        <v>1694.4</v>
      </c>
      <c r="M28" s="49">
        <f>+J28+L28</f>
        <v>9001.34</v>
      </c>
      <c r="Q28" s="8"/>
    </row>
    <row r="29" spans="2:17" s="9" customFormat="1" ht="21" customHeight="1" x14ac:dyDescent="0.2">
      <c r="B29" s="31" t="s">
        <v>28</v>
      </c>
      <c r="C29" s="15">
        <v>36</v>
      </c>
      <c r="D29" s="70">
        <v>10984740</v>
      </c>
      <c r="E29" s="71"/>
      <c r="F29" s="15" t="s">
        <v>5</v>
      </c>
      <c r="G29" s="50">
        <v>24</v>
      </c>
      <c r="H29" s="15" t="s">
        <v>25</v>
      </c>
      <c r="I29" s="44">
        <v>2.7040000000000002</v>
      </c>
      <c r="J29" s="10">
        <f t="shared" si="0"/>
        <v>297027.37</v>
      </c>
      <c r="K29" s="45">
        <v>183.52</v>
      </c>
      <c r="L29" s="13">
        <f t="shared" si="1"/>
        <v>158561.28</v>
      </c>
      <c r="M29" s="33">
        <f t="shared" ref="M29" si="6">+J29+L29</f>
        <v>455588.65</v>
      </c>
      <c r="Q29" s="8"/>
    </row>
    <row r="30" spans="2:17" s="9" customFormat="1" ht="21" customHeight="1" x14ac:dyDescent="0.2">
      <c r="B30" s="31" t="s">
        <v>26</v>
      </c>
      <c r="C30" s="17">
        <v>26</v>
      </c>
      <c r="D30" s="78">
        <v>16720080</v>
      </c>
      <c r="E30" s="78"/>
      <c r="F30" s="24">
        <v>4774</v>
      </c>
      <c r="G30" s="50">
        <v>24</v>
      </c>
      <c r="H30" s="17">
        <v>17520</v>
      </c>
      <c r="I30" s="44">
        <v>2.452</v>
      </c>
      <c r="J30" s="10">
        <f t="shared" si="0"/>
        <v>409976.36</v>
      </c>
      <c r="K30" s="46">
        <v>0.47499999999999998</v>
      </c>
      <c r="L30" s="16">
        <f>+ROUND(F30*H30*K30/100,2)</f>
        <v>397292.28</v>
      </c>
      <c r="M30" s="33">
        <f t="shared" ref="M30" si="7">+J30+L30</f>
        <v>807268.64</v>
      </c>
      <c r="Q30" s="8"/>
    </row>
    <row r="31" spans="2:17" s="9" customFormat="1" ht="21" customHeight="1" x14ac:dyDescent="0.2">
      <c r="B31" s="34"/>
      <c r="C31" s="19"/>
      <c r="D31" s="20"/>
      <c r="E31" s="20"/>
      <c r="F31" s="20"/>
      <c r="G31" s="19"/>
      <c r="H31" s="19"/>
      <c r="I31" s="21"/>
      <c r="J31" s="22"/>
      <c r="K31" s="18"/>
      <c r="L31" s="23"/>
      <c r="M31" s="33">
        <f>SUM(M24:M30)</f>
        <v>1571237.8399999999</v>
      </c>
      <c r="Q31" s="8"/>
    </row>
    <row r="32" spans="2:17" s="9" customFormat="1" ht="21" customHeight="1" x14ac:dyDescent="0.2">
      <c r="B32" s="34"/>
      <c r="C32" s="19"/>
      <c r="D32" s="20"/>
      <c r="E32" s="20"/>
      <c r="F32" s="20"/>
      <c r="G32" s="19"/>
      <c r="H32" s="19"/>
      <c r="I32" s="21"/>
      <c r="J32" s="22"/>
      <c r="K32" s="18"/>
      <c r="L32" s="23"/>
      <c r="M32" s="35"/>
      <c r="Q32" s="8"/>
    </row>
    <row r="33" spans="2:17" ht="36" customHeight="1" thickBot="1" x14ac:dyDescent="0.25">
      <c r="B33" s="65"/>
      <c r="C33" s="66"/>
      <c r="D33" s="66"/>
      <c r="E33" s="66"/>
      <c r="F33" s="66"/>
      <c r="G33" s="66"/>
      <c r="H33" s="66"/>
      <c r="I33" s="66"/>
      <c r="J33" s="66"/>
      <c r="K33" s="72" t="s">
        <v>53</v>
      </c>
      <c r="L33" s="73"/>
      <c r="M33" s="36">
        <f>+M31</f>
        <v>1571237.8399999999</v>
      </c>
      <c r="Q33" s="8"/>
    </row>
    <row r="34" spans="2:17" s="9" customFormat="1" ht="36" customHeight="1" thickTop="1" x14ac:dyDescent="0.2">
      <c r="B34" s="40"/>
      <c r="C34" s="40"/>
      <c r="D34" s="40"/>
      <c r="E34" s="52"/>
      <c r="F34" s="40"/>
      <c r="G34" s="40"/>
      <c r="H34" s="40"/>
      <c r="I34" s="40"/>
      <c r="J34" s="40"/>
      <c r="K34" s="41"/>
      <c r="L34" s="42"/>
      <c r="M34" s="12"/>
      <c r="Q34" s="8"/>
    </row>
    <row r="35" spans="2:17" s="9" customFormat="1" ht="36" customHeight="1" x14ac:dyDescent="0.2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2"/>
      <c r="Q35" s="8"/>
    </row>
    <row r="36" spans="2:17" ht="24.75" customHeight="1" x14ac:dyDescent="0.2">
      <c r="B36" s="102" t="s">
        <v>56</v>
      </c>
      <c r="C36" s="102"/>
      <c r="D36" s="102"/>
      <c r="E36" s="102"/>
      <c r="F36" s="102"/>
      <c r="G36" s="102"/>
      <c r="H36" s="102"/>
      <c r="I36" s="102"/>
      <c r="J36" s="9"/>
      <c r="K36" s="59" t="s">
        <v>30</v>
      </c>
      <c r="L36" s="60"/>
      <c r="M36" s="38">
        <f>+M33+L18</f>
        <v>1571237.8399999999</v>
      </c>
    </row>
    <row r="37" spans="2:17" ht="24.75" customHeight="1" x14ac:dyDescent="0.2">
      <c r="B37" s="102"/>
      <c r="C37" s="102"/>
      <c r="D37" s="102"/>
      <c r="E37" s="102"/>
      <c r="F37" s="102"/>
      <c r="G37" s="102"/>
      <c r="H37" s="102"/>
      <c r="I37" s="102"/>
      <c r="K37" s="63" t="s">
        <v>10</v>
      </c>
      <c r="L37" s="64"/>
      <c r="M37" s="39">
        <f>+ROUND(M36*0.23,2)</f>
        <v>361384.7</v>
      </c>
    </row>
    <row r="38" spans="2:17" ht="24.75" customHeight="1" x14ac:dyDescent="0.2">
      <c r="B38" s="80" t="s">
        <v>51</v>
      </c>
      <c r="C38" s="80"/>
      <c r="D38" s="80"/>
      <c r="E38" s="80"/>
      <c r="F38" s="80"/>
      <c r="G38" s="80"/>
      <c r="H38" s="80"/>
      <c r="I38" s="80"/>
      <c r="J38" s="80"/>
      <c r="K38" s="61" t="s">
        <v>29</v>
      </c>
      <c r="L38" s="62"/>
      <c r="M38" s="39">
        <f>+M37+M36</f>
        <v>1932622.5399999998</v>
      </c>
    </row>
    <row r="39" spans="2:17" ht="39.75" customHeight="1" x14ac:dyDescent="0.2">
      <c r="B39" s="80"/>
      <c r="C39" s="80"/>
      <c r="D39" s="80"/>
      <c r="E39" s="80"/>
      <c r="F39" s="80"/>
      <c r="G39" s="80"/>
      <c r="H39" s="80"/>
      <c r="I39" s="80"/>
      <c r="J39" s="80"/>
      <c r="K39" s="1"/>
      <c r="M39" s="7" t="s">
        <v>54</v>
      </c>
    </row>
    <row r="40" spans="2:17" ht="24.75" customHeight="1" x14ac:dyDescent="0.2">
      <c r="D40" s="5"/>
      <c r="E40" s="11"/>
      <c r="F40" s="5"/>
      <c r="G40" s="5"/>
      <c r="I40" s="6"/>
    </row>
    <row r="41" spans="2:17" ht="24.75" customHeight="1" x14ac:dyDescent="0.2">
      <c r="D41" s="5"/>
      <c r="E41" s="11"/>
      <c r="F41" s="5"/>
      <c r="G41" s="11"/>
      <c r="I41" s="6"/>
    </row>
    <row r="42" spans="2:17" ht="24.75" customHeight="1" x14ac:dyDescent="0.2">
      <c r="D42" s="5"/>
      <c r="E42" s="5"/>
      <c r="F42" s="5"/>
      <c r="G42" s="5"/>
      <c r="I42" s="6"/>
    </row>
    <row r="43" spans="2:17" ht="24.75" customHeight="1" x14ac:dyDescent="0.2">
      <c r="D43" s="5"/>
      <c r="E43" s="5"/>
      <c r="F43" s="5"/>
      <c r="G43" s="5"/>
      <c r="I43" s="6"/>
    </row>
    <row r="44" spans="2:17" ht="24.75" customHeight="1" x14ac:dyDescent="0.2">
      <c r="D44" s="5"/>
      <c r="E44" s="11"/>
      <c r="F44" s="5"/>
      <c r="G44" s="5"/>
      <c r="I44" s="6"/>
    </row>
    <row r="45" spans="2:17" ht="24.75" customHeight="1" x14ac:dyDescent="0.2">
      <c r="D45" s="5"/>
      <c r="E45" s="5"/>
      <c r="F45" s="5"/>
      <c r="G45" s="5"/>
      <c r="I45" s="6"/>
    </row>
    <row r="46" spans="2:17" ht="24.75" customHeight="1" x14ac:dyDescent="0.2">
      <c r="D46" s="5"/>
      <c r="E46" s="5"/>
      <c r="F46" s="5"/>
      <c r="G46" s="5"/>
      <c r="H46" s="5"/>
      <c r="I46" s="5"/>
    </row>
    <row r="47" spans="2:17" ht="24.75" customHeight="1" x14ac:dyDescent="0.2">
      <c r="D47" s="5"/>
      <c r="E47" s="5"/>
      <c r="F47" s="5"/>
      <c r="G47" s="5"/>
      <c r="I47" s="5"/>
    </row>
    <row r="48" spans="2:17" ht="24.75" customHeight="1" x14ac:dyDescent="0.2">
      <c r="B48" s="5"/>
      <c r="C48" s="5"/>
      <c r="D48" s="5"/>
      <c r="E48" s="5"/>
      <c r="F48" s="5"/>
      <c r="G48" s="5"/>
      <c r="H48" s="5"/>
      <c r="I48" s="5"/>
      <c r="J48" s="5"/>
    </row>
  </sheetData>
  <mergeCells count="68">
    <mergeCell ref="B36:I37"/>
    <mergeCell ref="L17:M17"/>
    <mergeCell ref="J11:K11"/>
    <mergeCell ref="J17:K17"/>
    <mergeCell ref="B17:I18"/>
    <mergeCell ref="J16:K16"/>
    <mergeCell ref="L16:M16"/>
    <mergeCell ref="J15:K15"/>
    <mergeCell ref="L15:M15"/>
    <mergeCell ref="L11:M11"/>
    <mergeCell ref="B15:D15"/>
    <mergeCell ref="E15:G15"/>
    <mergeCell ref="H15:I15"/>
    <mergeCell ref="B16:D16"/>
    <mergeCell ref="E16:G16"/>
    <mergeCell ref="D26:E26"/>
    <mergeCell ref="H16:I16"/>
    <mergeCell ref="B14:D14"/>
    <mergeCell ref="E14:G14"/>
    <mergeCell ref="H14:I14"/>
    <mergeCell ref="J14:K14"/>
    <mergeCell ref="B3:M3"/>
    <mergeCell ref="J9:K9"/>
    <mergeCell ref="J10:K10"/>
    <mergeCell ref="L9:M9"/>
    <mergeCell ref="B7:D7"/>
    <mergeCell ref="B9:D9"/>
    <mergeCell ref="B10:D10"/>
    <mergeCell ref="E9:G9"/>
    <mergeCell ref="E10:G10"/>
    <mergeCell ref="E8:G8"/>
    <mergeCell ref="E7:I7"/>
    <mergeCell ref="B5:M5"/>
    <mergeCell ref="B6:M6"/>
    <mergeCell ref="J7:K7"/>
    <mergeCell ref="L7:M7"/>
    <mergeCell ref="B19:M19"/>
    <mergeCell ref="J18:K18"/>
    <mergeCell ref="L18:M18"/>
    <mergeCell ref="L10:M10"/>
    <mergeCell ref="B8:D8"/>
    <mergeCell ref="H10:I10"/>
    <mergeCell ref="L14:M14"/>
    <mergeCell ref="B12:M12"/>
    <mergeCell ref="J8:K8"/>
    <mergeCell ref="L8:M8"/>
    <mergeCell ref="H8:I8"/>
    <mergeCell ref="B13:D13"/>
    <mergeCell ref="H9:I9"/>
    <mergeCell ref="E13:I13"/>
    <mergeCell ref="J13:K13"/>
    <mergeCell ref="L13:M13"/>
    <mergeCell ref="K36:L36"/>
    <mergeCell ref="K38:L38"/>
    <mergeCell ref="K37:L37"/>
    <mergeCell ref="B33:J33"/>
    <mergeCell ref="B20:M20"/>
    <mergeCell ref="D24:E24"/>
    <mergeCell ref="K33:L33"/>
    <mergeCell ref="D28:E28"/>
    <mergeCell ref="D29:E29"/>
    <mergeCell ref="B21:M21"/>
    <mergeCell ref="D22:E22"/>
    <mergeCell ref="D27:E27"/>
    <mergeCell ref="D30:E30"/>
    <mergeCell ref="D23:E23"/>
    <mergeCell ref="D25:E25"/>
    <mergeCell ref="B38:J39"/>
  </mergeCells>
  <pageMargins left="0.25" right="0.26" top="0.28999999999999998" bottom="0.22" header="0.19" footer="0.14000000000000001"/>
  <pageSetup paperSize="9" scale="75" fitToHeight="0" orientation="landscape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2021-08-28T08:13:05Z</cp:lastPrinted>
  <dcterms:created xsi:type="dcterms:W3CDTF">2015-09-16T11:15:51Z</dcterms:created>
  <dcterms:modified xsi:type="dcterms:W3CDTF">2021-09-22T12:22:42Z</dcterms:modified>
</cp:coreProperties>
</file>