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jhenke\Desktop\Bilander\Pliki Bilander_do_SWZ\"/>
    </mc:Choice>
  </mc:AlternateContent>
  <xr:revisionPtr revIDLastSave="0" documentId="13_ncr:1_{34A93C29-A2C7-4F12-B461-6666BB347D44}" xr6:coauthVersionLast="47" xr6:coauthVersionMax="47" xr10:uidLastSave="{00000000-0000-0000-0000-000000000000}"/>
  <bookViews>
    <workbookView xWindow="-120" yWindow="-120" windowWidth="29040" windowHeight="15720" tabRatio="739" xr2:uid="{00000000-000D-0000-FFFF-FFFF00000000}"/>
  </bookViews>
  <sheets>
    <sheet name="Ocena FPI" sheetId="1" r:id="rId1"/>
    <sheet name="WPM" sheetId="2" r:id="rId2"/>
    <sheet name="Ocena WPM" sheetId="6" r:id="rId3"/>
    <sheet name="UPM" sheetId="4" r:id="rId4"/>
    <sheet name="portfel" sheetId="5" r:id="rId5"/>
    <sheet name="Kolejka - OS" sheetId="7" r:id="rId6"/>
    <sheet name="Baza adresów" sheetId="8" r:id="rId7"/>
    <sheet name="Warunki PM - zest." sheetId="9" r:id="rId8"/>
  </sheets>
  <definedNames>
    <definedName name="_xlnm._FilterDatabase" localSheetId="4" hidden="1">portfel!$J$1:$M$1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Y2" i="1"/>
  <c r="Q3" i="5"/>
  <c r="Q2" i="5"/>
  <c r="S7" i="5"/>
  <c r="K5" i="2"/>
  <c r="Q9" i="1"/>
  <c r="S10" i="5" l="1"/>
  <c r="Q4" i="5" l="1"/>
  <c r="K3" i="2" l="1"/>
  <c r="E10" i="6" l="1"/>
  <c r="K7" i="6" l="1"/>
  <c r="K6" i="6"/>
  <c r="K10" i="6"/>
  <c r="K9" i="6"/>
  <c r="J8" i="6"/>
  <c r="K8" i="6"/>
  <c r="H8" i="6"/>
  <c r="I8" i="6"/>
  <c r="J6" i="6"/>
  <c r="I6" i="6"/>
  <c r="H6" i="6"/>
  <c r="L6" i="6" l="1"/>
  <c r="C3" i="6"/>
  <c r="J7" i="6" l="1"/>
  <c r="J9" i="6"/>
  <c r="J10" i="6"/>
  <c r="I7" i="6"/>
  <c r="I9" i="6"/>
  <c r="I10" i="6"/>
  <c r="H7" i="6"/>
  <c r="H9" i="6"/>
  <c r="H10" i="6"/>
  <c r="L9" i="6" l="1"/>
  <c r="B3" i="6" l="1"/>
  <c r="L10" i="6" l="1"/>
  <c r="L8" i="6"/>
  <c r="L7" i="6"/>
  <c r="L11" i="6" l="1"/>
  <c r="F2" i="2" l="1"/>
  <c r="M21" i="5"/>
  <c r="L21" i="5"/>
  <c r="C9" i="5"/>
  <c r="C8" i="5"/>
  <c r="C7" i="5"/>
  <c r="C6" i="5"/>
  <c r="C5" i="5"/>
  <c r="C4" i="5"/>
  <c r="C3" i="5"/>
  <c r="C2" i="5"/>
  <c r="O6" i="1" l="1"/>
  <c r="O4" i="1"/>
  <c r="O3" i="1" l="1"/>
  <c r="Q10" i="1" l="1"/>
  <c r="Q11" i="1"/>
  <c r="Q12" i="1"/>
  <c r="Q13" i="1"/>
  <c r="Q14" i="1"/>
  <c r="O5" i="1" l="1"/>
  <c r="U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Zalewski</author>
  </authors>
  <commentList>
    <comment ref="T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Adam Zalewski:</t>
        </r>
        <r>
          <rPr>
            <sz val="9"/>
            <color indexed="81"/>
            <rFont val="Tahoma"/>
            <family val="2"/>
            <charset val="238"/>
          </rPr>
          <t xml:space="preserve">
Powiadomiono o przesunięciu terminu do połowy 12/2019 (mail z 21.11.2019).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Zalewski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Adam Zalewski:</t>
        </r>
        <r>
          <rPr>
            <sz val="9"/>
            <color indexed="81"/>
            <rFont val="Tahoma"/>
            <family val="2"/>
            <charset val="238"/>
          </rPr>
          <t xml:space="preserve">
Pismo 1: Termin do 25.03.2020. + Wydłużenie do 15.04. + Wydłużenie do 24.04.
Pismo 2: Termin do 14.07.2020.
</t>
        </r>
      </text>
    </comment>
  </commentList>
</comments>
</file>

<file path=xl/sharedStrings.xml><?xml version="1.0" encoding="utf-8"?>
<sst xmlns="http://schemas.openxmlformats.org/spreadsheetml/2006/main" count="229" uniqueCount="141">
  <si>
    <t>L.p.</t>
  </si>
  <si>
    <t>Tytuł PI</t>
  </si>
  <si>
    <t>Termin złożenia</t>
  </si>
  <si>
    <t>Adres Inwestora</t>
  </si>
  <si>
    <t>Nazwa Inwestora</t>
  </si>
  <si>
    <t>Data wpływu</t>
  </si>
  <si>
    <t>Wnioskowana kwota PM</t>
  </si>
  <si>
    <t>OO1</t>
  </si>
  <si>
    <t>OO2</t>
  </si>
  <si>
    <t>Termin oceny</t>
  </si>
  <si>
    <t>Data zamknięcia oceny</t>
  </si>
  <si>
    <t>Zatwierdzona kwota PM</t>
  </si>
  <si>
    <t>Lokalizacja PI</t>
  </si>
  <si>
    <t>Pismo o uzup.</t>
  </si>
  <si>
    <t>Wpływ uzup.</t>
  </si>
  <si>
    <t>NIP Inwestora</t>
  </si>
  <si>
    <t>Pow. 15 mln %</t>
  </si>
  <si>
    <t>max 80%</t>
  </si>
  <si>
    <t>max 60 mln</t>
  </si>
  <si>
    <t>OM GGS %</t>
  </si>
  <si>
    <t>BW</t>
  </si>
  <si>
    <t>AZ</t>
  </si>
  <si>
    <t>BS</t>
  </si>
  <si>
    <t>RG</t>
  </si>
  <si>
    <t>poza OM GGS %</t>
  </si>
  <si>
    <t>min 20%</t>
  </si>
  <si>
    <t>Całkowita wartość PI</t>
  </si>
  <si>
    <t>3 - gotowy do realizacji</t>
  </si>
  <si>
    <t>Etap przygotowań do realizacji PI</t>
  </si>
  <si>
    <t>AM</t>
  </si>
  <si>
    <t>KH</t>
  </si>
  <si>
    <t>Osoba do kontaktu</t>
  </si>
  <si>
    <t>E-mail osoby do kontaktu</t>
  </si>
  <si>
    <t>---</t>
  </si>
  <si>
    <t>Wynik oceny formalnej</t>
  </si>
  <si>
    <t>Wynik oceny merytorycznej</t>
  </si>
  <si>
    <t>Opinia Zespołu Oceniającego</t>
  </si>
  <si>
    <t>POZ</t>
  </si>
  <si>
    <t>Rekomendacja Komitetu Pożyczkowego</t>
  </si>
  <si>
    <t>Planowany termin wypłaty PM</t>
  </si>
  <si>
    <t>Planowany okres spłaty PM (m-ce)</t>
  </si>
  <si>
    <t>(Planowana) Data rozpoczęcia realizacji PI</t>
  </si>
  <si>
    <t>Gotowość do realizacji PI</t>
  </si>
  <si>
    <t>Data rozpoczęcia realizacji PI</t>
  </si>
  <si>
    <t>Suma</t>
  </si>
  <si>
    <t>OM GGS</t>
  </si>
  <si>
    <t>poza OM GGS</t>
  </si>
  <si>
    <t>max 120 mln</t>
  </si>
  <si>
    <t>min 7 szt.</t>
  </si>
  <si>
    <t>pow. 15 mln</t>
  </si>
  <si>
    <t>do 15 mln</t>
  </si>
  <si>
    <t>pow. 15 mln - 
max 50% alokacji</t>
  </si>
  <si>
    <t>OM GGS - 
30-80% alokacji</t>
  </si>
  <si>
    <t>poza OM GGS - 
20-70% alokacji</t>
  </si>
  <si>
    <t>NEG</t>
  </si>
  <si>
    <t>Wnioskowana wartość PM</t>
  </si>
  <si>
    <t>Komitet I - 
Pismo o wyniku</t>
  </si>
  <si>
    <t>Komitet II - 
Pismo o wyniku</t>
  </si>
  <si>
    <t>nd.</t>
  </si>
  <si>
    <t>Nr WPM</t>
  </si>
  <si>
    <t>Zakładane oprocentowanie PM</t>
  </si>
  <si>
    <t>Planowana data uruchomienia PM</t>
  </si>
  <si>
    <t>Karencja w m-cach</t>
  </si>
  <si>
    <t>Planowana data rozpoczęcia spłaty</t>
  </si>
  <si>
    <t>Raty - okres</t>
  </si>
  <si>
    <t>miesięczne</t>
  </si>
  <si>
    <t>stałe</t>
  </si>
  <si>
    <t>Raty - wysokość</t>
  </si>
  <si>
    <t>Planowany okres spłaty w m-cach</t>
  </si>
  <si>
    <t>Planowana data zakończenia spłaty</t>
  </si>
  <si>
    <t>Pomoc publiczna / de minimis</t>
  </si>
  <si>
    <t>Wartość pomocy</t>
  </si>
  <si>
    <t>Wielkość przedsiębiorstwa</t>
  </si>
  <si>
    <t>Inwestor odzyskuje VAT?</t>
  </si>
  <si>
    <t>tak</t>
  </si>
  <si>
    <t>Inwestor stosuje PZP?</t>
  </si>
  <si>
    <t>nie</t>
  </si>
  <si>
    <t>(Planowana) Data rozpoczęcia PI</t>
  </si>
  <si>
    <t>Planowana data zakończenia PI</t>
  </si>
  <si>
    <t>Prowizja %</t>
  </si>
  <si>
    <t>Prowizja - kwota</t>
  </si>
  <si>
    <t>OCENA FORMALNA</t>
  </si>
  <si>
    <t>OCENA MERYTORYCZNA</t>
  </si>
  <si>
    <t>OCENA INŻYNIERYJNO-TECHNICZNA</t>
  </si>
  <si>
    <t>OF - OO1</t>
  </si>
  <si>
    <t>OF - OO2</t>
  </si>
  <si>
    <t>OF - Wynik</t>
  </si>
  <si>
    <t>OM - OO1</t>
  </si>
  <si>
    <t>OM - OO2</t>
  </si>
  <si>
    <t>OM - Wynik</t>
  </si>
  <si>
    <t>OT - OO1</t>
  </si>
  <si>
    <t>OT - OO2</t>
  </si>
  <si>
    <t>OT - Wynik</t>
  </si>
  <si>
    <t>OS - OO1</t>
  </si>
  <si>
    <t>OS - OO2</t>
  </si>
  <si>
    <t>OS - Wynik</t>
  </si>
  <si>
    <t>OCENA SYTUACJI EKON.-FIN.</t>
  </si>
  <si>
    <t>Ogólny wynik oceny WPM</t>
  </si>
  <si>
    <t>TU</t>
  </si>
  <si>
    <t>Pisma</t>
  </si>
  <si>
    <t>form</t>
  </si>
  <si>
    <t>meryt</t>
  </si>
  <si>
    <t>inż.-tech.</t>
  </si>
  <si>
    <t>ekon.-fin.</t>
  </si>
  <si>
    <t>razem</t>
  </si>
  <si>
    <t>Uzupełnienia</t>
  </si>
  <si>
    <t>Upoważnienie BIG</t>
  </si>
  <si>
    <t>OCENA SYTUACJI EKON.-FIN. - Sugerowana kolejność</t>
  </si>
  <si>
    <t>ostatni update:</t>
  </si>
  <si>
    <t>Inwestor</t>
  </si>
  <si>
    <t>Kolejność</t>
  </si>
  <si>
    <t>Stan</t>
  </si>
  <si>
    <t>korekta danych zgodnie z uzup. z dnia:</t>
  </si>
  <si>
    <t>TAK</t>
  </si>
  <si>
    <t>Proponowane przez Inwestora dodatkowe formy prawnego zabezpieczenia spłaty PM</t>
  </si>
  <si>
    <r>
      <t xml:space="preserve">1. Poręczenie udzielone przez PB Górski sp. z o.o.
2. </t>
    </r>
    <r>
      <rPr>
        <i/>
        <sz val="11"/>
        <color rgb="FFFF0000"/>
        <rFont val="Calibri"/>
        <family val="2"/>
        <charset val="238"/>
        <scheme val="minor"/>
      </rPr>
      <t>Hipoteka</t>
    </r>
    <r>
      <rPr>
        <sz val="11"/>
        <color theme="1"/>
        <rFont val="Calibri"/>
        <family val="2"/>
        <charset val="238"/>
        <scheme val="minor"/>
      </rPr>
      <t xml:space="preserve"> na nieruchomości – 10 000 000 zł
3. Zastaw na urządzeniach:
 -urządzenia browaru 1 150 000 euro, 
- urządzenia gastronomiczne 1 000 000 zł</t>
    </r>
  </si>
  <si>
    <t>Data Komitetu</t>
  </si>
  <si>
    <t>Data Decyzji Pożyczkowej</t>
  </si>
  <si>
    <t>wersja ostateczna</t>
  </si>
  <si>
    <t>Nr UPM</t>
  </si>
  <si>
    <t>Data zawarcia UPM</t>
  </si>
  <si>
    <t>Termin wniesienia zabezpieczeń</t>
  </si>
  <si>
    <t>rating</t>
  </si>
  <si>
    <t>LGD</t>
  </si>
  <si>
    <t>LGD&gt;0
(max 30% alokacji)</t>
  </si>
  <si>
    <t>Rating BB lub niższy
(max 30% alokacji)</t>
  </si>
  <si>
    <t>Adres do powiadomień</t>
  </si>
  <si>
    <t>Kierujący podmiotem</t>
  </si>
  <si>
    <t>e-mail</t>
  </si>
  <si>
    <t>Data przekazania DP</t>
  </si>
  <si>
    <t>Kwota PM</t>
  </si>
  <si>
    <t>Oprocentowanie</t>
  </si>
  <si>
    <t>Prowizja</t>
  </si>
  <si>
    <t>POZYTYWNE</t>
  </si>
  <si>
    <t>WSZYSTKIE</t>
  </si>
  <si>
    <t>(bez aneksów)</t>
  </si>
  <si>
    <t>kolumna robocza / nieaktualizowana!</t>
  </si>
  <si>
    <t xml:space="preserve">Wojewódzki </t>
  </si>
  <si>
    <t>x</t>
  </si>
  <si>
    <t xml:space="preserve">Przebudowa </t>
  </si>
  <si>
    <t xml:space="preserve">Powiat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</si>
</sst>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70C0"/>
        <bgColor rgb="FF000000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center"/>
    </xf>
    <xf numFmtId="10" fontId="0" fillId="0" borderId="0" xfId="1" applyNumberFormat="1" applyFont="1"/>
    <xf numFmtId="4" fontId="0" fillId="0" borderId="0" xfId="0" applyNumberFormat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165" fontId="6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vertical="center" wrapText="1"/>
    </xf>
    <xf numFmtId="164" fontId="6" fillId="4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4" fontId="0" fillId="7" borderId="0" xfId="0" applyNumberFormat="1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0" fontId="8" fillId="9" borderId="0" xfId="0" applyFont="1" applyFill="1" applyAlignment="1">
      <alignment vertical="center"/>
    </xf>
    <xf numFmtId="0" fontId="10" fillId="9" borderId="0" xfId="0" applyFont="1" applyFill="1" applyAlignment="1">
      <alignment horizontal="center" vertical="center"/>
    </xf>
    <xf numFmtId="4" fontId="9" fillId="9" borderId="0" xfId="0" applyNumberFormat="1" applyFont="1" applyFill="1" applyAlignment="1">
      <alignment horizontal="center" vertical="center"/>
    </xf>
    <xf numFmtId="4" fontId="0" fillId="8" borderId="0" xfId="0" applyNumberForma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11" borderId="0" xfId="0" applyFill="1" applyAlignment="1">
      <alignment horizontal="center" vertical="center" wrapText="1"/>
    </xf>
    <xf numFmtId="0" fontId="0" fillId="12" borderId="0" xfId="0" applyFill="1" applyAlignment="1">
      <alignment horizontal="center" vertical="center" wrapText="1"/>
    </xf>
    <xf numFmtId="0" fontId="0" fillId="13" borderId="0" xfId="0" applyFill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0" fillId="15" borderId="1" xfId="0" applyFill="1" applyBorder="1" applyAlignment="1">
      <alignment horizontal="center" vertical="center"/>
    </xf>
    <xf numFmtId="0" fontId="0" fillId="15" borderId="1" xfId="0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0" fillId="17" borderId="3" xfId="0" applyFill="1" applyBorder="1" applyAlignment="1">
      <alignment horizontal="center" vertical="center"/>
    </xf>
    <xf numFmtId="0" fontId="0" fillId="17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0" fillId="1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2" fontId="0" fillId="0" borderId="0" xfId="0" applyNumberFormat="1"/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vertical="center" wrapText="1"/>
    </xf>
    <xf numFmtId="3" fontId="0" fillId="0" borderId="0" xfId="0" applyNumberFormat="1" applyAlignment="1">
      <alignment horizontal="center"/>
    </xf>
    <xf numFmtId="4" fontId="2" fillId="3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 wrapText="1"/>
    </xf>
    <xf numFmtId="0" fontId="0" fillId="15" borderId="4" xfId="0" applyFill="1" applyBorder="1" applyAlignment="1">
      <alignment horizontal="center" vertical="center"/>
    </xf>
    <xf numFmtId="0" fontId="0" fillId="15" borderId="4" xfId="0" applyFill="1" applyBorder="1" applyAlignment="1">
      <alignment vertical="center" wrapText="1"/>
    </xf>
    <xf numFmtId="0" fontId="14" fillId="18" borderId="0" xfId="0" applyFont="1" applyFill="1" applyAlignment="1">
      <alignment vertical="center"/>
    </xf>
    <xf numFmtId="9" fontId="0" fillId="0" borderId="0" xfId="0" applyNumberFormat="1" applyAlignment="1">
      <alignment horizontal="center" vertical="center"/>
    </xf>
    <xf numFmtId="0" fontId="15" fillId="19" borderId="1" xfId="0" applyFont="1" applyFill="1" applyBorder="1" applyAlignment="1">
      <alignment horizontal="center" vertical="center" wrapText="1"/>
    </xf>
    <xf numFmtId="0" fontId="15" fillId="19" borderId="5" xfId="0" applyFont="1" applyFill="1" applyBorder="1" applyAlignment="1">
      <alignment horizontal="center" vertical="center" wrapText="1"/>
    </xf>
    <xf numFmtId="0" fontId="3" fillId="0" borderId="0" xfId="2"/>
    <xf numFmtId="0" fontId="0" fillId="15" borderId="5" xfId="0" applyFill="1" applyBorder="1" applyAlignment="1">
      <alignment horizontal="left"/>
    </xf>
    <xf numFmtId="0" fontId="0" fillId="15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15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15" borderId="5" xfId="0" applyFill="1" applyBorder="1"/>
    <xf numFmtId="0" fontId="0" fillId="0" borderId="5" xfId="0" applyBorder="1"/>
    <xf numFmtId="4" fontId="16" fillId="0" borderId="0" xfId="0" applyNumberFormat="1" applyFont="1" applyAlignment="1">
      <alignment horizont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0" borderId="7" xfId="0" applyFill="1" applyBorder="1" applyAlignment="1">
      <alignment horizontal="center" vertical="center" wrapText="1"/>
    </xf>
    <xf numFmtId="4" fontId="0" fillId="20" borderId="7" xfId="0" applyNumberFormat="1" applyFill="1" applyBorder="1" applyAlignment="1">
      <alignment horizontal="center" vertical="center" wrapText="1"/>
    </xf>
    <xf numFmtId="10" fontId="0" fillId="20" borderId="7" xfId="1" applyNumberFormat="1" applyFont="1" applyFill="1" applyBorder="1" applyAlignment="1">
      <alignment horizontal="center" vertical="center"/>
    </xf>
    <xf numFmtId="10" fontId="0" fillId="20" borderId="7" xfId="0" applyNumberFormat="1" applyFill="1" applyBorder="1" applyAlignment="1">
      <alignment horizontal="center" vertical="center" wrapText="1"/>
    </xf>
    <xf numFmtId="0" fontId="0" fillId="20" borderId="7" xfId="0" applyFill="1" applyBorder="1" applyAlignment="1">
      <alignment horizontal="left" vertical="center" wrapText="1"/>
    </xf>
    <xf numFmtId="4" fontId="0" fillId="20" borderId="8" xfId="0" applyNumberFormat="1" applyFill="1" applyBorder="1" applyAlignment="1">
      <alignment horizontal="center" vertical="center" wrapText="1"/>
    </xf>
    <xf numFmtId="10" fontId="0" fillId="20" borderId="8" xfId="1" applyNumberFormat="1" applyFont="1" applyFill="1" applyBorder="1" applyAlignment="1">
      <alignment horizontal="center" vertical="center"/>
    </xf>
    <xf numFmtId="0" fontId="0" fillId="20" borderId="8" xfId="0" applyFill="1" applyBorder="1" applyAlignment="1">
      <alignment horizontal="center" vertical="center" wrapText="1"/>
    </xf>
    <xf numFmtId="10" fontId="0" fillId="20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3" fontId="0" fillId="0" borderId="7" xfId="0" applyNumberFormat="1" applyBorder="1"/>
    <xf numFmtId="10" fontId="0" fillId="0" borderId="7" xfId="0" applyNumberFormat="1" applyBorder="1"/>
    <xf numFmtId="10" fontId="0" fillId="0" borderId="7" xfId="1" applyNumberFormat="1" applyFont="1" applyBorder="1"/>
    <xf numFmtId="0" fontId="0" fillId="10" borderId="0" xfId="0" applyFill="1" applyAlignment="1">
      <alignment vertical="center"/>
    </xf>
    <xf numFmtId="0" fontId="0" fillId="12" borderId="0" xfId="0" applyFill="1" applyAlignment="1">
      <alignment horizontal="center" vertical="center" wrapText="1"/>
    </xf>
    <xf numFmtId="0" fontId="0" fillId="13" borderId="0" xfId="0" applyFill="1" applyAlignment="1">
      <alignment horizontal="center" vertical="center" wrapText="1"/>
    </xf>
    <xf numFmtId="0" fontId="0" fillId="11" borderId="0" xfId="0" applyFill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11" fillId="16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14" fontId="0" fillId="0" borderId="0" xfId="0" applyNumberForma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3" fillId="0" borderId="0" xfId="2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quotePrefix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10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169">
    <dxf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4" formatCode="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charset val="238"/>
        <scheme val="none"/>
      </font>
      <fill>
        <patternFill patternType="solid">
          <fgColor rgb="FF000000"/>
          <bgColor rgb="FF0070C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charset val="238"/>
        <scheme val="none"/>
      </font>
      <fill>
        <patternFill patternType="solid">
          <fgColor rgb="FF000000"/>
          <bgColor rgb="FF0070C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charset val="238"/>
        <scheme val="minor"/>
      </font>
      <numFmt numFmtId="4" formatCode="#,##0.00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  <dxf>
      <fill>
        <patternFill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ill>
        <patternFill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ill>
        <patternFill patternType="solid">
          <fgColor theme="4" tint="0.79998168889431442"/>
          <bgColor rgb="FF00B0F0"/>
        </patternFill>
      </fill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rgb="FFFFFFFF"/>
        <name val="Calibri"/>
        <scheme val="none"/>
      </font>
      <fill>
        <patternFill patternType="solid">
          <fgColor rgb="FF000000"/>
          <bgColor rgb="FF0070C0"/>
        </patternFill>
      </fill>
      <alignment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numFmt numFmtId="19" formatCode="dd/mm/yyyy"/>
      <alignment horizontal="center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AB3" totalsRowCount="1" headerRowDxfId="168" dataDxfId="83">
  <autoFilter ref="A1:AB2" xr:uid="{00000000-0009-0000-0100-000002000000}"/>
  <tableColumns count="28">
    <tableColumn id="1" xr3:uid="{00000000-0010-0000-0000-000001000000}" name="L.p." dataDxfId="111" totalsRowDxfId="82"/>
    <tableColumn id="2" xr3:uid="{00000000-0010-0000-0000-000002000000}" name="Nazwa Inwestora" dataDxfId="110" totalsRowDxfId="81"/>
    <tableColumn id="23" xr3:uid="{00000000-0010-0000-0000-000017000000}" name="Adres Inwestora" dataDxfId="109" totalsRowDxfId="80"/>
    <tableColumn id="19" xr3:uid="{00000000-0010-0000-0000-000013000000}" name="NIP Inwestora" dataDxfId="108" totalsRowDxfId="79"/>
    <tableColumn id="12" xr3:uid="{00000000-0010-0000-0000-00000C000000}" name="Osoba do kontaktu" dataDxfId="107" totalsRowDxfId="78"/>
    <tableColumn id="13" xr3:uid="{00000000-0010-0000-0000-00000D000000}" name="E-mail osoby do kontaktu" dataDxfId="106" totalsRowDxfId="77"/>
    <tableColumn id="3" xr3:uid="{00000000-0010-0000-0000-000003000000}" name="Tytuł PI" dataDxfId="105" totalsRowDxfId="76"/>
    <tableColumn id="15" xr3:uid="{00000000-0010-0000-0000-00000F000000}" name="Lokalizacja PI" dataDxfId="104" totalsRowDxfId="75"/>
    <tableColumn id="11" xr3:uid="{00000000-0010-0000-0000-00000B000000}" name="Całkowita wartość PI" dataDxfId="103" totalsRowDxfId="74"/>
    <tableColumn id="10" xr3:uid="{00000000-0010-0000-0000-00000A000000}" name="Etap przygotowań do realizacji PI" dataDxfId="102" totalsRowDxfId="73"/>
    <tableColumn id="27" xr3:uid="{00000000-0010-0000-0000-00001B000000}" name="(Planowana) Data rozpoczęcia realizacji PI" dataDxfId="101" totalsRowDxfId="72"/>
    <tableColumn id="26" xr3:uid="{00000000-0010-0000-0000-00001A000000}" name="Planowany termin wypłaty PM" dataDxfId="100" totalsRowDxfId="71"/>
    <tableColumn id="28" xr3:uid="{00000000-0010-0000-0000-00001C000000}" name="Planowany okres spłaty PM (m-ce)" dataDxfId="99" totalsRowDxfId="70"/>
    <tableColumn id="4" xr3:uid="{00000000-0010-0000-0000-000004000000}" name="Data wpływu" dataDxfId="98" totalsRowDxfId="69"/>
    <tableColumn id="21" xr3:uid="{00000000-0010-0000-0000-000015000000}" name="Wnioskowana kwota PM" totalsRowFunction="sum" dataDxfId="97" totalsRowDxfId="68"/>
    <tableColumn id="5" xr3:uid="{00000000-0010-0000-0000-000005000000}" name="OO1" dataDxfId="96" totalsRowDxfId="67"/>
    <tableColumn id="6" xr3:uid="{00000000-0010-0000-0000-000006000000}" name="OO2" dataDxfId="95" totalsRowDxfId="66"/>
    <tableColumn id="16" xr3:uid="{00000000-0010-0000-0000-000010000000}" name="Pismo o uzup." dataDxfId="94" totalsRowDxfId="65"/>
    <tableColumn id="17" xr3:uid="{00000000-0010-0000-0000-000011000000}" name="Wpływ uzup." dataDxfId="93" totalsRowDxfId="64"/>
    <tableColumn id="7" xr3:uid="{00000000-0010-0000-0000-000007000000}" name="Termin oceny" dataDxfId="92" totalsRowDxfId="63">
      <calculatedColumnFormula>Tabela2[[#This Row],[Data wpływu]]+20</calculatedColumnFormula>
    </tableColumn>
    <tableColumn id="8" xr3:uid="{00000000-0010-0000-0000-000008000000}" name="Data zamknięcia oceny" totalsRowFunction="count" dataDxfId="91" totalsRowDxfId="62"/>
    <tableColumn id="18" xr3:uid="{00000000-0010-0000-0000-000012000000}" name="Wynik oceny formalnej" dataDxfId="90" totalsRowDxfId="61"/>
    <tableColumn id="14" xr3:uid="{00000000-0010-0000-0000-00000E000000}" name="Wynik oceny merytorycznej" dataDxfId="89" totalsRowDxfId="60"/>
    <tableColumn id="20" xr3:uid="{00000000-0010-0000-0000-000014000000}" name="Opinia Zespołu Oceniającego" dataDxfId="88" totalsRowDxfId="59"/>
    <tableColumn id="25" xr3:uid="{00000000-0010-0000-0000-000019000000}" name="Zatwierdzona kwota PM" dataDxfId="87" totalsRowDxfId="58">
      <calculatedColumnFormula>IF(Tabela2[[#This Row],[Opinia Zespołu Oceniającego]]="POZ",Tabela2[[#This Row],[Wnioskowana kwota PM]],0)</calculatedColumnFormula>
    </tableColumn>
    <tableColumn id="24" xr3:uid="{00000000-0010-0000-0000-000018000000}" name="Rekomendacja Komitetu Pożyczkowego" dataDxfId="86" totalsRowDxfId="57"/>
    <tableColumn id="9" xr3:uid="{00000000-0010-0000-0000-000009000000}" name="Komitet I - _x000a_Pismo o wyniku" dataDxfId="85" totalsRowDxfId="56"/>
    <tableColumn id="22" xr3:uid="{00000000-0010-0000-0000-000016000000}" name="Komitet II - _x000a_Pismo o wyniku" dataDxfId="84" totalsRowDxfId="5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22" displayName="Tabela22" ref="A1:AA3" totalsRowCount="1" headerRowDxfId="167" dataDxfId="27">
  <autoFilter ref="A1:AA2" xr:uid="{00000000-0009-0000-0100-000001000000}"/>
  <sortState xmlns:xlrd2="http://schemas.microsoft.com/office/spreadsheetml/2017/richdata2" ref="A2:AA2">
    <sortCondition ref="A1:A2"/>
  </sortState>
  <tableColumns count="27">
    <tableColumn id="1" xr3:uid="{00000000-0010-0000-0100-000001000000}" name="L.p." dataDxfId="54" totalsRowDxfId="26"/>
    <tableColumn id="8" xr3:uid="{00000000-0010-0000-0100-000008000000}" name="Nr WPM" dataDxfId="53" totalsRowDxfId="25"/>
    <tableColumn id="2" xr3:uid="{00000000-0010-0000-0100-000002000000}" name="Nazwa Inwestora" dataDxfId="52" totalsRowDxfId="24"/>
    <tableColumn id="23" xr3:uid="{00000000-0010-0000-0100-000017000000}" name="Adres Inwestora" dataDxfId="51" totalsRowDxfId="23"/>
    <tableColumn id="3" xr3:uid="{00000000-0010-0000-0100-000003000000}" name="Tytuł PI" dataDxfId="50" totalsRowDxfId="22"/>
    <tableColumn id="15" xr3:uid="{00000000-0010-0000-0100-00000F000000}" name="Termin złożenia" dataDxfId="49" totalsRowDxfId="21">
      <calculatedColumnFormula>'Ocena FPI'!#REF!+91</calculatedColumnFormula>
    </tableColumn>
    <tableColumn id="16" xr3:uid="{00000000-0010-0000-0100-000010000000}" name="Data wpływu" dataDxfId="48" totalsRowDxfId="20"/>
    <tableColumn id="26" xr3:uid="{00000000-0010-0000-0100-00001A000000}" name="(Planowana) Data rozpoczęcia PI" dataDxfId="47" totalsRowDxfId="19"/>
    <tableColumn id="27" xr3:uid="{00000000-0010-0000-0100-00001B000000}" name="Planowana data zakończenia PI" dataDxfId="46" totalsRowDxfId="18"/>
    <tableColumn id="4" xr3:uid="{00000000-0010-0000-0100-000004000000}" name="Całkowita wartość PI" totalsRowLabel="WSZYSTKIE" dataDxfId="45" totalsRowDxfId="17"/>
    <tableColumn id="5" xr3:uid="{00000000-0010-0000-0100-000005000000}" name="Wnioskowana wartość PM" totalsRowFunction="sum" dataDxfId="44" totalsRowDxfId="16"/>
    <tableColumn id="6" xr3:uid="{00000000-0010-0000-0100-000006000000}" name="Zakładane oprocentowanie PM" dataDxfId="43" totalsRowDxfId="15"/>
    <tableColumn id="17" xr3:uid="{00000000-0010-0000-0100-000011000000}" name="Planowana data uruchomienia PM" dataDxfId="42" totalsRowDxfId="14"/>
    <tableColumn id="18" xr3:uid="{00000000-0010-0000-0100-000012000000}" name="Karencja w m-cach" dataDxfId="41" totalsRowDxfId="13"/>
    <tableColumn id="19" xr3:uid="{00000000-0010-0000-0100-000013000000}" name="Planowana data rozpoczęcia spłaty" dataDxfId="40" totalsRowDxfId="12"/>
    <tableColumn id="20" xr3:uid="{00000000-0010-0000-0100-000014000000}" name="Raty - okres" dataDxfId="39" totalsRowDxfId="11"/>
    <tableColumn id="9" xr3:uid="{00000000-0010-0000-0100-000009000000}" name="Raty - wysokość" dataDxfId="38" totalsRowDxfId="10"/>
    <tableColumn id="10" xr3:uid="{00000000-0010-0000-0100-00000A000000}" name="Planowany okres spłaty w m-cach" dataDxfId="37" totalsRowDxfId="9"/>
    <tableColumn id="11" xr3:uid="{00000000-0010-0000-0100-00000B000000}" name="Planowana data zakończenia spłaty" dataDxfId="36" totalsRowDxfId="8"/>
    <tableColumn id="28" xr3:uid="{00000000-0010-0000-0100-00001C000000}" name="Inwestor odzyskuje VAT?" dataDxfId="35" totalsRowDxfId="7"/>
    <tableColumn id="29" xr3:uid="{00000000-0010-0000-0100-00001D000000}" name="Inwestor stosuje PZP?" dataDxfId="34" totalsRowDxfId="6"/>
    <tableColumn id="30" xr3:uid="{00000000-0010-0000-0100-00001E000000}" name="Wielkość przedsiębiorstwa" dataDxfId="33" totalsRowDxfId="5"/>
    <tableColumn id="12" xr3:uid="{00000000-0010-0000-0100-00000C000000}" name="Pomoc publiczna / de minimis" dataDxfId="32" totalsRowDxfId="4"/>
    <tableColumn id="13" xr3:uid="{00000000-0010-0000-0100-00000D000000}" name="Wartość pomocy" dataDxfId="31" totalsRowDxfId="3"/>
    <tableColumn id="14" xr3:uid="{00000000-0010-0000-0100-00000E000000}" name="Prowizja %" dataDxfId="30" totalsRowDxfId="2"/>
    <tableColumn id="21" xr3:uid="{00000000-0010-0000-0100-000015000000}" name="Prowizja - kwota" dataDxfId="29" totalsRowDxfId="1">
      <calculatedColumnFormula>Tabela22[[#This Row],[Wnioskowana wartość PM]]*Tabela22[[#This Row],[Prowizja %]]</calculatedColumnFormula>
    </tableColumn>
    <tableColumn id="7" xr3:uid="{00000000-0010-0000-0100-000007000000}" name="korekta danych zgodnie z uzup. z dnia:" dataDxfId="28" totalsRow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224" displayName="Tabela224" ref="A2:W3" totalsRowShown="0" headerRowDxfId="166" dataDxfId="112">
  <autoFilter ref="A2:W3" xr:uid="{00000000-0009-0000-0100-000003000000}"/>
  <tableColumns count="23">
    <tableColumn id="1" xr3:uid="{00000000-0010-0000-0200-000001000000}" name="L.p." dataDxfId="135"/>
    <tableColumn id="8" xr3:uid="{00000000-0010-0000-0200-000008000000}" name="Nr WPM" dataDxfId="134">
      <calculatedColumnFormula>WPM!B2</calculatedColumnFormula>
    </tableColumn>
    <tableColumn id="2" xr3:uid="{00000000-0010-0000-0200-000002000000}" name="Nazwa Inwestora" dataDxfId="133">
      <calculatedColumnFormula>WPM!C2</calculatedColumnFormula>
    </tableColumn>
    <tableColumn id="7" xr3:uid="{00000000-0010-0000-0200-000007000000}" name="Pisma" dataDxfId="132"/>
    <tableColumn id="12" xr3:uid="{00000000-0010-0000-0200-00000C000000}" name="Uzupełnienia" dataDxfId="131"/>
    <tableColumn id="11" xr3:uid="{00000000-0010-0000-0200-00000B000000}" name="Termin oceny" dataDxfId="130"/>
    <tableColumn id="23" xr3:uid="{00000000-0010-0000-0200-000017000000}" name="OF - OO1" dataDxfId="129"/>
    <tableColumn id="3" xr3:uid="{00000000-0010-0000-0200-000003000000}" name="OF - OO2" dataDxfId="128"/>
    <tableColumn id="15" xr3:uid="{00000000-0010-0000-0200-00000F000000}" name="OF - Wynik" dataDxfId="127"/>
    <tableColumn id="16" xr3:uid="{00000000-0010-0000-0200-000010000000}" name="OM - OO1" dataDxfId="126"/>
    <tableColumn id="4" xr3:uid="{00000000-0010-0000-0200-000004000000}" name="OM - OO2" dataDxfId="125"/>
    <tableColumn id="5" xr3:uid="{00000000-0010-0000-0200-000005000000}" name="OM - Wynik" dataDxfId="124"/>
    <tableColumn id="6" xr3:uid="{00000000-0010-0000-0200-000006000000}" name="OT - OO1" dataDxfId="123"/>
    <tableColumn id="17" xr3:uid="{00000000-0010-0000-0200-000011000000}" name="OT - OO2" dataDxfId="122"/>
    <tableColumn id="18" xr3:uid="{00000000-0010-0000-0200-000012000000}" name="OT - Wynik" dataDxfId="121"/>
    <tableColumn id="19" xr3:uid="{00000000-0010-0000-0200-000013000000}" name="OS - OO1" dataDxfId="120"/>
    <tableColumn id="20" xr3:uid="{00000000-0010-0000-0200-000014000000}" name="OS - OO2" dataDxfId="119"/>
    <tableColumn id="9" xr3:uid="{00000000-0010-0000-0200-000009000000}" name="OS - Wynik" dataDxfId="118"/>
    <tableColumn id="10" xr3:uid="{00000000-0010-0000-0200-00000A000000}" name="Ogólny wynik oceny WPM" dataDxfId="117">
      <calculatedColumnFormula>IF(AND(Tabela224[[#This Row],[OF - Wynik]]="POZ",Tabela224[[#This Row],[OM - Wynik]]="POZ",Tabela224[[#This Row],[OT - Wynik]]="POZ",Tabela224[[#This Row],[OS - Wynik]]="POZ"),"POZ","")</calculatedColumnFormula>
    </tableColumn>
    <tableColumn id="14" xr3:uid="{00000000-0010-0000-0200-00000E000000}" name="Upoważnienie BIG" dataDxfId="116"/>
    <tableColumn id="21" xr3:uid="{00000000-0010-0000-0200-000015000000}" name="Data Komitetu" dataDxfId="115"/>
    <tableColumn id="22" xr3:uid="{00000000-0010-0000-0200-000016000000}" name="Data Decyzji Pożyczkowej" dataDxfId="114"/>
    <tableColumn id="24" xr3:uid="{00000000-0010-0000-0200-000018000000}" name="Data przekazania DP" dataDxfId="11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ela6" displayName="Tabela6" ref="A1:E10" totalsRowShown="0" headerRowDxfId="165">
  <autoFilter ref="A1:E10" xr:uid="{00000000-0009-0000-0100-000006000000}"/>
  <sortState xmlns:xlrd2="http://schemas.microsoft.com/office/spreadsheetml/2017/richdata2" ref="A2:E6">
    <sortCondition ref="D1:D6"/>
  </sortState>
  <tableColumns count="5">
    <tableColumn id="1" xr3:uid="{00000000-0010-0000-0300-000001000000}" name="L.p." dataDxfId="164"/>
    <tableColumn id="2" xr3:uid="{00000000-0010-0000-0300-000002000000}" name="Inwestor" dataDxfId="163"/>
    <tableColumn id="3" xr3:uid="{00000000-0010-0000-0300-000003000000}" name="Nr UPM" dataDxfId="162"/>
    <tableColumn id="6" xr3:uid="{00000000-0010-0000-0300-000006000000}" name="Data zawarcia UPM" dataDxfId="161"/>
    <tableColumn id="4" xr3:uid="{00000000-0010-0000-0300-000004000000}" name="Termin wniesienia zabezpieczeń" dataDxfId="16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ela35" displayName="Tabela35" ref="J1:O21" totalsRowCount="1" headerRowDxfId="159" dataDxfId="158" totalsRowDxfId="157">
  <autoFilter ref="J1:O20" xr:uid="{00000000-0009-0000-0100-000004000000}"/>
  <tableColumns count="6">
    <tableColumn id="1" xr3:uid="{00000000-0010-0000-0400-000001000000}" name="L.p." totalsRowLabel="Suma" totalsRowDxfId="141"/>
    <tableColumn id="2" xr3:uid="{00000000-0010-0000-0400-000002000000}" name="Nazwa Inwestora" totalsRowDxfId="140"/>
    <tableColumn id="3" xr3:uid="{00000000-0010-0000-0400-000003000000}" name="Lokalizacja PI" totalsRowFunction="count" totalsRowDxfId="139"/>
    <tableColumn id="4" xr3:uid="{00000000-0010-0000-0400-000004000000}" name="Wnioskowana kwota PM" totalsRowFunction="sum" totalsRowDxfId="138"/>
    <tableColumn id="5" xr3:uid="{00000000-0010-0000-0400-000005000000}" name="LGD" dataDxfId="156" totalsRowDxfId="137"/>
    <tableColumn id="6" xr3:uid="{00000000-0010-0000-0400-000006000000}" name="rating" dataDxfId="155" totalsRowDxfId="136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ela5" displayName="Tabela5" ref="A2:D13" totalsRowShown="0" headerRowDxfId="154" dataDxfId="152" headerRowBorderDxfId="153" tableBorderDxfId="151" totalsRowBorderDxfId="150">
  <autoFilter ref="A2:D13" xr:uid="{00000000-0009-0000-0100-000005000000}"/>
  <sortState xmlns:xlrd2="http://schemas.microsoft.com/office/spreadsheetml/2017/richdata2" ref="A3:D13">
    <sortCondition ref="A2:A13"/>
  </sortState>
  <tableColumns count="4">
    <tableColumn id="1" xr3:uid="{00000000-0010-0000-0500-000001000000}" name="Kolejność" dataDxfId="149"/>
    <tableColumn id="2" xr3:uid="{00000000-0010-0000-0500-000002000000}" name="Nr WPM" dataDxfId="148"/>
    <tableColumn id="3" xr3:uid="{00000000-0010-0000-0500-000003000000}" name="Inwestor" dataDxfId="147"/>
    <tableColumn id="4" xr3:uid="{00000000-0010-0000-0500-000004000000}" name="Stan" dataDxfId="14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ela7" displayName="Tabela7" ref="A1:E10" totalsRowShown="0" headerRowDxfId="145" tableBorderDxfId="144">
  <autoFilter ref="A1:E10" xr:uid="{00000000-0009-0000-0100-000007000000}"/>
  <tableColumns count="5">
    <tableColumn id="1" xr3:uid="{00000000-0010-0000-0600-000001000000}" name="L.p." dataDxfId="143"/>
    <tableColumn id="2" xr3:uid="{00000000-0010-0000-0600-000002000000}" name="Inwestor"/>
    <tableColumn id="3" xr3:uid="{00000000-0010-0000-0600-000003000000}" name="Adres do powiadomień"/>
    <tableColumn id="4" xr3:uid="{00000000-0010-0000-0600-000004000000}" name="e-mail" dataCellStyle="Hiperłącze"/>
    <tableColumn id="5" xr3:uid="{00000000-0010-0000-0600-000005000000}" name="Kierujący podmiotem" dataDxfId="14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.kuchmacz@szpital.slupsk.pl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"/>
  <sheetViews>
    <sheetView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O9" sqref="O9"/>
    </sheetView>
  </sheetViews>
  <sheetFormatPr defaultRowHeight="15" x14ac:dyDescent="0.25"/>
  <cols>
    <col min="1" max="1" width="6.5703125" style="1" customWidth="1"/>
    <col min="2" max="2" width="27.28515625" customWidth="1"/>
    <col min="3" max="3" width="26.42578125" customWidth="1"/>
    <col min="4" max="4" width="16.85546875" customWidth="1"/>
    <col min="5" max="5" width="16.85546875" style="7" customWidth="1"/>
    <col min="6" max="6" width="23.42578125" style="7" customWidth="1"/>
    <col min="7" max="7" width="27.7109375" customWidth="1"/>
    <col min="8" max="9" width="20.28515625" customWidth="1"/>
    <col min="10" max="13" width="18.140625" style="7" customWidth="1"/>
    <col min="14" max="14" width="14.5703125" customWidth="1"/>
    <col min="15" max="15" width="17.42578125" customWidth="1"/>
    <col min="18" max="19" width="11.42578125" customWidth="1"/>
    <col min="20" max="20" width="15.140625" customWidth="1"/>
    <col min="21" max="26" width="14.85546875" customWidth="1"/>
    <col min="27" max="27" width="16.140625" customWidth="1"/>
    <col min="28" max="28" width="15.85546875" customWidth="1"/>
    <col min="29" max="29" width="20.5703125" style="11" customWidth="1"/>
  </cols>
  <sheetData>
    <row r="1" spans="1:28" s="2" customFormat="1" ht="46.5" customHeight="1" x14ac:dyDescent="0.25">
      <c r="A1" s="3" t="s">
        <v>0</v>
      </c>
      <c r="B1" s="3" t="s">
        <v>4</v>
      </c>
      <c r="C1" s="3" t="s">
        <v>3</v>
      </c>
      <c r="D1" s="3" t="s">
        <v>15</v>
      </c>
      <c r="E1" s="3" t="s">
        <v>31</v>
      </c>
      <c r="F1" s="3" t="s">
        <v>32</v>
      </c>
      <c r="G1" s="3" t="s">
        <v>1</v>
      </c>
      <c r="H1" s="3" t="s">
        <v>12</v>
      </c>
      <c r="I1" s="10" t="s">
        <v>26</v>
      </c>
      <c r="J1" s="3" t="s">
        <v>28</v>
      </c>
      <c r="K1" s="3" t="s">
        <v>41</v>
      </c>
      <c r="L1" s="3" t="s">
        <v>39</v>
      </c>
      <c r="M1" s="3" t="s">
        <v>40</v>
      </c>
      <c r="N1" s="3" t="s">
        <v>5</v>
      </c>
      <c r="O1" s="3" t="s">
        <v>6</v>
      </c>
      <c r="P1" s="3" t="s">
        <v>7</v>
      </c>
      <c r="Q1" s="3" t="s">
        <v>8</v>
      </c>
      <c r="R1" s="3" t="s">
        <v>13</v>
      </c>
      <c r="S1" s="3" t="s">
        <v>14</v>
      </c>
      <c r="T1" s="3" t="s">
        <v>9</v>
      </c>
      <c r="U1" s="3" t="s">
        <v>10</v>
      </c>
      <c r="V1" s="3" t="s">
        <v>34</v>
      </c>
      <c r="W1" s="3" t="s">
        <v>35</v>
      </c>
      <c r="X1" s="3" t="s">
        <v>36</v>
      </c>
      <c r="Y1" s="3" t="s">
        <v>11</v>
      </c>
      <c r="Z1" s="3" t="s">
        <v>38</v>
      </c>
      <c r="AA1" s="2" t="s">
        <v>56</v>
      </c>
      <c r="AB1" s="2" t="s">
        <v>57</v>
      </c>
    </row>
    <row r="2" spans="1:28" s="118" customFormat="1" ht="57" customHeight="1" x14ac:dyDescent="0.25">
      <c r="A2" s="118">
        <v>1</v>
      </c>
      <c r="B2" s="120" t="s">
        <v>137</v>
      </c>
      <c r="C2" s="121" t="s">
        <v>138</v>
      </c>
      <c r="D2" s="118" t="s">
        <v>138</v>
      </c>
      <c r="E2" s="122" t="s">
        <v>138</v>
      </c>
      <c r="F2" s="123" t="s">
        <v>138</v>
      </c>
      <c r="G2" s="124" t="s">
        <v>139</v>
      </c>
      <c r="H2" s="122" t="s">
        <v>140</v>
      </c>
      <c r="I2" s="125" t="s">
        <v>138</v>
      </c>
      <c r="J2" s="122" t="s">
        <v>27</v>
      </c>
      <c r="K2" s="126" t="s">
        <v>138</v>
      </c>
      <c r="L2" s="126" t="s">
        <v>138</v>
      </c>
      <c r="M2" s="122" t="s">
        <v>138</v>
      </c>
      <c r="N2" s="126" t="s">
        <v>138</v>
      </c>
      <c r="O2" s="125" t="s">
        <v>138</v>
      </c>
      <c r="P2" s="127" t="s">
        <v>20</v>
      </c>
      <c r="Q2" s="118" t="s">
        <v>21</v>
      </c>
      <c r="R2" s="128" t="s">
        <v>33</v>
      </c>
      <c r="S2" s="128" t="s">
        <v>33</v>
      </c>
      <c r="T2" s="126" t="e">
        <f>Tabela2[[#This Row],[Data wpływu]]+20+10</f>
        <v>#VALUE!</v>
      </c>
      <c r="U2" s="126" t="s">
        <v>138</v>
      </c>
      <c r="V2" s="118" t="s">
        <v>37</v>
      </c>
      <c r="W2" s="118" t="s">
        <v>37</v>
      </c>
      <c r="X2" s="118" t="s">
        <v>37</v>
      </c>
      <c r="Y2" s="125" t="str">
        <f>IF(Tabela2[[#This Row],[Opinia Zespołu Oceniającego]]="POZ",Tabela2[[#This Row],[Wnioskowana kwota PM]],0)</f>
        <v>x</v>
      </c>
      <c r="Z2" s="118" t="s">
        <v>37</v>
      </c>
      <c r="AA2" s="126" t="s">
        <v>138</v>
      </c>
      <c r="AB2" s="118" t="s">
        <v>58</v>
      </c>
    </row>
    <row r="3" spans="1:28" x14ac:dyDescent="0.25">
      <c r="B3" s="1"/>
      <c r="C3" s="1"/>
      <c r="D3" s="1"/>
      <c r="E3" s="6"/>
      <c r="F3" s="6"/>
      <c r="G3" s="1"/>
      <c r="H3" s="1"/>
      <c r="I3" s="1"/>
      <c r="J3" s="6"/>
      <c r="K3" s="6"/>
      <c r="L3" s="6"/>
      <c r="M3" s="6"/>
      <c r="N3" s="4"/>
      <c r="O3" s="5">
        <f>SUBTOTAL(109,Tabela2[Wnioskowana kwota PM])</f>
        <v>0</v>
      </c>
      <c r="P3" s="1"/>
      <c r="Q3" s="1"/>
      <c r="R3" s="1"/>
      <c r="S3" s="1"/>
      <c r="T3" s="1"/>
      <c r="U3" s="1">
        <f>SUBTOTAL(103,Tabela2[Data zamknięcia oceny])</f>
        <v>1</v>
      </c>
      <c r="V3" s="1"/>
      <c r="W3" s="1"/>
      <c r="X3" s="1"/>
      <c r="Y3" s="5"/>
      <c r="Z3" s="1"/>
      <c r="AA3" s="1"/>
      <c r="AB3" s="1"/>
    </row>
    <row r="4" spans="1:28" x14ac:dyDescent="0.25">
      <c r="N4" t="s">
        <v>19</v>
      </c>
      <c r="O4" s="9" t="e">
        <f>SUM(#REF!,#REF!,#REF!,#REF!,#REF!,#REF!,#REF!,#REF!,#REF!,#REF!,#REF!)/120000000</f>
        <v>#REF!</v>
      </c>
      <c r="P4" t="s">
        <v>17</v>
      </c>
    </row>
    <row r="5" spans="1:28" x14ac:dyDescent="0.25">
      <c r="N5" t="s">
        <v>16</v>
      </c>
      <c r="O5" s="8" t="e">
        <f>SUM(#REF!,#REF!,#REF!,#REF!,#REF!)</f>
        <v>#REF!</v>
      </c>
      <c r="P5" t="s">
        <v>18</v>
      </c>
    </row>
    <row r="6" spans="1:28" x14ac:dyDescent="0.25">
      <c r="N6" t="s">
        <v>24</v>
      </c>
      <c r="O6" s="9" t="e">
        <f>SUM(O2,#REF!,#REF!,#REF!,#REF!,#REF!,#REF!,#REF!)/120000000</f>
        <v>#REF!</v>
      </c>
      <c r="P6" t="s">
        <v>25</v>
      </c>
    </row>
    <row r="9" spans="1:28" x14ac:dyDescent="0.25">
      <c r="P9" s="13" t="s">
        <v>21</v>
      </c>
      <c r="Q9" s="12">
        <f>COUNTIF(Tabela2[[OO1]:[OO2]],P9)</f>
        <v>1</v>
      </c>
    </row>
    <row r="10" spans="1:28" x14ac:dyDescent="0.25">
      <c r="P10" s="13" t="s">
        <v>20</v>
      </c>
      <c r="Q10" s="12">
        <f>COUNTIF(Tabela2[[OO1]:[OO2]],P10)</f>
        <v>1</v>
      </c>
    </row>
    <row r="11" spans="1:28" x14ac:dyDescent="0.25">
      <c r="P11" s="13" t="s">
        <v>22</v>
      </c>
      <c r="Q11" s="12">
        <f>COUNTIF(Tabela2[[OO1]:[OO2]],P11)</f>
        <v>0</v>
      </c>
    </row>
    <row r="12" spans="1:28" x14ac:dyDescent="0.25">
      <c r="P12" s="13" t="s">
        <v>23</v>
      </c>
      <c r="Q12" s="12">
        <f>COUNTIF(Tabela2[[OO1]:[OO2]],P12)</f>
        <v>0</v>
      </c>
    </row>
    <row r="13" spans="1:28" x14ac:dyDescent="0.25">
      <c r="P13" s="13" t="s">
        <v>29</v>
      </c>
      <c r="Q13" s="12">
        <f>COUNTIF(Tabela2[[OO1]:[OO2]],P13)</f>
        <v>0</v>
      </c>
    </row>
    <row r="14" spans="1:28" x14ac:dyDescent="0.25">
      <c r="P14" s="13" t="s">
        <v>30</v>
      </c>
      <c r="Q14" s="12">
        <f>COUNTIF(Tabela2[[OO1]:[OO2]],P14)</f>
        <v>0</v>
      </c>
    </row>
  </sheetData>
  <hyperlinks>
    <hyperlink ref="F2" r:id="rId1" display="m.kuchmacz@szpital.slupsk.pl" xr:uid="{00000000-0004-0000-0000-00000F000000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7"/>
  <sheetViews>
    <sheetView zoomScale="85" zoomScaleNormal="85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F12" sqref="F12"/>
    </sheetView>
  </sheetViews>
  <sheetFormatPr defaultRowHeight="15" x14ac:dyDescent="0.25"/>
  <cols>
    <col min="1" max="1" width="6.5703125" style="1" customWidth="1"/>
    <col min="2" max="2" width="21.5703125" style="1" customWidth="1"/>
    <col min="3" max="3" width="36" customWidth="1"/>
    <col min="4" max="4" width="20.42578125" customWidth="1"/>
    <col min="5" max="5" width="37.5703125" customWidth="1"/>
    <col min="6" max="6" width="17.140625" customWidth="1"/>
    <col min="7" max="10" width="16.5703125" customWidth="1"/>
    <col min="11" max="11" width="16.5703125" style="46" customWidth="1"/>
    <col min="12" max="12" width="16.5703125" customWidth="1"/>
    <col min="13" max="13" width="17.42578125" customWidth="1"/>
    <col min="14" max="14" width="10.7109375" customWidth="1"/>
    <col min="15" max="15" width="18.42578125" customWidth="1"/>
    <col min="16" max="16" width="12.140625" customWidth="1"/>
    <col min="17" max="17" width="13" customWidth="1"/>
    <col min="18" max="18" width="16" customWidth="1"/>
    <col min="19" max="21" width="15" customWidth="1"/>
    <col min="22" max="22" width="17.85546875" customWidth="1"/>
    <col min="23" max="23" width="15.85546875" customWidth="1"/>
    <col min="24" max="24" width="15" customWidth="1"/>
    <col min="25" max="25" width="15.140625" customWidth="1"/>
    <col min="26" max="26" width="14.85546875" customWidth="1"/>
    <col min="27" max="27" width="15.85546875" customWidth="1"/>
  </cols>
  <sheetData>
    <row r="1" spans="1:27" s="2" customFormat="1" ht="46.5" customHeight="1" x14ac:dyDescent="0.25">
      <c r="A1" s="3" t="s">
        <v>0</v>
      </c>
      <c r="B1" s="3" t="s">
        <v>59</v>
      </c>
      <c r="C1" s="3" t="s">
        <v>4</v>
      </c>
      <c r="D1" s="3" t="s">
        <v>3</v>
      </c>
      <c r="E1" s="3" t="s">
        <v>1</v>
      </c>
      <c r="F1" s="3" t="s">
        <v>2</v>
      </c>
      <c r="G1" s="3" t="s">
        <v>5</v>
      </c>
      <c r="H1" s="2" t="s">
        <v>77</v>
      </c>
      <c r="I1" s="43" t="s">
        <v>78</v>
      </c>
      <c r="J1" s="3" t="s">
        <v>26</v>
      </c>
      <c r="K1" s="44" t="s">
        <v>55</v>
      </c>
      <c r="L1" s="3" t="s">
        <v>60</v>
      </c>
      <c r="M1" s="3" t="s">
        <v>61</v>
      </c>
      <c r="N1" s="3" t="s">
        <v>62</v>
      </c>
      <c r="O1" s="3" t="s">
        <v>63</v>
      </c>
      <c r="P1" s="3" t="s">
        <v>64</v>
      </c>
      <c r="Q1" s="2" t="s">
        <v>67</v>
      </c>
      <c r="R1" s="2" t="s">
        <v>68</v>
      </c>
      <c r="S1" s="2" t="s">
        <v>69</v>
      </c>
      <c r="T1" s="2" t="s">
        <v>73</v>
      </c>
      <c r="U1" s="2" t="s">
        <v>75</v>
      </c>
      <c r="V1" s="2" t="s">
        <v>72</v>
      </c>
      <c r="W1" s="2" t="s">
        <v>70</v>
      </c>
      <c r="X1" s="2" t="s">
        <v>71</v>
      </c>
      <c r="Y1" s="2" t="s">
        <v>79</v>
      </c>
      <c r="Z1" s="2" t="s">
        <v>80</v>
      </c>
      <c r="AA1" s="2" t="s">
        <v>112</v>
      </c>
    </row>
    <row r="2" spans="1:27" s="118" customFormat="1" ht="66" customHeight="1" x14ac:dyDescent="0.25">
      <c r="A2" s="118">
        <v>1</v>
      </c>
      <c r="B2" s="118" t="s">
        <v>138</v>
      </c>
      <c r="C2" s="121" t="s">
        <v>138</v>
      </c>
      <c r="D2" s="120" t="s">
        <v>138</v>
      </c>
      <c r="E2" s="124" t="s">
        <v>138</v>
      </c>
      <c r="F2" s="117" t="e">
        <f>'Ocena FPI'!#REF!+91</f>
        <v>#REF!</v>
      </c>
      <c r="G2" s="117" t="s">
        <v>138</v>
      </c>
      <c r="H2" s="117" t="s">
        <v>138</v>
      </c>
      <c r="I2" s="117" t="s">
        <v>138</v>
      </c>
      <c r="J2" s="125" t="s">
        <v>138</v>
      </c>
      <c r="K2" s="129" t="s">
        <v>138</v>
      </c>
      <c r="L2" s="130" t="s">
        <v>138</v>
      </c>
      <c r="M2" s="117" t="s">
        <v>138</v>
      </c>
      <c r="N2" s="118">
        <v>0</v>
      </c>
      <c r="O2" s="117" t="s">
        <v>138</v>
      </c>
      <c r="P2" s="118" t="s">
        <v>65</v>
      </c>
      <c r="Q2" s="118" t="s">
        <v>66</v>
      </c>
      <c r="R2" s="118" t="s">
        <v>138</v>
      </c>
      <c r="S2" s="117" t="s">
        <v>138</v>
      </c>
      <c r="T2" s="118" t="s">
        <v>74</v>
      </c>
      <c r="U2" s="118" t="s">
        <v>76</v>
      </c>
      <c r="V2" s="118" t="s">
        <v>138</v>
      </c>
      <c r="W2" s="118" t="s">
        <v>138</v>
      </c>
      <c r="X2" s="118" t="s">
        <v>138</v>
      </c>
      <c r="Y2" s="118" t="s">
        <v>58</v>
      </c>
      <c r="Z2" s="125" t="s">
        <v>58</v>
      </c>
      <c r="AA2" s="131" t="s">
        <v>118</v>
      </c>
    </row>
    <row r="3" spans="1:27" s="1" customFormat="1" x14ac:dyDescent="0.25">
      <c r="C3" s="7"/>
      <c r="D3" s="42"/>
      <c r="F3" s="61"/>
      <c r="G3" s="61"/>
      <c r="H3" s="61"/>
      <c r="I3" s="61"/>
      <c r="J3" s="1" t="s">
        <v>134</v>
      </c>
      <c r="K3" s="88">
        <f>SUBTOTAL(109,Tabela22[Wnioskowana wartość PM])</f>
        <v>0</v>
      </c>
      <c r="M3" s="61"/>
      <c r="O3" s="61"/>
      <c r="S3" s="61"/>
      <c r="T3" s="4"/>
      <c r="U3" s="4"/>
      <c r="V3" s="4"/>
      <c r="Z3" s="71"/>
    </row>
    <row r="4" spans="1:27" s="1" customFormat="1" x14ac:dyDescent="0.25">
      <c r="K4" s="45"/>
    </row>
    <row r="5" spans="1:27" s="1" customFormat="1" x14ac:dyDescent="0.25">
      <c r="J5" s="14" t="s">
        <v>133</v>
      </c>
      <c r="K5" s="72" t="e">
        <f>SUM(#REF!,#REF!)</f>
        <v>#REF!</v>
      </c>
    </row>
    <row r="6" spans="1:27" s="1" customFormat="1" x14ac:dyDescent="0.25">
      <c r="J6" s="1" t="s">
        <v>135</v>
      </c>
      <c r="K6" s="45">
        <v>2415000</v>
      </c>
    </row>
    <row r="7" spans="1:27" s="1" customFormat="1" x14ac:dyDescent="0.25">
      <c r="K7" s="4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4"/>
  <sheetViews>
    <sheetView zoomScaleNormal="100" workbookViewId="0">
      <pane xSplit="3" ySplit="2" topLeftCell="D3" activePane="bottomRight" state="frozen"/>
      <selection pane="topRight" activeCell="C1" sqref="C1"/>
      <selection pane="bottomLeft" activeCell="A2" sqref="A2"/>
      <selection pane="bottomRight" activeCell="F20" sqref="F20"/>
    </sheetView>
  </sheetViews>
  <sheetFormatPr defaultRowHeight="15" x14ac:dyDescent="0.25"/>
  <cols>
    <col min="1" max="1" width="5.42578125" style="1" customWidth="1"/>
    <col min="2" max="2" width="19.85546875" style="1" customWidth="1"/>
    <col min="3" max="3" width="36" customWidth="1"/>
    <col min="4" max="5" width="12" customWidth="1"/>
    <col min="6" max="6" width="11.85546875" customWidth="1"/>
    <col min="7" max="18" width="7.7109375" customWidth="1"/>
    <col min="19" max="20" width="15.7109375" customWidth="1"/>
    <col min="21" max="22" width="13.140625" customWidth="1"/>
    <col min="23" max="23" width="11.85546875" customWidth="1"/>
    <col min="26" max="26" width="34.42578125" customWidth="1"/>
  </cols>
  <sheetData>
    <row r="1" spans="1:26" ht="39" customHeight="1" x14ac:dyDescent="0.25">
      <c r="G1" s="106" t="s">
        <v>81</v>
      </c>
      <c r="H1" s="106"/>
      <c r="I1" s="106"/>
      <c r="J1" s="107" t="s">
        <v>82</v>
      </c>
      <c r="K1" s="107"/>
      <c r="L1" s="107"/>
      <c r="M1" s="108" t="s">
        <v>83</v>
      </c>
      <c r="N1" s="108"/>
      <c r="O1" s="108"/>
      <c r="P1" s="109" t="s">
        <v>96</v>
      </c>
      <c r="Q1" s="109"/>
      <c r="R1" s="109"/>
      <c r="Z1" s="105" t="s">
        <v>136</v>
      </c>
    </row>
    <row r="2" spans="1:26" s="2" customFormat="1" ht="46.5" customHeight="1" x14ac:dyDescent="0.25">
      <c r="A2" s="3" t="s">
        <v>0</v>
      </c>
      <c r="B2" s="3" t="s">
        <v>59</v>
      </c>
      <c r="C2" s="3" t="s">
        <v>4</v>
      </c>
      <c r="D2" s="3" t="s">
        <v>99</v>
      </c>
      <c r="E2" s="3" t="s">
        <v>105</v>
      </c>
      <c r="F2" s="3" t="s">
        <v>9</v>
      </c>
      <c r="G2" s="48" t="s">
        <v>84</v>
      </c>
      <c r="H2" s="48" t="s">
        <v>85</v>
      </c>
      <c r="I2" s="48" t="s">
        <v>86</v>
      </c>
      <c r="J2" s="49" t="s">
        <v>87</v>
      </c>
      <c r="K2" s="49" t="s">
        <v>88</v>
      </c>
      <c r="L2" s="49" t="s">
        <v>89</v>
      </c>
      <c r="M2" s="47" t="s">
        <v>90</v>
      </c>
      <c r="N2" s="47" t="s">
        <v>91</v>
      </c>
      <c r="O2" s="47" t="s">
        <v>92</v>
      </c>
      <c r="P2" s="50" t="s">
        <v>93</v>
      </c>
      <c r="Q2" s="50" t="s">
        <v>94</v>
      </c>
      <c r="R2" s="50" t="s">
        <v>95</v>
      </c>
      <c r="S2" s="2" t="s">
        <v>97</v>
      </c>
      <c r="T2" s="2" t="s">
        <v>106</v>
      </c>
      <c r="U2" s="2" t="s">
        <v>116</v>
      </c>
      <c r="V2" s="2" t="s">
        <v>117</v>
      </c>
      <c r="W2" s="2" t="s">
        <v>129</v>
      </c>
      <c r="Z2" s="2" t="s">
        <v>114</v>
      </c>
    </row>
    <row r="3" spans="1:26" s="118" customFormat="1" ht="45" customHeight="1" x14ac:dyDescent="0.25">
      <c r="A3" s="111">
        <v>1</v>
      </c>
      <c r="B3" s="111" t="str">
        <f>WPM!B2</f>
        <v>x</v>
      </c>
      <c r="C3" s="112" t="str">
        <f>WPM!C2</f>
        <v>x</v>
      </c>
      <c r="D3" s="113" t="s">
        <v>138</v>
      </c>
      <c r="E3" s="113" t="s">
        <v>138</v>
      </c>
      <c r="F3" s="113" t="s">
        <v>138</v>
      </c>
      <c r="G3" s="114" t="s">
        <v>21</v>
      </c>
      <c r="H3" s="115" t="s">
        <v>20</v>
      </c>
      <c r="I3" s="115" t="s">
        <v>37</v>
      </c>
      <c r="J3" s="116" t="s">
        <v>20</v>
      </c>
      <c r="K3" s="111" t="s">
        <v>21</v>
      </c>
      <c r="L3" s="111" t="s">
        <v>54</v>
      </c>
      <c r="M3" s="111" t="s">
        <v>21</v>
      </c>
      <c r="N3" s="111" t="s">
        <v>20</v>
      </c>
      <c r="O3" s="111" t="s">
        <v>58</v>
      </c>
      <c r="P3" s="111" t="s">
        <v>98</v>
      </c>
      <c r="Q3" s="111" t="s">
        <v>21</v>
      </c>
      <c r="R3" s="111" t="s">
        <v>58</v>
      </c>
      <c r="S3" s="111" t="s">
        <v>54</v>
      </c>
      <c r="T3" s="115" t="s">
        <v>113</v>
      </c>
      <c r="U3" s="117" t="s">
        <v>138</v>
      </c>
      <c r="V3" s="117" t="s">
        <v>138</v>
      </c>
      <c r="W3" s="117" t="s">
        <v>138</v>
      </c>
      <c r="Z3" s="119" t="s">
        <v>115</v>
      </c>
    </row>
    <row r="4" spans="1:26" s="1" customFormat="1" x14ac:dyDescent="0.25"/>
    <row r="5" spans="1:26" s="1" customFormat="1" x14ac:dyDescent="0.25">
      <c r="H5" s="1" t="s">
        <v>100</v>
      </c>
      <c r="I5" s="1" t="s">
        <v>101</v>
      </c>
      <c r="J5" s="1" t="s">
        <v>102</v>
      </c>
      <c r="K5" s="1" t="s">
        <v>103</v>
      </c>
      <c r="L5" s="1" t="s">
        <v>104</v>
      </c>
    </row>
    <row r="6" spans="1:26" s="1" customFormat="1" x14ac:dyDescent="0.25">
      <c r="G6" s="1" t="s">
        <v>21</v>
      </c>
      <c r="H6" s="1">
        <f>COUNTIF($G$3:$H$3,G6)</f>
        <v>1</v>
      </c>
      <c r="I6" s="1">
        <f>COUNTIF($J$3:$K$3,G6)</f>
        <v>1</v>
      </c>
      <c r="J6" s="1">
        <f>COUNTIF($M$3:$N$3,G6)</f>
        <v>1</v>
      </c>
      <c r="K6" s="1">
        <f>COUNTIF($P$3:$Q$3,G6)</f>
        <v>1</v>
      </c>
      <c r="L6" s="1">
        <f>SUM(H6:K6)</f>
        <v>4</v>
      </c>
    </row>
    <row r="7" spans="1:26" s="1" customFormat="1" x14ac:dyDescent="0.25">
      <c r="G7" s="1" t="s">
        <v>20</v>
      </c>
      <c r="H7" s="1">
        <f>COUNTIF($G$3:$H$3,G7)</f>
        <v>1</v>
      </c>
      <c r="I7" s="1">
        <f>COUNTIF($J$3:$K$3,G7)</f>
        <v>1</v>
      </c>
      <c r="J7" s="1">
        <f>COUNTIF($M$3:$N$3,G7)</f>
        <v>1</v>
      </c>
      <c r="K7" s="1">
        <f>COUNTIF($P$3:$Q$3,G7)</f>
        <v>0</v>
      </c>
      <c r="L7" s="1">
        <f t="shared" ref="L7:L10" si="0">SUM(H7:K7)</f>
        <v>3</v>
      </c>
    </row>
    <row r="8" spans="1:26" s="1" customFormat="1" x14ac:dyDescent="0.25">
      <c r="G8" s="1" t="s">
        <v>22</v>
      </c>
      <c r="H8" s="1">
        <f>COUNTIF($G$3:$H$3,G8)</f>
        <v>0</v>
      </c>
      <c r="I8" s="1">
        <f>COUNTIF($J$3:$K$3,G8)</f>
        <v>0</v>
      </c>
      <c r="J8" s="1">
        <f>COUNTIF($M$3:$N$3,G8)</f>
        <v>0</v>
      </c>
      <c r="K8" s="1">
        <f>COUNTIF($P$3:$Q$3,G8)</f>
        <v>0</v>
      </c>
      <c r="L8" s="1">
        <f t="shared" si="0"/>
        <v>0</v>
      </c>
    </row>
    <row r="9" spans="1:26" x14ac:dyDescent="0.25">
      <c r="E9" s="60">
        <v>43901</v>
      </c>
      <c r="G9" s="1" t="s">
        <v>23</v>
      </c>
      <c r="H9" s="1">
        <f>COUNTIF($G$3:$H$3,G9)</f>
        <v>0</v>
      </c>
      <c r="I9" s="1">
        <f>COUNTIF($J$3:$K$3,G9)</f>
        <v>0</v>
      </c>
      <c r="J9" s="1">
        <f>COUNTIF($M$3:$N$3,G9)</f>
        <v>0</v>
      </c>
      <c r="K9" s="1">
        <f>COUNTIF($P$3:$Q$3,G9)</f>
        <v>0</v>
      </c>
      <c r="L9" s="1">
        <f>SUM(H9:K9)</f>
        <v>0</v>
      </c>
      <c r="M9" s="1"/>
      <c r="N9" s="1"/>
      <c r="O9" s="1"/>
    </row>
    <row r="10" spans="1:26" x14ac:dyDescent="0.25">
      <c r="E10" s="60">
        <f>E9+9*7</f>
        <v>43964</v>
      </c>
      <c r="G10" s="1" t="s">
        <v>98</v>
      </c>
      <c r="H10" s="1">
        <f>COUNTIF($G$3:$H$3,G10)</f>
        <v>0</v>
      </c>
      <c r="I10" s="1">
        <f>COUNTIF($J$3:$K$3,G10)</f>
        <v>0</v>
      </c>
      <c r="J10" s="1">
        <f>COUNTIF($M$3:$N$3,G10)</f>
        <v>0</v>
      </c>
      <c r="K10" s="1">
        <f>COUNTIF($P$3:$Q$3,G10)</f>
        <v>1</v>
      </c>
      <c r="L10" s="1">
        <f t="shared" si="0"/>
        <v>1</v>
      </c>
      <c r="M10" s="1"/>
      <c r="N10" s="1"/>
      <c r="O10" s="1"/>
    </row>
    <row r="11" spans="1:26" x14ac:dyDescent="0.25">
      <c r="E11" s="60">
        <v>44197</v>
      </c>
      <c r="L11" s="1">
        <f>SUM(L6:L10)</f>
        <v>8</v>
      </c>
    </row>
    <row r="12" spans="1:26" x14ac:dyDescent="0.25">
      <c r="E12" s="60">
        <v>44202</v>
      </c>
    </row>
    <row r="24" spans="3:3" x14ac:dyDescent="0.25">
      <c r="C24" s="66"/>
    </row>
  </sheetData>
  <mergeCells count="4">
    <mergeCell ref="G1:I1"/>
    <mergeCell ref="J1:L1"/>
    <mergeCell ref="M1:O1"/>
    <mergeCell ref="P1:R1"/>
  </mergeCell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workbookViewId="0">
      <selection activeCell="B22" sqref="B22"/>
    </sheetView>
  </sheetViews>
  <sheetFormatPr defaultRowHeight="15" x14ac:dyDescent="0.25"/>
  <cols>
    <col min="1" max="1" width="9.140625" style="1"/>
    <col min="2" max="2" width="33.28515625" customWidth="1"/>
    <col min="3" max="3" width="29.42578125" customWidth="1"/>
    <col min="4" max="4" width="15.85546875" style="1" customWidth="1"/>
    <col min="5" max="5" width="17.5703125" customWidth="1"/>
    <col min="6" max="6" width="39" customWidth="1"/>
    <col min="7" max="8" width="28.28515625" customWidth="1"/>
    <col min="9" max="9" width="21.42578125" customWidth="1"/>
  </cols>
  <sheetData>
    <row r="1" spans="1:8" s="2" customFormat="1" ht="45" x14ac:dyDescent="0.25">
      <c r="A1" s="2" t="s">
        <v>0</v>
      </c>
      <c r="B1" s="2" t="s">
        <v>109</v>
      </c>
      <c r="C1" s="2" t="s">
        <v>119</v>
      </c>
      <c r="D1" s="2" t="s">
        <v>120</v>
      </c>
      <c r="E1" s="2" t="s">
        <v>121</v>
      </c>
      <c r="F1" s="2" t="s">
        <v>126</v>
      </c>
      <c r="G1" s="2" t="s">
        <v>128</v>
      </c>
      <c r="H1" s="2" t="s">
        <v>127</v>
      </c>
    </row>
    <row r="2" spans="1:8" x14ac:dyDescent="0.25">
      <c r="B2" s="82"/>
      <c r="C2" s="62"/>
      <c r="D2" s="61"/>
      <c r="E2" s="73"/>
      <c r="G2" s="80"/>
      <c r="H2" s="7"/>
    </row>
    <row r="3" spans="1:8" x14ac:dyDescent="0.25">
      <c r="B3" s="83"/>
      <c r="C3" s="63"/>
      <c r="D3" s="61"/>
      <c r="E3" s="73"/>
      <c r="G3" s="80"/>
      <c r="H3" s="7"/>
    </row>
    <row r="4" spans="1:8" x14ac:dyDescent="0.25">
      <c r="B4" s="42"/>
      <c r="C4" s="63"/>
      <c r="D4" s="61"/>
      <c r="E4" s="73"/>
      <c r="G4" s="80"/>
      <c r="H4" s="7"/>
    </row>
    <row r="5" spans="1:8" x14ac:dyDescent="0.25">
      <c r="B5" s="7"/>
      <c r="C5" s="63"/>
      <c r="D5" s="61"/>
      <c r="E5" s="73"/>
      <c r="G5" s="80"/>
      <c r="H5" s="7"/>
    </row>
    <row r="6" spans="1:8" x14ac:dyDescent="0.25">
      <c r="B6" s="7"/>
      <c r="C6" s="63"/>
      <c r="D6" s="61"/>
      <c r="E6" s="73"/>
      <c r="G6" s="80"/>
      <c r="H6" s="7"/>
    </row>
    <row r="7" spans="1:8" x14ac:dyDescent="0.25">
      <c r="B7" s="7"/>
      <c r="C7" s="63"/>
      <c r="D7" s="61"/>
      <c r="E7" s="73"/>
      <c r="G7" s="80"/>
      <c r="H7" s="7"/>
    </row>
    <row r="8" spans="1:8" x14ac:dyDescent="0.25">
      <c r="B8" s="7"/>
      <c r="C8" s="63"/>
      <c r="D8" s="61"/>
      <c r="E8" s="73"/>
      <c r="G8" s="80"/>
      <c r="H8" s="7"/>
    </row>
    <row r="9" spans="1:8" x14ac:dyDescent="0.25">
      <c r="B9" s="7"/>
      <c r="C9" s="63"/>
      <c r="D9" s="61"/>
      <c r="E9" s="73"/>
      <c r="G9" s="80"/>
      <c r="H9" s="7"/>
    </row>
    <row r="10" spans="1:8" x14ac:dyDescent="0.25">
      <c r="B10" s="7"/>
      <c r="C10" s="63"/>
      <c r="D10" s="61"/>
      <c r="E10" s="73"/>
      <c r="G10" s="80"/>
      <c r="H10" s="7"/>
    </row>
    <row r="18" spans="4:4" x14ac:dyDescent="0.25">
      <c r="D18"/>
    </row>
    <row r="19" spans="4:4" x14ac:dyDescent="0.25">
      <c r="D1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21"/>
  <sheetViews>
    <sheetView topLeftCell="H1" zoomScaleNormal="100" workbookViewId="0">
      <selection activeCell="Q14" sqref="Q14"/>
    </sheetView>
  </sheetViews>
  <sheetFormatPr defaultRowHeight="15" x14ac:dyDescent="0.25"/>
  <cols>
    <col min="2" max="2" width="50.140625" customWidth="1"/>
    <col min="3" max="3" width="116" customWidth="1"/>
    <col min="10" max="10" width="6.5703125" style="1" customWidth="1"/>
    <col min="11" max="11" width="49.7109375" customWidth="1"/>
    <col min="12" max="13" width="25.7109375" customWidth="1"/>
    <col min="16" max="16" width="19.42578125" customWidth="1"/>
    <col min="17" max="17" width="19.85546875" customWidth="1"/>
    <col min="19" max="19" width="20.7109375" customWidth="1"/>
  </cols>
  <sheetData>
    <row r="1" spans="2:19" ht="48" customHeight="1" x14ac:dyDescent="0.25">
      <c r="J1" s="33" t="s">
        <v>0</v>
      </c>
      <c r="K1" s="33" t="s">
        <v>4</v>
      </c>
      <c r="L1" s="33" t="s">
        <v>12</v>
      </c>
      <c r="M1" s="33" t="s">
        <v>6</v>
      </c>
      <c r="N1" s="33" t="s">
        <v>123</v>
      </c>
      <c r="O1" s="33" t="s">
        <v>122</v>
      </c>
    </row>
    <row r="2" spans="2:19" ht="29.25" customHeight="1" x14ac:dyDescent="0.25">
      <c r="B2" s="15" t="s">
        <v>1</v>
      </c>
      <c r="C2" s="19" t="str">
        <f>Tabela2[[#This Row],[Tytuł PI]]</f>
        <v xml:space="preserve">Przebudowa </v>
      </c>
      <c r="J2" s="12">
        <v>1</v>
      </c>
      <c r="K2" s="23"/>
      <c r="L2" s="26"/>
      <c r="M2" s="32"/>
      <c r="N2" s="77"/>
      <c r="O2" s="77"/>
      <c r="P2" s="30" t="s">
        <v>45</v>
      </c>
      <c r="Q2" s="11">
        <f>+M6+M8+M9+M14</f>
        <v>0</v>
      </c>
    </row>
    <row r="3" spans="2:19" ht="29.25" customHeight="1" x14ac:dyDescent="0.25">
      <c r="B3" s="16" t="s">
        <v>12</v>
      </c>
      <c r="C3" s="17" t="str">
        <f>'Ocena FPI'!H2</f>
        <v xml:space="preserve">Powiat </v>
      </c>
      <c r="J3" s="12">
        <v>2</v>
      </c>
      <c r="K3" s="23"/>
      <c r="L3" s="24"/>
      <c r="M3" s="38"/>
      <c r="N3" s="12"/>
      <c r="O3" s="12"/>
      <c r="P3" s="41" t="s">
        <v>46</v>
      </c>
      <c r="Q3" s="11">
        <f>+M2+M10+M12+M16+M19</f>
        <v>0</v>
      </c>
    </row>
    <row r="4" spans="2:19" ht="29.25" customHeight="1" x14ac:dyDescent="0.25">
      <c r="B4" s="15" t="s">
        <v>26</v>
      </c>
      <c r="C4" s="20" t="str">
        <f>'Ocena FPI'!I2</f>
        <v>x</v>
      </c>
      <c r="J4" s="12">
        <v>3</v>
      </c>
      <c r="K4" s="23"/>
      <c r="L4" s="24"/>
      <c r="M4" s="32"/>
      <c r="N4" s="12"/>
      <c r="O4" s="12"/>
      <c r="P4" s="39" t="s">
        <v>49</v>
      </c>
      <c r="Q4" s="11">
        <f>+M6+M9</f>
        <v>0</v>
      </c>
    </row>
    <row r="5" spans="2:19" ht="29.25" customHeight="1" x14ac:dyDescent="0.25">
      <c r="B5" s="16" t="s">
        <v>42</v>
      </c>
      <c r="C5" s="17" t="str">
        <f>'Ocena FPI'!J2</f>
        <v>3 - gotowy do realizacji</v>
      </c>
      <c r="J5" s="12">
        <v>4</v>
      </c>
      <c r="K5" s="23"/>
      <c r="L5" s="24"/>
      <c r="M5" s="32"/>
      <c r="N5" s="12"/>
      <c r="O5" s="12"/>
      <c r="P5" s="40" t="s">
        <v>50</v>
      </c>
    </row>
    <row r="6" spans="2:19" ht="29.25" customHeight="1" x14ac:dyDescent="0.25">
      <c r="B6" s="21" t="s">
        <v>43</v>
      </c>
      <c r="C6" s="22" t="str">
        <f>'Ocena FPI'!K2</f>
        <v>x</v>
      </c>
      <c r="J6" s="12">
        <v>5</v>
      </c>
      <c r="K6" s="23"/>
      <c r="L6" s="24"/>
      <c r="M6" s="38"/>
      <c r="N6" s="12"/>
      <c r="O6" s="12"/>
      <c r="P6" s="12"/>
      <c r="S6" s="7" t="s">
        <v>124</v>
      </c>
    </row>
    <row r="7" spans="2:19" ht="29.25" customHeight="1" x14ac:dyDescent="0.25">
      <c r="B7" s="16" t="s">
        <v>6</v>
      </c>
      <c r="C7" s="18" t="str">
        <f>'Ocena FPI'!O2</f>
        <v>x</v>
      </c>
      <c r="J7" s="12">
        <v>6</v>
      </c>
      <c r="K7" s="23"/>
      <c r="L7" s="26"/>
      <c r="M7" s="32"/>
      <c r="N7" s="12"/>
      <c r="O7" s="12"/>
      <c r="P7" s="12" t="s">
        <v>47</v>
      </c>
      <c r="Q7" s="28"/>
      <c r="S7" s="11">
        <f>SUM(M16,M19)</f>
        <v>0</v>
      </c>
    </row>
    <row r="8" spans="2:19" ht="29.25" customHeight="1" x14ac:dyDescent="0.25">
      <c r="B8" s="15" t="s">
        <v>39</v>
      </c>
      <c r="C8" s="22" t="str">
        <f>'Ocena FPI'!L2</f>
        <v>x</v>
      </c>
      <c r="J8" s="12">
        <v>7</v>
      </c>
      <c r="K8" s="23"/>
      <c r="L8" s="24"/>
      <c r="M8" s="32"/>
      <c r="N8" s="77"/>
      <c r="O8" s="77"/>
      <c r="P8" s="12" t="s">
        <v>48</v>
      </c>
      <c r="Q8" s="29"/>
    </row>
    <row r="9" spans="2:19" ht="29.25" customHeight="1" x14ac:dyDescent="0.25">
      <c r="B9" s="16" t="s">
        <v>40</v>
      </c>
      <c r="C9" s="17" t="str">
        <f>'Ocena FPI'!M2</f>
        <v>x</v>
      </c>
      <c r="J9" s="12">
        <v>8</v>
      </c>
      <c r="K9" s="23"/>
      <c r="L9" s="24"/>
      <c r="M9" s="38"/>
      <c r="N9" s="12"/>
      <c r="O9" s="12"/>
      <c r="P9" s="27" t="s">
        <v>51</v>
      </c>
      <c r="Q9" s="12"/>
      <c r="S9" s="7" t="s">
        <v>125</v>
      </c>
    </row>
    <row r="10" spans="2:19" ht="29.25" customHeight="1" x14ac:dyDescent="0.25">
      <c r="J10" s="12">
        <v>9</v>
      </c>
      <c r="K10" s="23"/>
      <c r="L10" s="26"/>
      <c r="M10" s="32"/>
      <c r="N10" s="12"/>
      <c r="O10" s="12"/>
      <c r="P10" s="31" t="s">
        <v>52</v>
      </c>
      <c r="Q10" s="28"/>
      <c r="S10" s="11">
        <f>SUM(M19)</f>
        <v>0</v>
      </c>
    </row>
    <row r="11" spans="2:19" ht="29.25" customHeight="1" x14ac:dyDescent="0.25">
      <c r="J11" s="12">
        <v>10</v>
      </c>
      <c r="K11" s="23"/>
      <c r="L11" s="24"/>
      <c r="M11" s="38"/>
      <c r="N11" s="12"/>
      <c r="O11" s="12"/>
      <c r="P11" s="41" t="s">
        <v>53</v>
      </c>
      <c r="Q11" s="28"/>
    </row>
    <row r="12" spans="2:19" ht="29.25" customHeight="1" x14ac:dyDescent="0.25">
      <c r="J12" s="12">
        <v>11</v>
      </c>
      <c r="K12" s="23"/>
      <c r="L12" s="26"/>
      <c r="M12" s="32"/>
      <c r="N12" s="12"/>
      <c r="O12" s="12"/>
      <c r="Q12" s="11"/>
    </row>
    <row r="13" spans="2:19" ht="29.25" customHeight="1" x14ac:dyDescent="0.25">
      <c r="J13" s="12">
        <v>12</v>
      </c>
      <c r="K13" s="23"/>
      <c r="L13" s="24"/>
      <c r="M13" s="32"/>
      <c r="N13" s="12"/>
      <c r="O13" s="12"/>
      <c r="Q13" s="11"/>
    </row>
    <row r="14" spans="2:19" ht="29.25" customHeight="1" x14ac:dyDescent="0.25">
      <c r="J14" s="12">
        <v>13</v>
      </c>
      <c r="K14" s="23"/>
      <c r="L14" s="24"/>
      <c r="M14" s="38"/>
      <c r="N14" s="12"/>
      <c r="O14" s="12"/>
    </row>
    <row r="15" spans="2:19" ht="29.25" customHeight="1" x14ac:dyDescent="0.25">
      <c r="J15" s="12">
        <v>14</v>
      </c>
      <c r="K15" s="23"/>
      <c r="L15" s="24"/>
      <c r="M15" s="32"/>
      <c r="N15" s="12"/>
      <c r="O15" s="12"/>
    </row>
    <row r="16" spans="2:19" ht="29.25" customHeight="1" x14ac:dyDescent="0.25">
      <c r="J16" s="12">
        <v>15</v>
      </c>
      <c r="K16" s="23"/>
      <c r="L16" s="26"/>
      <c r="M16" s="32"/>
      <c r="N16" s="77"/>
      <c r="O16" s="77"/>
    </row>
    <row r="17" spans="10:15" ht="29.25" customHeight="1" x14ac:dyDescent="0.25">
      <c r="J17" s="12">
        <v>16</v>
      </c>
      <c r="K17" s="23"/>
      <c r="L17" s="25"/>
      <c r="M17" s="32"/>
      <c r="N17" s="12"/>
      <c r="O17" s="12"/>
    </row>
    <row r="18" spans="10:15" ht="29.25" customHeight="1" x14ac:dyDescent="0.25">
      <c r="J18" s="12">
        <v>17</v>
      </c>
      <c r="K18" s="23"/>
      <c r="L18" s="26"/>
      <c r="M18" s="32"/>
      <c r="N18" s="12"/>
      <c r="O18" s="12"/>
    </row>
    <row r="19" spans="10:15" ht="29.25" customHeight="1" x14ac:dyDescent="0.25">
      <c r="J19" s="12">
        <v>18</v>
      </c>
      <c r="K19" s="23"/>
      <c r="L19" s="26"/>
      <c r="M19" s="32"/>
      <c r="N19" s="77"/>
      <c r="O19" s="77"/>
    </row>
    <row r="20" spans="10:15" ht="29.25" customHeight="1" x14ac:dyDescent="0.25">
      <c r="J20" s="12">
        <v>19</v>
      </c>
      <c r="K20" s="23"/>
      <c r="L20" s="26"/>
      <c r="M20" s="32"/>
      <c r="N20" s="12"/>
      <c r="O20" s="12"/>
    </row>
    <row r="21" spans="10:15" ht="40.5" customHeight="1" x14ac:dyDescent="0.25">
      <c r="J21" s="34" t="s">
        <v>44</v>
      </c>
      <c r="K21" s="35"/>
      <c r="L21" s="36">
        <f>SUBTOTAL(103,Tabela35[Lokalizacja PI])</f>
        <v>0</v>
      </c>
      <c r="M21" s="37">
        <f>SUBTOTAL(109,Tabela35[Wnioskowana kwota PM])</f>
        <v>0</v>
      </c>
      <c r="N21" s="76"/>
      <c r="O21" s="7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>
      <selection sqref="A1:D1"/>
    </sheetView>
  </sheetViews>
  <sheetFormatPr defaultRowHeight="15" x14ac:dyDescent="0.25"/>
  <cols>
    <col min="1" max="1" width="12" customWidth="1"/>
    <col min="2" max="2" width="21.7109375" customWidth="1"/>
    <col min="3" max="3" width="53.85546875" customWidth="1"/>
    <col min="4" max="4" width="37.7109375" customWidth="1"/>
    <col min="5" max="5" width="15" customWidth="1"/>
    <col min="6" max="6" width="13.42578125" customWidth="1"/>
    <col min="10" max="10" width="12.5703125" customWidth="1"/>
  </cols>
  <sheetData>
    <row r="1" spans="1:6" ht="30" customHeight="1" x14ac:dyDescent="0.25">
      <c r="A1" s="110" t="s">
        <v>107</v>
      </c>
      <c r="B1" s="110"/>
      <c r="C1" s="110"/>
      <c r="D1" s="110"/>
      <c r="E1" s="53" t="s">
        <v>108</v>
      </c>
      <c r="F1" s="54">
        <v>44109</v>
      </c>
    </row>
    <row r="2" spans="1:6" ht="37.5" customHeight="1" x14ac:dyDescent="0.25">
      <c r="A2" s="56" t="s">
        <v>110</v>
      </c>
      <c r="B2" s="56" t="s">
        <v>59</v>
      </c>
      <c r="C2" s="57" t="s">
        <v>109</v>
      </c>
      <c r="D2" s="56" t="s">
        <v>111</v>
      </c>
    </row>
    <row r="3" spans="1:6" ht="32.25" customHeight="1" x14ac:dyDescent="0.25">
      <c r="A3" s="58">
        <v>1</v>
      </c>
      <c r="B3" s="58"/>
      <c r="C3" s="59"/>
      <c r="D3" s="64"/>
    </row>
    <row r="4" spans="1:6" ht="32.25" customHeight="1" x14ac:dyDescent="0.25">
      <c r="A4" s="58">
        <v>2</v>
      </c>
      <c r="B4" s="51"/>
      <c r="C4" s="52"/>
      <c r="D4" s="64"/>
    </row>
    <row r="5" spans="1:6" ht="32.25" customHeight="1" x14ac:dyDescent="0.25">
      <c r="A5" s="51">
        <v>3</v>
      </c>
      <c r="B5" s="51"/>
      <c r="C5" s="52"/>
      <c r="D5" s="65"/>
      <c r="E5" s="55"/>
    </row>
    <row r="6" spans="1:6" ht="32.25" customHeight="1" x14ac:dyDescent="0.25">
      <c r="A6" s="58">
        <v>4</v>
      </c>
      <c r="B6" s="58"/>
      <c r="C6" s="59"/>
      <c r="D6" s="64"/>
    </row>
    <row r="7" spans="1:6" ht="32.25" customHeight="1" x14ac:dyDescent="0.25">
      <c r="A7" s="51">
        <v>5</v>
      </c>
      <c r="B7" s="58"/>
      <c r="C7" s="59"/>
      <c r="D7" s="64"/>
    </row>
    <row r="8" spans="1:6" ht="32.25" customHeight="1" x14ac:dyDescent="0.25">
      <c r="A8" s="51">
        <v>6</v>
      </c>
      <c r="B8" s="51"/>
      <c r="C8" s="52"/>
      <c r="D8" s="64"/>
    </row>
    <row r="9" spans="1:6" ht="32.25" customHeight="1" x14ac:dyDescent="0.25">
      <c r="A9" s="58">
        <v>7</v>
      </c>
      <c r="B9" s="58"/>
      <c r="C9" s="59"/>
      <c r="D9" s="64"/>
    </row>
    <row r="10" spans="1:6" ht="32.25" customHeight="1" x14ac:dyDescent="0.25">
      <c r="A10" s="74">
        <v>8</v>
      </c>
      <c r="B10" s="74"/>
      <c r="C10" s="75"/>
      <c r="D10" s="64"/>
    </row>
    <row r="11" spans="1:6" ht="32.25" customHeight="1" x14ac:dyDescent="0.25">
      <c r="A11" s="67">
        <v>9</v>
      </c>
      <c r="B11" s="67"/>
      <c r="C11" s="68"/>
      <c r="D11" s="64"/>
    </row>
    <row r="12" spans="1:6" ht="32.25" customHeight="1" x14ac:dyDescent="0.25">
      <c r="A12" s="67">
        <v>10</v>
      </c>
      <c r="B12" s="67"/>
      <c r="C12" s="68"/>
      <c r="D12" s="64"/>
    </row>
    <row r="13" spans="1:6" ht="32.25" customHeight="1" x14ac:dyDescent="0.25">
      <c r="A13" s="69">
        <v>11</v>
      </c>
      <c r="B13" s="69"/>
      <c r="C13" s="70"/>
      <c r="D13" s="64"/>
    </row>
  </sheetData>
  <mergeCells count="1">
    <mergeCell ref="A1:D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"/>
  <sheetViews>
    <sheetView workbookViewId="0">
      <selection activeCell="D35" sqref="D35"/>
    </sheetView>
  </sheetViews>
  <sheetFormatPr defaultColWidth="21.85546875" defaultRowHeight="15" x14ac:dyDescent="0.25"/>
  <cols>
    <col min="1" max="1" width="7.28515625" customWidth="1"/>
    <col min="2" max="2" width="45.5703125" customWidth="1"/>
    <col min="3" max="3" width="38.5703125" customWidth="1"/>
    <col min="4" max="4" width="29.5703125" customWidth="1"/>
    <col min="5" max="5" width="30.140625" customWidth="1"/>
  </cols>
  <sheetData>
    <row r="1" spans="1:5" ht="33" customHeight="1" x14ac:dyDescent="0.25">
      <c r="A1" s="78" t="s">
        <v>0</v>
      </c>
      <c r="B1" s="79" t="s">
        <v>109</v>
      </c>
      <c r="C1" s="79" t="s">
        <v>126</v>
      </c>
      <c r="D1" s="2" t="s">
        <v>128</v>
      </c>
      <c r="E1" s="2" t="s">
        <v>127</v>
      </c>
    </row>
    <row r="2" spans="1:5" x14ac:dyDescent="0.25">
      <c r="A2" s="62"/>
      <c r="B2" s="84"/>
      <c r="D2" s="80"/>
      <c r="E2" s="7"/>
    </row>
    <row r="3" spans="1:5" x14ac:dyDescent="0.25">
      <c r="A3" s="63"/>
      <c r="B3" s="85"/>
      <c r="D3" s="80"/>
      <c r="E3" s="7"/>
    </row>
    <row r="4" spans="1:5" x14ac:dyDescent="0.25">
      <c r="A4" s="62"/>
      <c r="B4" s="81"/>
      <c r="D4" s="80"/>
      <c r="E4" s="7"/>
    </row>
    <row r="5" spans="1:5" x14ac:dyDescent="0.25">
      <c r="A5" s="63"/>
      <c r="B5" s="85"/>
      <c r="D5" s="80"/>
      <c r="E5" s="7"/>
    </row>
    <row r="6" spans="1:5" x14ac:dyDescent="0.25">
      <c r="A6" s="62"/>
      <c r="B6" s="84"/>
      <c r="D6" s="80"/>
      <c r="E6" s="7"/>
    </row>
    <row r="7" spans="1:5" x14ac:dyDescent="0.25">
      <c r="A7" s="63"/>
      <c r="B7" s="85"/>
      <c r="D7" s="80"/>
      <c r="E7" s="7"/>
    </row>
    <row r="8" spans="1:5" x14ac:dyDescent="0.25">
      <c r="A8" s="62"/>
      <c r="B8" s="86"/>
      <c r="D8" s="80"/>
      <c r="E8" s="7"/>
    </row>
    <row r="9" spans="1:5" x14ac:dyDescent="0.25">
      <c r="A9" s="63"/>
      <c r="B9" s="87"/>
      <c r="D9" s="80"/>
      <c r="E9" s="7"/>
    </row>
    <row r="10" spans="1:5" x14ac:dyDescent="0.25">
      <c r="A10" s="62"/>
      <c r="B10" s="86"/>
      <c r="D10" s="80"/>
      <c r="E10" s="7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F16"/>
  <sheetViews>
    <sheetView workbookViewId="0">
      <selection activeCell="F34" sqref="F34"/>
    </sheetView>
  </sheetViews>
  <sheetFormatPr defaultColWidth="13.140625" defaultRowHeight="15" x14ac:dyDescent="0.25"/>
  <cols>
    <col min="1" max="1" width="5.42578125" customWidth="1"/>
    <col min="2" max="2" width="7.85546875" customWidth="1"/>
    <col min="3" max="3" width="35.140625" customWidth="1"/>
    <col min="4" max="4" width="18" customWidth="1"/>
    <col min="5" max="6" width="17" customWidth="1"/>
    <col min="7" max="7" width="15.85546875" customWidth="1"/>
  </cols>
  <sheetData>
    <row r="2" spans="2:6" ht="18.75" customHeight="1" x14ac:dyDescent="0.25">
      <c r="B2" s="89" t="s">
        <v>0</v>
      </c>
      <c r="C2" s="90" t="s">
        <v>4</v>
      </c>
      <c r="D2" s="90" t="s">
        <v>130</v>
      </c>
      <c r="E2" s="78" t="s">
        <v>131</v>
      </c>
      <c r="F2" s="91" t="s">
        <v>132</v>
      </c>
    </row>
    <row r="3" spans="2:6" x14ac:dyDescent="0.25">
      <c r="B3" s="92">
        <v>1</v>
      </c>
      <c r="C3" s="96"/>
      <c r="D3" s="93"/>
      <c r="E3" s="94"/>
      <c r="F3" s="92"/>
    </row>
    <row r="4" spans="2:6" x14ac:dyDescent="0.25">
      <c r="B4" s="92">
        <v>2</v>
      </c>
      <c r="C4" s="96"/>
      <c r="D4" s="93"/>
      <c r="E4" s="94"/>
      <c r="F4" s="92"/>
    </row>
    <row r="5" spans="2:6" x14ac:dyDescent="0.25">
      <c r="B5" s="92">
        <v>3</v>
      </c>
      <c r="C5" s="96"/>
      <c r="D5" s="93"/>
      <c r="E5" s="94"/>
      <c r="F5" s="92"/>
    </row>
    <row r="6" spans="2:6" x14ac:dyDescent="0.25">
      <c r="B6" s="92">
        <v>4</v>
      </c>
      <c r="C6" s="96"/>
      <c r="D6" s="93"/>
      <c r="E6" s="94"/>
      <c r="F6" s="95"/>
    </row>
    <row r="7" spans="2:6" x14ac:dyDescent="0.25">
      <c r="B7" s="92">
        <v>5</v>
      </c>
      <c r="C7" s="96"/>
      <c r="D7" s="93"/>
      <c r="E7" s="94"/>
      <c r="F7" s="92"/>
    </row>
    <row r="8" spans="2:6" x14ac:dyDescent="0.25">
      <c r="B8" s="92">
        <v>6</v>
      </c>
      <c r="C8" s="96"/>
      <c r="D8" s="93"/>
      <c r="E8" s="94"/>
      <c r="F8" s="92"/>
    </row>
    <row r="9" spans="2:6" x14ac:dyDescent="0.25">
      <c r="B9" s="92">
        <v>7</v>
      </c>
      <c r="C9" s="96"/>
      <c r="D9" s="93"/>
      <c r="E9" s="94"/>
      <c r="F9" s="92"/>
    </row>
    <row r="10" spans="2:6" x14ac:dyDescent="0.25">
      <c r="B10" s="92">
        <v>8</v>
      </c>
      <c r="C10" s="96"/>
      <c r="D10" s="97"/>
      <c r="E10" s="98"/>
      <c r="F10" s="99"/>
    </row>
    <row r="11" spans="2:6" x14ac:dyDescent="0.25">
      <c r="B11" s="92">
        <v>9</v>
      </c>
      <c r="C11" s="96"/>
      <c r="D11" s="93"/>
      <c r="E11" s="100"/>
      <c r="F11" s="95"/>
    </row>
    <row r="12" spans="2:6" ht="6" customHeight="1" x14ac:dyDescent="0.25"/>
    <row r="13" spans="2:6" x14ac:dyDescent="0.25">
      <c r="C13" s="101"/>
      <c r="D13" s="102"/>
      <c r="E13" s="103"/>
      <c r="F13" s="104"/>
    </row>
    <row r="14" spans="2:6" x14ac:dyDescent="0.25">
      <c r="C14" s="101"/>
      <c r="D14" s="102"/>
      <c r="E14" s="103"/>
      <c r="F14" s="104"/>
    </row>
    <row r="15" spans="2:6" x14ac:dyDescent="0.25">
      <c r="C15" s="101"/>
      <c r="D15" s="102"/>
      <c r="E15" s="103"/>
      <c r="F15" s="104"/>
    </row>
    <row r="16" spans="2:6" x14ac:dyDescent="0.25">
      <c r="C16" s="101"/>
      <c r="D16" s="102"/>
      <c r="E16" s="103"/>
      <c r="F16" s="10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Ocena FPI</vt:lpstr>
      <vt:lpstr>WPM</vt:lpstr>
      <vt:lpstr>Ocena WPM</vt:lpstr>
      <vt:lpstr>UPM</vt:lpstr>
      <vt:lpstr>portfel</vt:lpstr>
      <vt:lpstr>Kolejka - OS</vt:lpstr>
      <vt:lpstr>Baza adresów</vt:lpstr>
      <vt:lpstr>Warunki PM - zest.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Zalewski</dc:creator>
  <cp:lastModifiedBy>Jakub Henke</cp:lastModifiedBy>
  <dcterms:created xsi:type="dcterms:W3CDTF">2019-10-21T08:00:18Z</dcterms:created>
  <dcterms:modified xsi:type="dcterms:W3CDTF">2023-06-30T09:42:39Z</dcterms:modified>
</cp:coreProperties>
</file>