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defaultThemeVersion="124226"/>
  <xr:revisionPtr revIDLastSave="0" documentId="13_ncr:1_{4C315F1A-DFC6-4B97-B012-2772660051C5}" xr6:coauthVersionLast="36" xr6:coauthVersionMax="36" xr10:uidLastSave="{00000000-0000-0000-0000-000000000000}"/>
  <bookViews>
    <workbookView xWindow="0" yWindow="0" windowWidth="28800" windowHeight="11625" xr2:uid="{00000000-000D-0000-FFFF-FFFF00000000}"/>
  </bookViews>
  <sheets>
    <sheet name="FAC_wycena" sheetId="2" r:id="rId1"/>
    <sheet name="FAC" sheetId="6" state="hidden" r:id="rId2"/>
    <sheet name="wadium_kwota na sfinansowanie" sheetId="3" r:id="rId3"/>
    <sheet name="INF OTW" sheetId="4" r:id="rId4"/>
    <sheet name="SPR" sheetId="5" r:id="rId5"/>
  </sheets>
  <externalReferences>
    <externalReference r:id="rId6"/>
  </externalReferences>
  <calcPr calcId="191029" iterateDelta="1E-4"/>
</workbook>
</file>

<file path=xl/calcChain.xml><?xml version="1.0" encoding="utf-8"?>
<calcChain xmlns="http://schemas.openxmlformats.org/spreadsheetml/2006/main">
  <c r="AG9" i="5" l="1"/>
  <c r="AH9" i="5"/>
  <c r="AI9" i="5"/>
  <c r="AJ9" i="5"/>
  <c r="AK9" i="5"/>
  <c r="AL9" i="5"/>
  <c r="AM9" i="5"/>
  <c r="AN9" i="5"/>
  <c r="AO9" i="5"/>
  <c r="AP9" i="5"/>
  <c r="AQ9" i="5"/>
  <c r="AR9" i="5"/>
  <c r="AG10" i="5"/>
  <c r="AH10" i="5"/>
  <c r="AI10" i="5"/>
  <c r="AJ10" i="5"/>
  <c r="AK10" i="5"/>
  <c r="AL10" i="5"/>
  <c r="AM10" i="5"/>
  <c r="AN10" i="5"/>
  <c r="AO10" i="5"/>
  <c r="AP10" i="5"/>
  <c r="AQ10" i="5"/>
  <c r="AR10" i="5"/>
  <c r="AG11" i="5"/>
  <c r="AH11" i="5"/>
  <c r="AI11" i="5"/>
  <c r="AJ11" i="5"/>
  <c r="AK11" i="5"/>
  <c r="AL11" i="5"/>
  <c r="AM11" i="5"/>
  <c r="AN11" i="5"/>
  <c r="AO11" i="5"/>
  <c r="AP11" i="5"/>
  <c r="AQ11" i="5"/>
  <c r="AR11" i="5"/>
  <c r="AG12" i="5"/>
  <c r="AH12" i="5"/>
  <c r="AI12" i="5"/>
  <c r="AJ12" i="5"/>
  <c r="AK12" i="5"/>
  <c r="AL12" i="5"/>
  <c r="AM12" i="5"/>
  <c r="AN12" i="5"/>
  <c r="AO12" i="5"/>
  <c r="AP12" i="5"/>
  <c r="AQ12" i="5"/>
  <c r="AR12" i="5"/>
  <c r="AG13" i="5"/>
  <c r="AH13" i="5"/>
  <c r="AI13" i="5"/>
  <c r="AJ13" i="5"/>
  <c r="AK13" i="5"/>
  <c r="AL13" i="5"/>
  <c r="AM13" i="5"/>
  <c r="AN13" i="5"/>
  <c r="AO13" i="5"/>
  <c r="AP13" i="5"/>
  <c r="AQ13" i="5"/>
  <c r="AR13" i="5"/>
  <c r="AG14" i="5"/>
  <c r="AH14" i="5"/>
  <c r="AI14" i="5"/>
  <c r="AJ14" i="5"/>
  <c r="AK14" i="5"/>
  <c r="AL14" i="5"/>
  <c r="AM14" i="5"/>
  <c r="AN14" i="5"/>
  <c r="AO14" i="5"/>
  <c r="AP14" i="5"/>
  <c r="AQ14" i="5"/>
  <c r="AR14" i="5"/>
  <c r="AG15" i="5"/>
  <c r="AH15" i="5"/>
  <c r="AI15" i="5"/>
  <c r="AJ15" i="5"/>
  <c r="AK15" i="5"/>
  <c r="AL15" i="5"/>
  <c r="AM15" i="5"/>
  <c r="AN15" i="5"/>
  <c r="AO15" i="5"/>
  <c r="AP15" i="5"/>
  <c r="AQ15" i="5"/>
  <c r="AR15" i="5"/>
  <c r="AG16" i="5"/>
  <c r="AH16" i="5"/>
  <c r="AI16" i="5"/>
  <c r="AJ16" i="5"/>
  <c r="AK16" i="5"/>
  <c r="AL16" i="5"/>
  <c r="AM16" i="5"/>
  <c r="AN16" i="5"/>
  <c r="AO16" i="5"/>
  <c r="AP16" i="5"/>
  <c r="AQ16" i="5"/>
  <c r="AR16" i="5"/>
  <c r="AG17" i="5"/>
  <c r="AH17" i="5"/>
  <c r="AI17" i="5"/>
  <c r="AJ17" i="5"/>
  <c r="AK17" i="5"/>
  <c r="AL17" i="5"/>
  <c r="AM17" i="5"/>
  <c r="AN17" i="5"/>
  <c r="AO17" i="5"/>
  <c r="AP17" i="5"/>
  <c r="AQ17" i="5"/>
  <c r="AR17" i="5"/>
  <c r="AG18" i="5"/>
  <c r="AH18" i="5"/>
  <c r="AI18" i="5"/>
  <c r="AJ18" i="5"/>
  <c r="AK18" i="5"/>
  <c r="AL18" i="5"/>
  <c r="AM18" i="5"/>
  <c r="AN18" i="5"/>
  <c r="AO18" i="5"/>
  <c r="AP18" i="5"/>
  <c r="AQ18" i="5"/>
  <c r="AR18" i="5"/>
  <c r="AG19" i="5"/>
  <c r="AH19" i="5"/>
  <c r="AI19" i="5"/>
  <c r="AJ19" i="5"/>
  <c r="AK19" i="5"/>
  <c r="AL19" i="5"/>
  <c r="AM19" i="5"/>
  <c r="AN19" i="5"/>
  <c r="AO19" i="5"/>
  <c r="AP19" i="5"/>
  <c r="AQ19" i="5"/>
  <c r="AR19" i="5"/>
  <c r="AG20" i="5"/>
  <c r="AH20" i="5"/>
  <c r="AI20" i="5"/>
  <c r="AJ20" i="5"/>
  <c r="AK20" i="5"/>
  <c r="AL20" i="5"/>
  <c r="AM20" i="5"/>
  <c r="AN20" i="5"/>
  <c r="AO20" i="5"/>
  <c r="AP20" i="5"/>
  <c r="AQ20" i="5"/>
  <c r="AR20" i="5"/>
  <c r="AG21" i="5"/>
  <c r="AH21" i="5"/>
  <c r="AI21" i="5"/>
  <c r="AJ21" i="5"/>
  <c r="AK21" i="5"/>
  <c r="AL21" i="5"/>
  <c r="AM21" i="5"/>
  <c r="AN21" i="5"/>
  <c r="AO21" i="5"/>
  <c r="AP21" i="5"/>
  <c r="AQ21" i="5"/>
  <c r="AR21" i="5"/>
  <c r="AG22" i="5"/>
  <c r="AH22" i="5"/>
  <c r="AI22" i="5"/>
  <c r="AJ22" i="5"/>
  <c r="AK22" i="5"/>
  <c r="AL22" i="5"/>
  <c r="AM22" i="5"/>
  <c r="AN22" i="5"/>
  <c r="AO22" i="5"/>
  <c r="AP22" i="5"/>
  <c r="AQ22" i="5"/>
  <c r="AR22" i="5"/>
  <c r="AG23" i="5"/>
  <c r="AH23" i="5"/>
  <c r="AI23" i="5"/>
  <c r="AJ23" i="5"/>
  <c r="AK23" i="5"/>
  <c r="AL23" i="5"/>
  <c r="AM23" i="5"/>
  <c r="AN23" i="5"/>
  <c r="AO23" i="5"/>
  <c r="AP23" i="5"/>
  <c r="AQ23" i="5"/>
  <c r="AR23" i="5"/>
  <c r="AG24" i="5"/>
  <c r="AH24" i="5"/>
  <c r="AI24" i="5"/>
  <c r="AJ24" i="5"/>
  <c r="AK24" i="5"/>
  <c r="AL24" i="5"/>
  <c r="AM24" i="5"/>
  <c r="AN24" i="5"/>
  <c r="AO24" i="5"/>
  <c r="AP24" i="5"/>
  <c r="AQ24" i="5"/>
  <c r="AR24" i="5"/>
  <c r="AG25" i="5"/>
  <c r="AH25" i="5"/>
  <c r="AI25" i="5"/>
  <c r="AJ25" i="5"/>
  <c r="AK25" i="5"/>
  <c r="AL25" i="5"/>
  <c r="AM25" i="5"/>
  <c r="AN25" i="5"/>
  <c r="AO25" i="5"/>
  <c r="AP25" i="5"/>
  <c r="AQ25" i="5"/>
  <c r="AR25" i="5"/>
  <c r="AG26" i="5"/>
  <c r="AH26" i="5"/>
  <c r="AI26" i="5"/>
  <c r="AJ26" i="5"/>
  <c r="AK26" i="5"/>
  <c r="AL26" i="5"/>
  <c r="AM26" i="5"/>
  <c r="AN26" i="5"/>
  <c r="AO26" i="5"/>
  <c r="AP26" i="5"/>
  <c r="AQ26" i="5"/>
  <c r="AR26" i="5"/>
  <c r="AG27" i="5"/>
  <c r="AH27" i="5"/>
  <c r="AI27" i="5"/>
  <c r="AJ27" i="5"/>
  <c r="AK27" i="5"/>
  <c r="AL27" i="5"/>
  <c r="AM27" i="5"/>
  <c r="AN27" i="5"/>
  <c r="AO27" i="5"/>
  <c r="AP27" i="5"/>
  <c r="AQ27" i="5"/>
  <c r="AR27" i="5"/>
  <c r="AQ3" i="5"/>
  <c r="AR3" i="5"/>
  <c r="AQ5" i="5"/>
  <c r="AR5" i="5"/>
  <c r="AQ6" i="5"/>
  <c r="AR6" i="5"/>
  <c r="AQ7" i="5"/>
  <c r="AR7" i="5"/>
  <c r="AQ8" i="5"/>
  <c r="AR8" i="5"/>
  <c r="B137" i="5"/>
  <c r="C137" i="5"/>
  <c r="D137" i="5"/>
  <c r="E137" i="5"/>
  <c r="F137" i="5"/>
  <c r="G137" i="5"/>
  <c r="H137" i="5"/>
  <c r="I137" i="5"/>
  <c r="J137" i="5"/>
  <c r="K137" i="5"/>
  <c r="L137" i="5"/>
  <c r="M137" i="5"/>
  <c r="B138" i="5"/>
  <c r="C138" i="5"/>
  <c r="D138" i="5"/>
  <c r="E138" i="5"/>
  <c r="F138" i="5"/>
  <c r="G138" i="5"/>
  <c r="H138" i="5"/>
  <c r="I138" i="5"/>
  <c r="J138" i="5"/>
  <c r="K138" i="5"/>
  <c r="L138" i="5"/>
  <c r="M138" i="5"/>
  <c r="B139" i="5"/>
  <c r="C139" i="5"/>
  <c r="D139" i="5"/>
  <c r="E139" i="5"/>
  <c r="F139" i="5"/>
  <c r="G139" i="5"/>
  <c r="H139" i="5"/>
  <c r="I139" i="5"/>
  <c r="J139" i="5"/>
  <c r="K139" i="5"/>
  <c r="L139" i="5"/>
  <c r="M139" i="5"/>
  <c r="B140" i="5"/>
  <c r="C140" i="5"/>
  <c r="D140" i="5"/>
  <c r="E140" i="5"/>
  <c r="F140" i="5"/>
  <c r="G140" i="5"/>
  <c r="H140" i="5"/>
  <c r="I140" i="5"/>
  <c r="J140" i="5"/>
  <c r="K140" i="5"/>
  <c r="L140" i="5"/>
  <c r="M140" i="5"/>
  <c r="B141" i="5"/>
  <c r="C141" i="5"/>
  <c r="D141" i="5"/>
  <c r="E141" i="5"/>
  <c r="F141" i="5"/>
  <c r="G141" i="5"/>
  <c r="H141" i="5"/>
  <c r="I141" i="5"/>
  <c r="J141" i="5"/>
  <c r="K141" i="5"/>
  <c r="L141" i="5"/>
  <c r="M141" i="5"/>
  <c r="B142" i="5"/>
  <c r="C142" i="5"/>
  <c r="D142" i="5"/>
  <c r="E142" i="5"/>
  <c r="F142" i="5"/>
  <c r="G142" i="5"/>
  <c r="H142" i="5"/>
  <c r="I142" i="5"/>
  <c r="J142" i="5"/>
  <c r="K142" i="5"/>
  <c r="L142" i="5"/>
  <c r="M142" i="5"/>
  <c r="B143" i="5"/>
  <c r="C143" i="5"/>
  <c r="D143" i="5"/>
  <c r="E143" i="5"/>
  <c r="F143" i="5"/>
  <c r="G143" i="5"/>
  <c r="H143" i="5"/>
  <c r="I143" i="5"/>
  <c r="J143" i="5"/>
  <c r="K143" i="5"/>
  <c r="L143" i="5"/>
  <c r="M143" i="5"/>
  <c r="B144" i="5"/>
  <c r="C144" i="5"/>
  <c r="D144" i="5"/>
  <c r="E144" i="5"/>
  <c r="F144" i="5"/>
  <c r="G144" i="5"/>
  <c r="H144" i="5"/>
  <c r="I144" i="5"/>
  <c r="J144" i="5"/>
  <c r="K144" i="5"/>
  <c r="L144" i="5"/>
  <c r="M144" i="5"/>
  <c r="B145" i="5"/>
  <c r="C145" i="5"/>
  <c r="D145" i="5"/>
  <c r="E145" i="5"/>
  <c r="F145" i="5"/>
  <c r="G145" i="5"/>
  <c r="H145" i="5"/>
  <c r="I145" i="5"/>
  <c r="J145" i="5"/>
  <c r="K145" i="5"/>
  <c r="L145" i="5"/>
  <c r="M145" i="5"/>
  <c r="B146" i="5"/>
  <c r="C146" i="5"/>
  <c r="D146" i="5"/>
  <c r="E146" i="5"/>
  <c r="F146" i="5"/>
  <c r="G146" i="5"/>
  <c r="H146" i="5"/>
  <c r="I146" i="5"/>
  <c r="J146" i="5"/>
  <c r="K146" i="5"/>
  <c r="L146" i="5"/>
  <c r="M146" i="5"/>
  <c r="B147" i="5"/>
  <c r="C147" i="5"/>
  <c r="D147" i="5"/>
  <c r="E147" i="5"/>
  <c r="F147" i="5"/>
  <c r="G147" i="5"/>
  <c r="H147" i="5"/>
  <c r="I147" i="5"/>
  <c r="J147" i="5"/>
  <c r="K147" i="5"/>
  <c r="L147" i="5"/>
  <c r="M147" i="5"/>
  <c r="B148" i="5"/>
  <c r="C148" i="5"/>
  <c r="D148" i="5"/>
  <c r="E148" i="5"/>
  <c r="F148" i="5"/>
  <c r="G148" i="5"/>
  <c r="H148" i="5"/>
  <c r="I148" i="5"/>
  <c r="J148" i="5"/>
  <c r="K148" i="5"/>
  <c r="L148" i="5"/>
  <c r="M148" i="5"/>
  <c r="B149" i="5"/>
  <c r="C149" i="5"/>
  <c r="D149" i="5"/>
  <c r="E149" i="5"/>
  <c r="F149" i="5"/>
  <c r="G149" i="5"/>
  <c r="H149" i="5"/>
  <c r="I149" i="5"/>
  <c r="J149" i="5"/>
  <c r="K149" i="5"/>
  <c r="L149" i="5"/>
  <c r="M149" i="5"/>
  <c r="B150" i="5"/>
  <c r="C150" i="5"/>
  <c r="D150" i="5"/>
  <c r="E150" i="5"/>
  <c r="F150" i="5"/>
  <c r="G150" i="5"/>
  <c r="H150" i="5"/>
  <c r="I150" i="5"/>
  <c r="J150" i="5"/>
  <c r="K150" i="5"/>
  <c r="L150" i="5"/>
  <c r="M150" i="5"/>
  <c r="B151" i="5"/>
  <c r="C151" i="5"/>
  <c r="D151" i="5"/>
  <c r="E151" i="5"/>
  <c r="F151" i="5"/>
  <c r="G151" i="5"/>
  <c r="H151" i="5"/>
  <c r="I151" i="5"/>
  <c r="J151" i="5"/>
  <c r="K151" i="5"/>
  <c r="L151" i="5"/>
  <c r="M151" i="5"/>
  <c r="B152" i="5"/>
  <c r="C152" i="5"/>
  <c r="D152" i="5"/>
  <c r="E152" i="5"/>
  <c r="F152" i="5"/>
  <c r="G152" i="5"/>
  <c r="H152" i="5"/>
  <c r="I152" i="5"/>
  <c r="J152" i="5"/>
  <c r="K152" i="5"/>
  <c r="L152" i="5"/>
  <c r="M152" i="5"/>
  <c r="B153" i="5"/>
  <c r="C153" i="5"/>
  <c r="D153" i="5"/>
  <c r="E153" i="5"/>
  <c r="F153" i="5"/>
  <c r="G153" i="5"/>
  <c r="H153" i="5"/>
  <c r="I153" i="5"/>
  <c r="J153" i="5"/>
  <c r="K153" i="5"/>
  <c r="L153" i="5"/>
  <c r="M153" i="5"/>
  <c r="B154" i="5"/>
  <c r="C154" i="5"/>
  <c r="D154" i="5"/>
  <c r="E154" i="5"/>
  <c r="F154" i="5"/>
  <c r="G154" i="5"/>
  <c r="H154" i="5"/>
  <c r="I154" i="5"/>
  <c r="J154" i="5"/>
  <c r="K154" i="5"/>
  <c r="L154" i="5"/>
  <c r="M154" i="5"/>
  <c r="B155" i="5"/>
  <c r="C155" i="5"/>
  <c r="D155" i="5"/>
  <c r="E155" i="5"/>
  <c r="F155" i="5"/>
  <c r="G155" i="5"/>
  <c r="H155" i="5"/>
  <c r="I155" i="5"/>
  <c r="J155" i="5"/>
  <c r="K155" i="5"/>
  <c r="L155" i="5"/>
  <c r="M155" i="5"/>
  <c r="L133" i="5"/>
  <c r="M133" i="5"/>
  <c r="L134" i="5"/>
  <c r="M134" i="5"/>
  <c r="L135" i="5"/>
  <c r="M135" i="5"/>
  <c r="L136" i="5"/>
  <c r="M136" i="5"/>
  <c r="C33" i="5"/>
  <c r="C124" i="5" s="1"/>
  <c r="D33" i="5"/>
  <c r="D124" i="5" s="1"/>
  <c r="E33" i="5"/>
  <c r="E124" i="5" s="1"/>
  <c r="F33" i="5"/>
  <c r="F124" i="5" s="1"/>
  <c r="G33" i="5"/>
  <c r="G124" i="5" s="1"/>
  <c r="H33" i="5"/>
  <c r="H124" i="5" s="1"/>
  <c r="I33" i="5"/>
  <c r="I125" i="5" s="1"/>
  <c r="J33" i="5"/>
  <c r="J124" i="5" s="1"/>
  <c r="K33" i="5"/>
  <c r="K124" i="5" s="1"/>
  <c r="L33" i="5"/>
  <c r="L103" i="5" s="1"/>
  <c r="M33" i="5"/>
  <c r="M103" i="5" s="1"/>
  <c r="B33" i="5"/>
  <c r="B124" i="5" s="1"/>
  <c r="C30" i="5"/>
  <c r="C92" i="5" s="1"/>
  <c r="D30" i="5"/>
  <c r="D92" i="5" s="1"/>
  <c r="E30" i="5"/>
  <c r="E92" i="5" s="1"/>
  <c r="F30" i="5"/>
  <c r="F92" i="5" s="1"/>
  <c r="G30" i="5"/>
  <c r="G92" i="5" s="1"/>
  <c r="H30" i="5"/>
  <c r="H74" i="5" s="1"/>
  <c r="I30" i="5"/>
  <c r="I74" i="5" s="1"/>
  <c r="J30" i="5"/>
  <c r="J92" i="5" s="1"/>
  <c r="K30" i="5"/>
  <c r="K92" i="5" s="1"/>
  <c r="L30" i="5"/>
  <c r="L70" i="5" s="1"/>
  <c r="M30" i="5"/>
  <c r="M71" i="5" s="1"/>
  <c r="B30" i="5"/>
  <c r="B92" i="5" s="1"/>
  <c r="B6" i="5"/>
  <c r="C6" i="5"/>
  <c r="D6" i="5"/>
  <c r="E6" i="5"/>
  <c r="F6" i="5"/>
  <c r="G6" i="5"/>
  <c r="H6" i="5"/>
  <c r="I6" i="5"/>
  <c r="J6" i="5"/>
  <c r="K6" i="5"/>
  <c r="L6" i="5"/>
  <c r="AC37" i="5" s="1"/>
  <c r="M6" i="5"/>
  <c r="AD37" i="5" s="1"/>
  <c r="B7" i="5"/>
  <c r="C7" i="5"/>
  <c r="D7" i="5"/>
  <c r="E7" i="5"/>
  <c r="F7" i="5"/>
  <c r="G7" i="5"/>
  <c r="H7" i="5"/>
  <c r="I7" i="5"/>
  <c r="J7" i="5"/>
  <c r="K7" i="5"/>
  <c r="L7" i="5"/>
  <c r="AC38" i="5" s="1"/>
  <c r="M7" i="5"/>
  <c r="AD38" i="5" s="1"/>
  <c r="B8" i="5"/>
  <c r="C8" i="5"/>
  <c r="D8" i="5"/>
  <c r="E8" i="5"/>
  <c r="F8" i="5"/>
  <c r="G8" i="5"/>
  <c r="H8" i="5"/>
  <c r="I8" i="5"/>
  <c r="J8" i="5"/>
  <c r="K8" i="5"/>
  <c r="L8" i="5"/>
  <c r="AC39" i="5" s="1"/>
  <c r="M8" i="5"/>
  <c r="AD39" i="5" s="1"/>
  <c r="B9" i="5"/>
  <c r="S40" i="5" s="1"/>
  <c r="C9" i="5"/>
  <c r="T40" i="5" s="1"/>
  <c r="D9" i="5"/>
  <c r="U40" i="5" s="1"/>
  <c r="E9" i="5"/>
  <c r="V40" i="5" s="1"/>
  <c r="F9" i="5"/>
  <c r="W40" i="5" s="1"/>
  <c r="G9" i="5"/>
  <c r="X40" i="5" s="1"/>
  <c r="H9" i="5"/>
  <c r="Y40" i="5" s="1"/>
  <c r="I9" i="5"/>
  <c r="Z40" i="5" s="1"/>
  <c r="J9" i="5"/>
  <c r="AA40" i="5" s="1"/>
  <c r="K9" i="5"/>
  <c r="AB40" i="5" s="1"/>
  <c r="L9" i="5"/>
  <c r="AC40" i="5" s="1"/>
  <c r="M9" i="5"/>
  <c r="AD40" i="5" s="1"/>
  <c r="B10" i="5"/>
  <c r="C10" i="5"/>
  <c r="T41" i="5" s="1"/>
  <c r="D10" i="5"/>
  <c r="U41" i="5" s="1"/>
  <c r="E10" i="5"/>
  <c r="V41" i="5" s="1"/>
  <c r="F10" i="5"/>
  <c r="W41" i="5" s="1"/>
  <c r="G10" i="5"/>
  <c r="X41" i="5" s="1"/>
  <c r="H10" i="5"/>
  <c r="Y41" i="5" s="1"/>
  <c r="I10" i="5"/>
  <c r="Z41" i="5" s="1"/>
  <c r="J10" i="5"/>
  <c r="AA41" i="5" s="1"/>
  <c r="K10" i="5"/>
  <c r="AB41" i="5" s="1"/>
  <c r="L10" i="5"/>
  <c r="AC41" i="5" s="1"/>
  <c r="M10" i="5"/>
  <c r="AD10" i="5" s="1"/>
  <c r="B11" i="5"/>
  <c r="S42" i="5" s="1"/>
  <c r="C11" i="5"/>
  <c r="T42" i="5" s="1"/>
  <c r="D11" i="5"/>
  <c r="U42" i="5" s="1"/>
  <c r="E11" i="5"/>
  <c r="V42" i="5" s="1"/>
  <c r="F11" i="5"/>
  <c r="W42" i="5" s="1"/>
  <c r="G11" i="5"/>
  <c r="X42" i="5" s="1"/>
  <c r="H11" i="5"/>
  <c r="Y42" i="5" s="1"/>
  <c r="I11" i="5"/>
  <c r="Z42" i="5" s="1"/>
  <c r="J11" i="5"/>
  <c r="AA42" i="5" s="1"/>
  <c r="K11" i="5"/>
  <c r="AB42" i="5" s="1"/>
  <c r="L11" i="5"/>
  <c r="AC42" i="5" s="1"/>
  <c r="M11" i="5"/>
  <c r="AD11" i="5" s="1"/>
  <c r="B12" i="5"/>
  <c r="C12" i="5"/>
  <c r="T43" i="5" s="1"/>
  <c r="D12" i="5"/>
  <c r="U43" i="5" s="1"/>
  <c r="E12" i="5"/>
  <c r="V43" i="5" s="1"/>
  <c r="F12" i="5"/>
  <c r="W43" i="5" s="1"/>
  <c r="G12" i="5"/>
  <c r="X43" i="5" s="1"/>
  <c r="H12" i="5"/>
  <c r="Y43" i="5" s="1"/>
  <c r="I12" i="5"/>
  <c r="Z43" i="5" s="1"/>
  <c r="J12" i="5"/>
  <c r="AA43" i="5" s="1"/>
  <c r="K12" i="5"/>
  <c r="AB43" i="5" s="1"/>
  <c r="L12" i="5"/>
  <c r="AC43" i="5" s="1"/>
  <c r="M12" i="5"/>
  <c r="AD43" i="5" s="1"/>
  <c r="B13" i="5"/>
  <c r="S44" i="5" s="1"/>
  <c r="C13" i="5"/>
  <c r="T44" i="5" s="1"/>
  <c r="D13" i="5"/>
  <c r="U44" i="5" s="1"/>
  <c r="E13" i="5"/>
  <c r="V44" i="5" s="1"/>
  <c r="F13" i="5"/>
  <c r="W44" i="5" s="1"/>
  <c r="G13" i="5"/>
  <c r="X44" i="5" s="1"/>
  <c r="H13" i="5"/>
  <c r="Y44" i="5" s="1"/>
  <c r="I13" i="5"/>
  <c r="Z44" i="5" s="1"/>
  <c r="J13" i="5"/>
  <c r="AA44" i="5" s="1"/>
  <c r="K13" i="5"/>
  <c r="AB44" i="5" s="1"/>
  <c r="L13" i="5"/>
  <c r="AC44" i="5" s="1"/>
  <c r="M13" i="5"/>
  <c r="AD44" i="5" s="1"/>
  <c r="B14" i="5"/>
  <c r="C14" i="5"/>
  <c r="T45" i="5" s="1"/>
  <c r="D14" i="5"/>
  <c r="U45" i="5" s="1"/>
  <c r="E14" i="5"/>
  <c r="V45" i="5" s="1"/>
  <c r="F14" i="5"/>
  <c r="W45" i="5" s="1"/>
  <c r="G14" i="5"/>
  <c r="X45" i="5" s="1"/>
  <c r="H14" i="5"/>
  <c r="Y45" i="5" s="1"/>
  <c r="I14" i="5"/>
  <c r="Z45" i="5" s="1"/>
  <c r="J14" i="5"/>
  <c r="AA45" i="5" s="1"/>
  <c r="K14" i="5"/>
  <c r="AB45" i="5" s="1"/>
  <c r="L14" i="5"/>
  <c r="AC45" i="5" s="1"/>
  <c r="M14" i="5"/>
  <c r="AD14" i="5" s="1"/>
  <c r="B15" i="5"/>
  <c r="S46" i="5" s="1"/>
  <c r="C15" i="5"/>
  <c r="T46" i="5" s="1"/>
  <c r="D15" i="5"/>
  <c r="U46" i="5" s="1"/>
  <c r="E15" i="5"/>
  <c r="V46" i="5" s="1"/>
  <c r="F15" i="5"/>
  <c r="W46" i="5" s="1"/>
  <c r="G15" i="5"/>
  <c r="X46" i="5" s="1"/>
  <c r="H15" i="5"/>
  <c r="Y46" i="5" s="1"/>
  <c r="I15" i="5"/>
  <c r="Z46" i="5" s="1"/>
  <c r="J15" i="5"/>
  <c r="AA46" i="5" s="1"/>
  <c r="K15" i="5"/>
  <c r="AB46" i="5" s="1"/>
  <c r="L15" i="5"/>
  <c r="AC46" i="5" s="1"/>
  <c r="M15" i="5"/>
  <c r="AD15" i="5" s="1"/>
  <c r="B16" i="5"/>
  <c r="C16" i="5"/>
  <c r="T47" i="5" s="1"/>
  <c r="D16" i="5"/>
  <c r="U47" i="5" s="1"/>
  <c r="E16" i="5"/>
  <c r="V47" i="5" s="1"/>
  <c r="F16" i="5"/>
  <c r="W47" i="5" s="1"/>
  <c r="G16" i="5"/>
  <c r="X47" i="5" s="1"/>
  <c r="H16" i="5"/>
  <c r="Y47" i="5" s="1"/>
  <c r="I16" i="5"/>
  <c r="Z47" i="5" s="1"/>
  <c r="J16" i="5"/>
  <c r="AA47" i="5" s="1"/>
  <c r="K16" i="5"/>
  <c r="AB47" i="5" s="1"/>
  <c r="L16" i="5"/>
  <c r="AC47" i="5" s="1"/>
  <c r="M16" i="5"/>
  <c r="AD47" i="5" s="1"/>
  <c r="B17" i="5"/>
  <c r="S48" i="5" s="1"/>
  <c r="C17" i="5"/>
  <c r="T48" i="5" s="1"/>
  <c r="D17" i="5"/>
  <c r="U48" i="5" s="1"/>
  <c r="E17" i="5"/>
  <c r="V48" i="5" s="1"/>
  <c r="F17" i="5"/>
  <c r="W48" i="5" s="1"/>
  <c r="G17" i="5"/>
  <c r="X48" i="5" s="1"/>
  <c r="H17" i="5"/>
  <c r="Y48" i="5" s="1"/>
  <c r="I17" i="5"/>
  <c r="Z48" i="5" s="1"/>
  <c r="J17" i="5"/>
  <c r="AA48" i="5" s="1"/>
  <c r="K17" i="5"/>
  <c r="AB48" i="5" s="1"/>
  <c r="L17" i="5"/>
  <c r="AC48" i="5" s="1"/>
  <c r="M17" i="5"/>
  <c r="AD48" i="5" s="1"/>
  <c r="B18" i="5"/>
  <c r="C18" i="5"/>
  <c r="T49" i="5" s="1"/>
  <c r="D18" i="5"/>
  <c r="U49" i="5" s="1"/>
  <c r="E18" i="5"/>
  <c r="V49" i="5" s="1"/>
  <c r="F18" i="5"/>
  <c r="W49" i="5" s="1"/>
  <c r="G18" i="5"/>
  <c r="X49" i="5" s="1"/>
  <c r="H18" i="5"/>
  <c r="Y49" i="5" s="1"/>
  <c r="I18" i="5"/>
  <c r="Z49" i="5" s="1"/>
  <c r="J18" i="5"/>
  <c r="AA49" i="5" s="1"/>
  <c r="K18" i="5"/>
  <c r="AB49" i="5" s="1"/>
  <c r="L18" i="5"/>
  <c r="AC49" i="5" s="1"/>
  <c r="M18" i="5"/>
  <c r="AD18" i="5" s="1"/>
  <c r="B19" i="5"/>
  <c r="S50" i="5" s="1"/>
  <c r="C19" i="5"/>
  <c r="T50" i="5" s="1"/>
  <c r="D19" i="5"/>
  <c r="U50" i="5" s="1"/>
  <c r="E19" i="5"/>
  <c r="V50" i="5" s="1"/>
  <c r="F19" i="5"/>
  <c r="W50" i="5" s="1"/>
  <c r="G19" i="5"/>
  <c r="X50" i="5" s="1"/>
  <c r="H19" i="5"/>
  <c r="Y50" i="5" s="1"/>
  <c r="I19" i="5"/>
  <c r="Z50" i="5" s="1"/>
  <c r="J19" i="5"/>
  <c r="AA50" i="5" s="1"/>
  <c r="K19" i="5"/>
  <c r="AB50" i="5" s="1"/>
  <c r="L19" i="5"/>
  <c r="AC50" i="5" s="1"/>
  <c r="M19" i="5"/>
  <c r="AD19" i="5" s="1"/>
  <c r="B20" i="5"/>
  <c r="C20" i="5"/>
  <c r="T51" i="5" s="1"/>
  <c r="D20" i="5"/>
  <c r="U51" i="5" s="1"/>
  <c r="E20" i="5"/>
  <c r="V51" i="5" s="1"/>
  <c r="F20" i="5"/>
  <c r="W51" i="5" s="1"/>
  <c r="G20" i="5"/>
  <c r="X51" i="5" s="1"/>
  <c r="H20" i="5"/>
  <c r="Y51" i="5" s="1"/>
  <c r="I20" i="5"/>
  <c r="Z51" i="5" s="1"/>
  <c r="J20" i="5"/>
  <c r="AA51" i="5" s="1"/>
  <c r="K20" i="5"/>
  <c r="AB51" i="5" s="1"/>
  <c r="L20" i="5"/>
  <c r="AC51" i="5" s="1"/>
  <c r="M20" i="5"/>
  <c r="AD51" i="5" s="1"/>
  <c r="B21" i="5"/>
  <c r="S52" i="5" s="1"/>
  <c r="C21" i="5"/>
  <c r="T52" i="5" s="1"/>
  <c r="D21" i="5"/>
  <c r="U52" i="5" s="1"/>
  <c r="E21" i="5"/>
  <c r="V52" i="5" s="1"/>
  <c r="F21" i="5"/>
  <c r="W52" i="5" s="1"/>
  <c r="G21" i="5"/>
  <c r="X52" i="5" s="1"/>
  <c r="H21" i="5"/>
  <c r="Y52" i="5" s="1"/>
  <c r="I21" i="5"/>
  <c r="Z52" i="5" s="1"/>
  <c r="J21" i="5"/>
  <c r="AA52" i="5" s="1"/>
  <c r="K21" i="5"/>
  <c r="AB52" i="5" s="1"/>
  <c r="L21" i="5"/>
  <c r="AC52" i="5" s="1"/>
  <c r="M21" i="5"/>
  <c r="AD52" i="5" s="1"/>
  <c r="B22" i="5"/>
  <c r="C22" i="5"/>
  <c r="T53" i="5" s="1"/>
  <c r="D22" i="5"/>
  <c r="U53" i="5" s="1"/>
  <c r="E22" i="5"/>
  <c r="V53" i="5" s="1"/>
  <c r="F22" i="5"/>
  <c r="W53" i="5" s="1"/>
  <c r="G22" i="5"/>
  <c r="X53" i="5" s="1"/>
  <c r="H22" i="5"/>
  <c r="Y53" i="5" s="1"/>
  <c r="I22" i="5"/>
  <c r="Z53" i="5" s="1"/>
  <c r="J22" i="5"/>
  <c r="AA53" i="5" s="1"/>
  <c r="K22" i="5"/>
  <c r="AB53" i="5" s="1"/>
  <c r="L22" i="5"/>
  <c r="AC53" i="5" s="1"/>
  <c r="M22" i="5"/>
  <c r="AD22" i="5" s="1"/>
  <c r="B23" i="5"/>
  <c r="S54" i="5" s="1"/>
  <c r="C23" i="5"/>
  <c r="T54" i="5" s="1"/>
  <c r="D23" i="5"/>
  <c r="U54" i="5" s="1"/>
  <c r="E23" i="5"/>
  <c r="V54" i="5" s="1"/>
  <c r="F23" i="5"/>
  <c r="W54" i="5" s="1"/>
  <c r="G23" i="5"/>
  <c r="X54" i="5" s="1"/>
  <c r="H23" i="5"/>
  <c r="Y54" i="5" s="1"/>
  <c r="I23" i="5"/>
  <c r="Z54" i="5" s="1"/>
  <c r="J23" i="5"/>
  <c r="AA54" i="5" s="1"/>
  <c r="K23" i="5"/>
  <c r="AB54" i="5" s="1"/>
  <c r="L23" i="5"/>
  <c r="AC54" i="5" s="1"/>
  <c r="M23" i="5"/>
  <c r="AD23" i="5" s="1"/>
  <c r="B24" i="5"/>
  <c r="C24" i="5"/>
  <c r="T55" i="5" s="1"/>
  <c r="D24" i="5"/>
  <c r="U55" i="5" s="1"/>
  <c r="E24" i="5"/>
  <c r="V55" i="5" s="1"/>
  <c r="F24" i="5"/>
  <c r="W55" i="5" s="1"/>
  <c r="G24" i="5"/>
  <c r="X55" i="5" s="1"/>
  <c r="H24" i="5"/>
  <c r="Y55" i="5" s="1"/>
  <c r="I24" i="5"/>
  <c r="Z55" i="5" s="1"/>
  <c r="J24" i="5"/>
  <c r="AA55" i="5" s="1"/>
  <c r="K24" i="5"/>
  <c r="AB55" i="5" s="1"/>
  <c r="L24" i="5"/>
  <c r="AC55" i="5" s="1"/>
  <c r="M24" i="5"/>
  <c r="AD55" i="5" s="1"/>
  <c r="B25" i="5"/>
  <c r="S56" i="5" s="1"/>
  <c r="C25" i="5"/>
  <c r="T56" i="5" s="1"/>
  <c r="D25" i="5"/>
  <c r="U56" i="5" s="1"/>
  <c r="E25" i="5"/>
  <c r="V56" i="5" s="1"/>
  <c r="F25" i="5"/>
  <c r="W56" i="5" s="1"/>
  <c r="G25" i="5"/>
  <c r="X56" i="5" s="1"/>
  <c r="H25" i="5"/>
  <c r="Y56" i="5" s="1"/>
  <c r="I25" i="5"/>
  <c r="Z56" i="5" s="1"/>
  <c r="J25" i="5"/>
  <c r="AA56" i="5" s="1"/>
  <c r="K25" i="5"/>
  <c r="AB56" i="5" s="1"/>
  <c r="L25" i="5"/>
  <c r="AC56" i="5" s="1"/>
  <c r="M25" i="5"/>
  <c r="AD56" i="5" s="1"/>
  <c r="B26" i="5"/>
  <c r="C26" i="5"/>
  <c r="T57" i="5" s="1"/>
  <c r="D26" i="5"/>
  <c r="U57" i="5" s="1"/>
  <c r="E26" i="5"/>
  <c r="V57" i="5" s="1"/>
  <c r="F26" i="5"/>
  <c r="W57" i="5" s="1"/>
  <c r="G26" i="5"/>
  <c r="X57" i="5" s="1"/>
  <c r="H26" i="5"/>
  <c r="Y57" i="5" s="1"/>
  <c r="I26" i="5"/>
  <c r="Z57" i="5" s="1"/>
  <c r="J26" i="5"/>
  <c r="AA57" i="5" s="1"/>
  <c r="K26" i="5"/>
  <c r="AB57" i="5" s="1"/>
  <c r="L26" i="5"/>
  <c r="AC57" i="5" s="1"/>
  <c r="M26" i="5"/>
  <c r="AD26" i="5" s="1"/>
  <c r="B27" i="5"/>
  <c r="S58" i="5" s="1"/>
  <c r="C27" i="5"/>
  <c r="T58" i="5" s="1"/>
  <c r="D27" i="5"/>
  <c r="U58" i="5" s="1"/>
  <c r="E27" i="5"/>
  <c r="V58" i="5" s="1"/>
  <c r="F27" i="5"/>
  <c r="W58" i="5" s="1"/>
  <c r="G27" i="5"/>
  <c r="X58" i="5" s="1"/>
  <c r="H27" i="5"/>
  <c r="Y58" i="5" s="1"/>
  <c r="I27" i="5"/>
  <c r="Z58" i="5" s="1"/>
  <c r="J27" i="5"/>
  <c r="AA58" i="5" s="1"/>
  <c r="K27" i="5"/>
  <c r="AB58" i="5" s="1"/>
  <c r="L27" i="5"/>
  <c r="AC58" i="5" s="1"/>
  <c r="M27" i="5"/>
  <c r="AD27" i="5" s="1"/>
  <c r="C5" i="5"/>
  <c r="D5" i="5"/>
  <c r="E5" i="5"/>
  <c r="F5" i="5"/>
  <c r="G5" i="5"/>
  <c r="H5" i="5"/>
  <c r="I5" i="5"/>
  <c r="J5" i="5"/>
  <c r="K5" i="5"/>
  <c r="L5" i="5"/>
  <c r="AC36" i="5" s="1"/>
  <c r="M5" i="5"/>
  <c r="AD36" i="5" s="1"/>
  <c r="B5" i="5"/>
  <c r="C3" i="5"/>
  <c r="D3" i="5"/>
  <c r="E3" i="5"/>
  <c r="F3" i="5"/>
  <c r="G3" i="5"/>
  <c r="H3" i="5"/>
  <c r="I3" i="5"/>
  <c r="J3" i="5"/>
  <c r="K3" i="5"/>
  <c r="L3" i="5"/>
  <c r="AC3" i="5" s="1"/>
  <c r="M3" i="5"/>
  <c r="AD3" i="5" s="1"/>
  <c r="D34" i="4"/>
  <c r="E34" i="4" s="1"/>
  <c r="F34" i="4" s="1"/>
  <c r="G34" i="4" s="1"/>
  <c r="H34" i="4" s="1"/>
  <c r="I34" i="4" s="1"/>
  <c r="J34" i="4" s="1"/>
  <c r="K34" i="4" s="1"/>
  <c r="L34" i="4" s="1"/>
  <c r="M34" i="4" s="1"/>
  <c r="N34" i="4" s="1"/>
  <c r="D33" i="4"/>
  <c r="E33" i="4" s="1"/>
  <c r="F33" i="4" s="1"/>
  <c r="G33" i="4" s="1"/>
  <c r="H33" i="4" s="1"/>
  <c r="I33" i="4" s="1"/>
  <c r="J33" i="4" s="1"/>
  <c r="K33" i="4" s="1"/>
  <c r="L33" i="4" s="1"/>
  <c r="M33" i="4" s="1"/>
  <c r="N33" i="4" s="1"/>
  <c r="I2" i="3"/>
  <c r="G2" i="3"/>
  <c r="F2" i="3"/>
  <c r="E2" i="3"/>
  <c r="K300" i="2"/>
  <c r="J221" i="2"/>
  <c r="J214" i="2"/>
  <c r="K214" i="2" s="1"/>
  <c r="J213" i="2"/>
  <c r="K213" i="2" s="1"/>
  <c r="K215" i="2" s="1"/>
  <c r="G218" i="2" s="1"/>
  <c r="J205" i="2"/>
  <c r="K205" i="2" s="1"/>
  <c r="K206" i="2" s="1"/>
  <c r="G209" i="2" s="1"/>
  <c r="J198" i="2"/>
  <c r="J191" i="2"/>
  <c r="K191" i="2" s="1"/>
  <c r="J190" i="2"/>
  <c r="K190" i="2" s="1"/>
  <c r="J189" i="2"/>
  <c r="K189" i="2" s="1"/>
  <c r="J188" i="2"/>
  <c r="K188" i="2" s="1"/>
  <c r="J187" i="2"/>
  <c r="K187" i="2" s="1"/>
  <c r="J186" i="2"/>
  <c r="K186" i="2" s="1"/>
  <c r="J180" i="2"/>
  <c r="F183" i="2" s="1"/>
  <c r="J179" i="2"/>
  <c r="K179" i="2" s="1"/>
  <c r="J178" i="2"/>
  <c r="K178" i="2" s="1"/>
  <c r="J171" i="2"/>
  <c r="K171" i="2" s="1"/>
  <c r="J170" i="2"/>
  <c r="K170" i="2" s="1"/>
  <c r="J169" i="2"/>
  <c r="K169" i="2" s="1"/>
  <c r="J168" i="2"/>
  <c r="K168" i="2" s="1"/>
  <c r="J167" i="2"/>
  <c r="K167" i="2" s="1"/>
  <c r="J166" i="2"/>
  <c r="K166" i="2" s="1"/>
  <c r="J165" i="2"/>
  <c r="K165" i="2" s="1"/>
  <c r="J164" i="2"/>
  <c r="K164" i="2" s="1"/>
  <c r="J163" i="2"/>
  <c r="K163" i="2" s="1"/>
  <c r="J162" i="2"/>
  <c r="K162" i="2" s="1"/>
  <c r="J161" i="2"/>
  <c r="K161" i="2" s="1"/>
  <c r="J160" i="2"/>
  <c r="K160" i="2" s="1"/>
  <c r="J159" i="2"/>
  <c r="K159" i="2" s="1"/>
  <c r="K172" i="2" s="1"/>
  <c r="G175" i="2" s="1"/>
  <c r="J152" i="2"/>
  <c r="J145" i="2"/>
  <c r="K145" i="2" s="1"/>
  <c r="J144" i="2"/>
  <c r="K144" i="2" s="1"/>
  <c r="J143" i="2"/>
  <c r="K143" i="2" s="1"/>
  <c r="J142" i="2"/>
  <c r="K142" i="2" s="1"/>
  <c r="J135" i="2"/>
  <c r="K135" i="2" s="1"/>
  <c r="J134" i="2"/>
  <c r="K134" i="2" s="1"/>
  <c r="J133" i="2"/>
  <c r="K133" i="2" s="1"/>
  <c r="J126" i="2"/>
  <c r="K126" i="2" s="1"/>
  <c r="J125" i="2"/>
  <c r="K125" i="2" s="1"/>
  <c r="J117" i="2"/>
  <c r="K117" i="2" s="1"/>
  <c r="J116" i="2"/>
  <c r="K116" i="2" s="1"/>
  <c r="K118" i="2" s="1"/>
  <c r="G121" i="2" s="1"/>
  <c r="J109" i="2"/>
  <c r="K109" i="2" s="1"/>
  <c r="J108" i="2"/>
  <c r="K108" i="2" s="1"/>
  <c r="J101" i="2"/>
  <c r="K101" i="2" s="1"/>
  <c r="J100" i="2"/>
  <c r="K100" i="2" s="1"/>
  <c r="J99" i="2"/>
  <c r="J91" i="2"/>
  <c r="K91" i="2" s="1"/>
  <c r="K90" i="2"/>
  <c r="J90" i="2"/>
  <c r="J89" i="2"/>
  <c r="K89" i="2" s="1"/>
  <c r="J88" i="2"/>
  <c r="K88" i="2" s="1"/>
  <c r="J87" i="2"/>
  <c r="K87" i="2" s="1"/>
  <c r="K86" i="2"/>
  <c r="J86" i="2"/>
  <c r="J85" i="2"/>
  <c r="K85" i="2" s="1"/>
  <c r="J84" i="2"/>
  <c r="K84" i="2" s="1"/>
  <c r="J83" i="2"/>
  <c r="K83" i="2" s="1"/>
  <c r="K82" i="2"/>
  <c r="J82" i="2"/>
  <c r="J81" i="2"/>
  <c r="K81" i="2" s="1"/>
  <c r="J80" i="2"/>
  <c r="K80" i="2" s="1"/>
  <c r="J79" i="2"/>
  <c r="K79" i="2" s="1"/>
  <c r="K78" i="2"/>
  <c r="J78" i="2"/>
  <c r="J71" i="2"/>
  <c r="J72" i="2" s="1"/>
  <c r="F75" i="2" s="1"/>
  <c r="K64" i="2"/>
  <c r="K65" i="2" s="1"/>
  <c r="G68" i="2" s="1"/>
  <c r="J64" i="2"/>
  <c r="J65" i="2" s="1"/>
  <c r="F68" i="2" s="1"/>
  <c r="J57" i="2"/>
  <c r="K57" i="2" s="1"/>
  <c r="J56" i="2"/>
  <c r="J58" i="2" s="1"/>
  <c r="F61" i="2" s="1"/>
  <c r="J49" i="2"/>
  <c r="K49" i="2" s="1"/>
  <c r="K48" i="2"/>
  <c r="J48" i="2"/>
  <c r="J47" i="2"/>
  <c r="G258" i="2" s="1"/>
  <c r="K40" i="2"/>
  <c r="J40" i="2"/>
  <c r="J39" i="2"/>
  <c r="K39" i="2" s="1"/>
  <c r="K41" i="2" s="1"/>
  <c r="G44" i="2" s="1"/>
  <c r="K32" i="2"/>
  <c r="J32" i="2"/>
  <c r="J31" i="2"/>
  <c r="J33" i="2" s="1"/>
  <c r="F36" i="2" s="1"/>
  <c r="J23" i="2"/>
  <c r="K23" i="2" s="1"/>
  <c r="J22" i="2"/>
  <c r="K22" i="2" s="1"/>
  <c r="J14" i="2"/>
  <c r="K14" i="2" s="1"/>
  <c r="J13" i="2"/>
  <c r="G257" i="2" s="1"/>
  <c r="J206" i="2" l="1"/>
  <c r="F209" i="2" s="1"/>
  <c r="J110" i="2"/>
  <c r="F113" i="2" s="1"/>
  <c r="J102" i="2"/>
  <c r="F105" i="2" s="1"/>
  <c r="K99" i="2"/>
  <c r="K102" i="2" s="1"/>
  <c r="G105" i="2" s="1"/>
  <c r="J92" i="2"/>
  <c r="F95" i="2" s="1"/>
  <c r="K56" i="2"/>
  <c r="K58" i="2" s="1"/>
  <c r="G61" i="2" s="1"/>
  <c r="B8" i="3" s="1"/>
  <c r="D8" i="3" s="1"/>
  <c r="O15" i="4" s="1"/>
  <c r="N10" i="5" s="1"/>
  <c r="Q10" i="5" s="1"/>
  <c r="K24" i="2"/>
  <c r="G28" i="2" s="1"/>
  <c r="M114" i="5"/>
  <c r="M122" i="5"/>
  <c r="E112" i="5"/>
  <c r="E120" i="5"/>
  <c r="I109" i="5"/>
  <c r="I117" i="5"/>
  <c r="M125" i="5"/>
  <c r="M118" i="5"/>
  <c r="I113" i="5"/>
  <c r="E108" i="5"/>
  <c r="I121" i="5"/>
  <c r="E116" i="5"/>
  <c r="M110" i="5"/>
  <c r="I124" i="5"/>
  <c r="I123" i="5"/>
  <c r="E122" i="5"/>
  <c r="M120" i="5"/>
  <c r="I119" i="5"/>
  <c r="E118" i="5"/>
  <c r="M116" i="5"/>
  <c r="I115" i="5"/>
  <c r="E114" i="5"/>
  <c r="M112" i="5"/>
  <c r="I111" i="5"/>
  <c r="E110" i="5"/>
  <c r="M108" i="5"/>
  <c r="I107" i="5"/>
  <c r="E125" i="5"/>
  <c r="E123" i="5"/>
  <c r="M121" i="5"/>
  <c r="I120" i="5"/>
  <c r="E119" i="5"/>
  <c r="M117" i="5"/>
  <c r="I116" i="5"/>
  <c r="E115" i="5"/>
  <c r="M113" i="5"/>
  <c r="I112" i="5"/>
  <c r="E111" i="5"/>
  <c r="M109" i="5"/>
  <c r="I108" i="5"/>
  <c r="E107" i="5"/>
  <c r="M124" i="5"/>
  <c r="M123" i="5"/>
  <c r="I122" i="5"/>
  <c r="E121" i="5"/>
  <c r="M119" i="5"/>
  <c r="I118" i="5"/>
  <c r="E117" i="5"/>
  <c r="M115" i="5"/>
  <c r="I114" i="5"/>
  <c r="E113" i="5"/>
  <c r="M111" i="5"/>
  <c r="I110" i="5"/>
  <c r="E109" i="5"/>
  <c r="M107" i="5"/>
  <c r="L72" i="5"/>
  <c r="L123" i="5"/>
  <c r="H123" i="5"/>
  <c r="D123" i="5"/>
  <c r="L122" i="5"/>
  <c r="H122" i="5"/>
  <c r="D122" i="5"/>
  <c r="L121" i="5"/>
  <c r="H121" i="5"/>
  <c r="D121" i="5"/>
  <c r="L120" i="5"/>
  <c r="H120" i="5"/>
  <c r="D120" i="5"/>
  <c r="L119" i="5"/>
  <c r="H119" i="5"/>
  <c r="D119" i="5"/>
  <c r="L118" i="5"/>
  <c r="H118" i="5"/>
  <c r="D118" i="5"/>
  <c r="L117" i="5"/>
  <c r="H117" i="5"/>
  <c r="D117" i="5"/>
  <c r="L116" i="5"/>
  <c r="H116" i="5"/>
  <c r="D116" i="5"/>
  <c r="L115" i="5"/>
  <c r="H115" i="5"/>
  <c r="D115" i="5"/>
  <c r="L114" i="5"/>
  <c r="H114" i="5"/>
  <c r="D114" i="5"/>
  <c r="L113" i="5"/>
  <c r="H113" i="5"/>
  <c r="D113" i="5"/>
  <c r="L112" i="5"/>
  <c r="H112" i="5"/>
  <c r="D112" i="5"/>
  <c r="L111" i="5"/>
  <c r="H111" i="5"/>
  <c r="D111" i="5"/>
  <c r="L110" i="5"/>
  <c r="H110" i="5"/>
  <c r="D110" i="5"/>
  <c r="L109" i="5"/>
  <c r="H109" i="5"/>
  <c r="D109" i="5"/>
  <c r="L108" i="5"/>
  <c r="H108" i="5"/>
  <c r="D108" i="5"/>
  <c r="L107" i="5"/>
  <c r="H107" i="5"/>
  <c r="D107" i="5"/>
  <c r="L125" i="5"/>
  <c r="H125" i="5"/>
  <c r="D125" i="5"/>
  <c r="L124" i="5"/>
  <c r="M106" i="5"/>
  <c r="K123" i="5"/>
  <c r="G123" i="5"/>
  <c r="C123" i="5"/>
  <c r="K122" i="5"/>
  <c r="G122" i="5"/>
  <c r="C122" i="5"/>
  <c r="K121" i="5"/>
  <c r="G121" i="5"/>
  <c r="C121" i="5"/>
  <c r="K120" i="5"/>
  <c r="G120" i="5"/>
  <c r="C120" i="5"/>
  <c r="K119" i="5"/>
  <c r="G119" i="5"/>
  <c r="C119" i="5"/>
  <c r="K118" i="5"/>
  <c r="G118" i="5"/>
  <c r="C118" i="5"/>
  <c r="K117" i="5"/>
  <c r="G117" i="5"/>
  <c r="C117" i="5"/>
  <c r="K116" i="5"/>
  <c r="G116" i="5"/>
  <c r="C116" i="5"/>
  <c r="K115" i="5"/>
  <c r="G115" i="5"/>
  <c r="C115" i="5"/>
  <c r="K114" i="5"/>
  <c r="G114" i="5"/>
  <c r="C114" i="5"/>
  <c r="K113" i="5"/>
  <c r="G113" i="5"/>
  <c r="C113" i="5"/>
  <c r="K112" i="5"/>
  <c r="G112" i="5"/>
  <c r="C112" i="5"/>
  <c r="K111" i="5"/>
  <c r="G111" i="5"/>
  <c r="C111" i="5"/>
  <c r="K110" i="5"/>
  <c r="G110" i="5"/>
  <c r="C110" i="5"/>
  <c r="K109" i="5"/>
  <c r="G109" i="5"/>
  <c r="C109" i="5"/>
  <c r="K108" i="5"/>
  <c r="G108" i="5"/>
  <c r="C108" i="5"/>
  <c r="K107" i="5"/>
  <c r="G107" i="5"/>
  <c r="C107" i="5"/>
  <c r="K125" i="5"/>
  <c r="G125" i="5"/>
  <c r="C125" i="5"/>
  <c r="M104" i="5"/>
  <c r="J123" i="5"/>
  <c r="F123" i="5"/>
  <c r="B123" i="5"/>
  <c r="J122" i="5"/>
  <c r="F122" i="5"/>
  <c r="B122" i="5"/>
  <c r="J121" i="5"/>
  <c r="F121" i="5"/>
  <c r="B121" i="5"/>
  <c r="J120" i="5"/>
  <c r="F120" i="5"/>
  <c r="B120" i="5"/>
  <c r="J119" i="5"/>
  <c r="F119" i="5"/>
  <c r="B119" i="5"/>
  <c r="J118" i="5"/>
  <c r="F118" i="5"/>
  <c r="B118" i="5"/>
  <c r="J117" i="5"/>
  <c r="F117" i="5"/>
  <c r="B117" i="5"/>
  <c r="J116" i="5"/>
  <c r="F116" i="5"/>
  <c r="B116" i="5"/>
  <c r="J115" i="5"/>
  <c r="F115" i="5"/>
  <c r="B115" i="5"/>
  <c r="J114" i="5"/>
  <c r="F114" i="5"/>
  <c r="B114" i="5"/>
  <c r="J113" i="5"/>
  <c r="F113" i="5"/>
  <c r="B113" i="5"/>
  <c r="J112" i="5"/>
  <c r="F112" i="5"/>
  <c r="B112" i="5"/>
  <c r="J111" i="5"/>
  <c r="F111" i="5"/>
  <c r="B111" i="5"/>
  <c r="J110" i="5"/>
  <c r="F110" i="5"/>
  <c r="B110" i="5"/>
  <c r="J109" i="5"/>
  <c r="F109" i="5"/>
  <c r="B109" i="5"/>
  <c r="J108" i="5"/>
  <c r="F108" i="5"/>
  <c r="B108" i="5"/>
  <c r="J107" i="5"/>
  <c r="F107" i="5"/>
  <c r="B107" i="5"/>
  <c r="J125" i="5"/>
  <c r="F125" i="5"/>
  <c r="B125" i="5"/>
  <c r="M91" i="5"/>
  <c r="L106" i="5"/>
  <c r="L104" i="5"/>
  <c r="I86" i="5"/>
  <c r="M105" i="5"/>
  <c r="E81" i="5"/>
  <c r="L105" i="5"/>
  <c r="I90" i="5"/>
  <c r="E85" i="5"/>
  <c r="M79" i="5"/>
  <c r="E89" i="5"/>
  <c r="M83" i="5"/>
  <c r="E78" i="5"/>
  <c r="M87" i="5"/>
  <c r="I82" i="5"/>
  <c r="I75" i="5"/>
  <c r="I91" i="5"/>
  <c r="E90" i="5"/>
  <c r="M88" i="5"/>
  <c r="I87" i="5"/>
  <c r="E86" i="5"/>
  <c r="M84" i="5"/>
  <c r="I83" i="5"/>
  <c r="E82" i="5"/>
  <c r="M80" i="5"/>
  <c r="I79" i="5"/>
  <c r="I77" i="5"/>
  <c r="M74" i="5"/>
  <c r="AC23" i="5"/>
  <c r="E91" i="5"/>
  <c r="M89" i="5"/>
  <c r="I88" i="5"/>
  <c r="E87" i="5"/>
  <c r="M85" i="5"/>
  <c r="I84" i="5"/>
  <c r="E83" i="5"/>
  <c r="M81" i="5"/>
  <c r="I80" i="5"/>
  <c r="E79" i="5"/>
  <c r="M76" i="5"/>
  <c r="E74" i="5"/>
  <c r="AC15" i="5"/>
  <c r="M90" i="5"/>
  <c r="I89" i="5"/>
  <c r="E88" i="5"/>
  <c r="M86" i="5"/>
  <c r="I85" i="5"/>
  <c r="E84" i="5"/>
  <c r="M82" i="5"/>
  <c r="I81" i="5"/>
  <c r="E80" i="5"/>
  <c r="M78" i="5"/>
  <c r="E76" i="5"/>
  <c r="I92" i="5"/>
  <c r="AC22" i="5"/>
  <c r="AC14" i="5"/>
  <c r="L71" i="5"/>
  <c r="H91" i="5"/>
  <c r="L90" i="5"/>
  <c r="D90" i="5"/>
  <c r="H89" i="5"/>
  <c r="L88" i="5"/>
  <c r="D88" i="5"/>
  <c r="H87" i="5"/>
  <c r="L86" i="5"/>
  <c r="D86" i="5"/>
  <c r="H85" i="5"/>
  <c r="L84" i="5"/>
  <c r="D84" i="5"/>
  <c r="H83" i="5"/>
  <c r="L82" i="5"/>
  <c r="D82" i="5"/>
  <c r="H81" i="5"/>
  <c r="L80" i="5"/>
  <c r="D80" i="5"/>
  <c r="H79" i="5"/>
  <c r="L78" i="5"/>
  <c r="D78" i="5"/>
  <c r="H77" i="5"/>
  <c r="L76" i="5"/>
  <c r="D76" i="5"/>
  <c r="H75" i="5"/>
  <c r="L74" i="5"/>
  <c r="D74" i="5"/>
  <c r="H92" i="5"/>
  <c r="AC27" i="5"/>
  <c r="I78" i="5"/>
  <c r="M77" i="5"/>
  <c r="E77" i="5"/>
  <c r="I76" i="5"/>
  <c r="M75" i="5"/>
  <c r="E75" i="5"/>
  <c r="M92" i="5"/>
  <c r="AC19" i="5"/>
  <c r="AC11" i="5"/>
  <c r="AC26" i="5"/>
  <c r="AC18" i="5"/>
  <c r="AC10" i="5"/>
  <c r="L73" i="5"/>
  <c r="L91" i="5"/>
  <c r="D91" i="5"/>
  <c r="H90" i="5"/>
  <c r="L89" i="5"/>
  <c r="D89" i="5"/>
  <c r="H88" i="5"/>
  <c r="L87" i="5"/>
  <c r="D87" i="5"/>
  <c r="H86" i="5"/>
  <c r="L85" i="5"/>
  <c r="D85" i="5"/>
  <c r="H84" i="5"/>
  <c r="L83" i="5"/>
  <c r="D83" i="5"/>
  <c r="H82" i="5"/>
  <c r="L81" i="5"/>
  <c r="D81" i="5"/>
  <c r="H80" i="5"/>
  <c r="L79" i="5"/>
  <c r="D79" i="5"/>
  <c r="H78" i="5"/>
  <c r="L77" i="5"/>
  <c r="D77" i="5"/>
  <c r="H76" i="5"/>
  <c r="L75" i="5"/>
  <c r="D75" i="5"/>
  <c r="L92" i="5"/>
  <c r="Y27" i="5"/>
  <c r="Y23" i="5"/>
  <c r="Y19" i="5"/>
  <c r="Y15" i="5"/>
  <c r="Y11" i="5"/>
  <c r="K91" i="5"/>
  <c r="G91" i="5"/>
  <c r="C91" i="5"/>
  <c r="K90" i="5"/>
  <c r="G90" i="5"/>
  <c r="C90" i="5"/>
  <c r="K89" i="5"/>
  <c r="G89" i="5"/>
  <c r="C89" i="5"/>
  <c r="K88" i="5"/>
  <c r="G88" i="5"/>
  <c r="C88" i="5"/>
  <c r="K87" i="5"/>
  <c r="G87" i="5"/>
  <c r="C87" i="5"/>
  <c r="K86" i="5"/>
  <c r="G86" i="5"/>
  <c r="C86" i="5"/>
  <c r="K85" i="5"/>
  <c r="G85" i="5"/>
  <c r="C85" i="5"/>
  <c r="K84" i="5"/>
  <c r="G84" i="5"/>
  <c r="C84" i="5"/>
  <c r="K83" i="5"/>
  <c r="G83" i="5"/>
  <c r="C83" i="5"/>
  <c r="K82" i="5"/>
  <c r="G82" i="5"/>
  <c r="C82" i="5"/>
  <c r="K81" i="5"/>
  <c r="G81" i="5"/>
  <c r="C81" i="5"/>
  <c r="K80" i="5"/>
  <c r="G80" i="5"/>
  <c r="C80" i="5"/>
  <c r="K79" i="5"/>
  <c r="G79" i="5"/>
  <c r="C79" i="5"/>
  <c r="K78" i="5"/>
  <c r="G78" i="5"/>
  <c r="C78" i="5"/>
  <c r="K77" i="5"/>
  <c r="G77" i="5"/>
  <c r="C77" i="5"/>
  <c r="K76" i="5"/>
  <c r="G76" i="5"/>
  <c r="C76" i="5"/>
  <c r="K75" i="5"/>
  <c r="G75" i="5"/>
  <c r="C75" i="5"/>
  <c r="K74" i="5"/>
  <c r="G74" i="5"/>
  <c r="C74" i="5"/>
  <c r="U27" i="5"/>
  <c r="U23" i="5"/>
  <c r="U19" i="5"/>
  <c r="U15" i="5"/>
  <c r="U11" i="5"/>
  <c r="J91" i="5"/>
  <c r="F91" i="5"/>
  <c r="B91" i="5"/>
  <c r="J90" i="5"/>
  <c r="F90" i="5"/>
  <c r="B90" i="5"/>
  <c r="J89" i="5"/>
  <c r="F89" i="5"/>
  <c r="B89" i="5"/>
  <c r="J88" i="5"/>
  <c r="F88" i="5"/>
  <c r="B88" i="5"/>
  <c r="J87" i="5"/>
  <c r="F87" i="5"/>
  <c r="B87" i="5"/>
  <c r="J86" i="5"/>
  <c r="F86" i="5"/>
  <c r="B86" i="5"/>
  <c r="J85" i="5"/>
  <c r="F85" i="5"/>
  <c r="B85" i="5"/>
  <c r="J84" i="5"/>
  <c r="F84" i="5"/>
  <c r="B84" i="5"/>
  <c r="J83" i="5"/>
  <c r="F83" i="5"/>
  <c r="B83" i="5"/>
  <c r="J82" i="5"/>
  <c r="F82" i="5"/>
  <c r="B82" i="5"/>
  <c r="J81" i="5"/>
  <c r="F81" i="5"/>
  <c r="B81" i="5"/>
  <c r="J80" i="5"/>
  <c r="F80" i="5"/>
  <c r="B80" i="5"/>
  <c r="J79" i="5"/>
  <c r="F79" i="5"/>
  <c r="B79" i="5"/>
  <c r="J78" i="5"/>
  <c r="F78" i="5"/>
  <c r="B78" i="5"/>
  <c r="J77" i="5"/>
  <c r="F77" i="5"/>
  <c r="B77" i="5"/>
  <c r="J76" i="5"/>
  <c r="F76" i="5"/>
  <c r="B76" i="5"/>
  <c r="J75" i="5"/>
  <c r="F75" i="5"/>
  <c r="B75" i="5"/>
  <c r="J74" i="5"/>
  <c r="F74" i="5"/>
  <c r="B74" i="5"/>
  <c r="AD54" i="5"/>
  <c r="P57" i="5"/>
  <c r="O38" i="5"/>
  <c r="P37" i="5"/>
  <c r="S15" i="5"/>
  <c r="AD46" i="5"/>
  <c r="O43" i="5"/>
  <c r="P41" i="5"/>
  <c r="O39" i="5"/>
  <c r="O41" i="5"/>
  <c r="S11" i="5"/>
  <c r="O55" i="5"/>
  <c r="P53" i="5"/>
  <c r="O51" i="5"/>
  <c r="S27" i="5"/>
  <c r="O36" i="5"/>
  <c r="O37" i="5"/>
  <c r="S23" i="5"/>
  <c r="O53" i="5"/>
  <c r="P52" i="5"/>
  <c r="AD58" i="5"/>
  <c r="AD50" i="5"/>
  <c r="AD42" i="5"/>
  <c r="M70" i="5"/>
  <c r="P49" i="5"/>
  <c r="O47" i="5"/>
  <c r="P45" i="5"/>
  <c r="P44" i="5"/>
  <c r="O57" i="5"/>
  <c r="S19" i="5"/>
  <c r="O45" i="5"/>
  <c r="P48" i="5"/>
  <c r="M72" i="5"/>
  <c r="O49" i="5"/>
  <c r="P56" i="5"/>
  <c r="P40" i="5"/>
  <c r="O56" i="5"/>
  <c r="O52" i="5"/>
  <c r="O48" i="5"/>
  <c r="O44" i="5"/>
  <c r="O40" i="5"/>
  <c r="P36" i="5"/>
  <c r="P55" i="5"/>
  <c r="P51" i="5"/>
  <c r="P47" i="5"/>
  <c r="P43" i="5"/>
  <c r="P39" i="5"/>
  <c r="S57" i="5"/>
  <c r="S55" i="5"/>
  <c r="S53" i="5"/>
  <c r="S51" i="5"/>
  <c r="S49" i="5"/>
  <c r="S47" i="5"/>
  <c r="S45" i="5"/>
  <c r="S43" i="5"/>
  <c r="S41" i="5"/>
  <c r="P58" i="5"/>
  <c r="P54" i="5"/>
  <c r="P50" i="5"/>
  <c r="P46" i="5"/>
  <c r="P42" i="5"/>
  <c r="P38" i="5"/>
  <c r="AD57" i="5"/>
  <c r="AD53" i="5"/>
  <c r="AD49" i="5"/>
  <c r="AD45" i="5"/>
  <c r="AD41" i="5"/>
  <c r="O58" i="5"/>
  <c r="O54" i="5"/>
  <c r="O50" i="5"/>
  <c r="O46" i="5"/>
  <c r="O42" i="5"/>
  <c r="M73" i="5"/>
  <c r="Z22" i="5"/>
  <c r="V22" i="5"/>
  <c r="Z14" i="5"/>
  <c r="V14" i="5"/>
  <c r="AB22" i="5"/>
  <c r="X22" i="5"/>
  <c r="T22" i="5"/>
  <c r="AB14" i="5"/>
  <c r="X14" i="5"/>
  <c r="T14" i="5"/>
  <c r="M28" i="5"/>
  <c r="X26" i="5"/>
  <c r="AB18" i="5"/>
  <c r="AB10" i="5"/>
  <c r="X10" i="5"/>
  <c r="T10" i="5"/>
  <c r="O26" i="5"/>
  <c r="O22" i="5"/>
  <c r="O18" i="5"/>
  <c r="O14" i="5"/>
  <c r="O10" i="5"/>
  <c r="AA26" i="5"/>
  <c r="W26" i="5"/>
  <c r="AA22" i="5"/>
  <c r="W22" i="5"/>
  <c r="AA18" i="5"/>
  <c r="W18" i="5"/>
  <c r="AA14" i="5"/>
  <c r="W14" i="5"/>
  <c r="AA10" i="5"/>
  <c r="W10" i="5"/>
  <c r="AB26" i="5"/>
  <c r="T18" i="5"/>
  <c r="Z26" i="5"/>
  <c r="Z18" i="5"/>
  <c r="V18" i="5"/>
  <c r="Z10" i="5"/>
  <c r="V10" i="5"/>
  <c r="L28" i="5"/>
  <c r="T26" i="5"/>
  <c r="X18" i="5"/>
  <c r="V26" i="5"/>
  <c r="Y26" i="5"/>
  <c r="U26" i="5"/>
  <c r="Y22" i="5"/>
  <c r="U22" i="5"/>
  <c r="Y18" i="5"/>
  <c r="U18" i="5"/>
  <c r="Y14" i="5"/>
  <c r="U14" i="5"/>
  <c r="Y10" i="5"/>
  <c r="U10" i="5"/>
  <c r="Z27" i="5"/>
  <c r="V27" i="5"/>
  <c r="Z19" i="5"/>
  <c r="V19" i="5"/>
  <c r="V11" i="5"/>
  <c r="Z11" i="5"/>
  <c r="AB27" i="5"/>
  <c r="X27" i="5"/>
  <c r="AB23" i="5"/>
  <c r="T23" i="5"/>
  <c r="X19" i="5"/>
  <c r="AB15" i="5"/>
  <c r="T15" i="5"/>
  <c r="X11" i="5"/>
  <c r="AA27" i="5"/>
  <c r="W27" i="5"/>
  <c r="AA23" i="5"/>
  <c r="W23" i="5"/>
  <c r="AA19" i="5"/>
  <c r="W19" i="5"/>
  <c r="AA15" i="5"/>
  <c r="W15" i="5"/>
  <c r="AA11" i="5"/>
  <c r="W11" i="5"/>
  <c r="V23" i="5"/>
  <c r="Z23" i="5"/>
  <c r="Z15" i="5"/>
  <c r="V15" i="5"/>
  <c r="T27" i="5"/>
  <c r="X23" i="5"/>
  <c r="AB19" i="5"/>
  <c r="T19" i="5"/>
  <c r="X15" i="5"/>
  <c r="AB11" i="5"/>
  <c r="T11" i="5"/>
  <c r="O25" i="5"/>
  <c r="O17" i="5"/>
  <c r="O24" i="5"/>
  <c r="O20" i="5"/>
  <c r="O16" i="5"/>
  <c r="O12" i="5"/>
  <c r="S26" i="5"/>
  <c r="S22" i="5"/>
  <c r="S18" i="5"/>
  <c r="S14" i="5"/>
  <c r="S10" i="5"/>
  <c r="O13" i="5"/>
  <c r="O27" i="5"/>
  <c r="O23" i="5"/>
  <c r="O19" i="5"/>
  <c r="O15" i="5"/>
  <c r="O11" i="5"/>
  <c r="O21" i="5"/>
  <c r="O9" i="5"/>
  <c r="J61" i="2"/>
  <c r="C8" i="3" s="1"/>
  <c r="E9" i="3"/>
  <c r="I68" i="2"/>
  <c r="F9" i="3" s="1"/>
  <c r="B12" i="3"/>
  <c r="J105" i="2"/>
  <c r="C12" i="3" s="1"/>
  <c r="I36" i="2"/>
  <c r="F5" i="3" s="1"/>
  <c r="E5" i="3"/>
  <c r="G5" i="3" s="1"/>
  <c r="I5" i="3" s="1"/>
  <c r="J5" i="3" s="1"/>
  <c r="E10" i="3"/>
  <c r="G10" i="3" s="1"/>
  <c r="I10" i="3" s="1"/>
  <c r="J10" i="3" s="1"/>
  <c r="I75" i="2"/>
  <c r="F10" i="3" s="1"/>
  <c r="B6" i="3"/>
  <c r="D6" i="3" s="1"/>
  <c r="O13" i="4" s="1"/>
  <c r="J44" i="2"/>
  <c r="C6" i="3" s="1"/>
  <c r="I95" i="2"/>
  <c r="F11" i="3" s="1"/>
  <c r="E11" i="3"/>
  <c r="I113" i="2"/>
  <c r="F13" i="3" s="1"/>
  <c r="E13" i="3"/>
  <c r="B4" i="3"/>
  <c r="D4" i="3" s="1"/>
  <c r="O11" i="4" s="1"/>
  <c r="J28" i="2"/>
  <c r="C4" i="3" s="1"/>
  <c r="E8" i="3"/>
  <c r="I61" i="2"/>
  <c r="F8" i="3" s="1"/>
  <c r="K61" i="2"/>
  <c r="B9" i="3"/>
  <c r="L68" i="2"/>
  <c r="J68" i="2"/>
  <c r="C9" i="3" s="1"/>
  <c r="K92" i="2"/>
  <c r="G95" i="2" s="1"/>
  <c r="E12" i="3"/>
  <c r="I105" i="2"/>
  <c r="F12" i="3" s="1"/>
  <c r="B14" i="3"/>
  <c r="J121" i="2"/>
  <c r="C14" i="3" s="1"/>
  <c r="L121" i="2"/>
  <c r="J15" i="2"/>
  <c r="F18" i="2" s="1"/>
  <c r="J136" i="2"/>
  <c r="F139" i="2" s="1"/>
  <c r="J153" i="2"/>
  <c r="F156" i="2" s="1"/>
  <c r="K152" i="2"/>
  <c r="K153" i="2" s="1"/>
  <c r="G156" i="2" s="1"/>
  <c r="J172" i="2"/>
  <c r="F175" i="2" s="1"/>
  <c r="E20" i="3"/>
  <c r="J192" i="2"/>
  <c r="F195" i="2" s="1"/>
  <c r="B24" i="3"/>
  <c r="J218" i="2"/>
  <c r="C24" i="3" s="1"/>
  <c r="J222" i="2"/>
  <c r="F225" i="2" s="1"/>
  <c r="K221" i="2"/>
  <c r="K222" i="2" s="1"/>
  <c r="G225" i="2" s="1"/>
  <c r="J24" i="2"/>
  <c r="F28" i="2" s="1"/>
  <c r="J41" i="2"/>
  <c r="F44" i="2" s="1"/>
  <c r="K13" i="2"/>
  <c r="K15" i="2" s="1"/>
  <c r="G18" i="2" s="1"/>
  <c r="K31" i="2"/>
  <c r="K33" i="2" s="1"/>
  <c r="G36" i="2" s="1"/>
  <c r="K47" i="2"/>
  <c r="K50" i="2" s="1"/>
  <c r="G53" i="2" s="1"/>
  <c r="K71" i="2"/>
  <c r="K72" i="2" s="1"/>
  <c r="G75" i="2" s="1"/>
  <c r="K110" i="2"/>
  <c r="G113" i="2" s="1"/>
  <c r="J118" i="2"/>
  <c r="F121" i="2" s="1"/>
  <c r="K127" i="2"/>
  <c r="G130" i="2" s="1"/>
  <c r="K136" i="2"/>
  <c r="G139" i="2" s="1"/>
  <c r="I183" i="2"/>
  <c r="F20" i="3" s="1"/>
  <c r="B23" i="3"/>
  <c r="D23" i="3" s="1"/>
  <c r="O30" i="4" s="1"/>
  <c r="N25" i="5" s="1"/>
  <c r="Q25" i="5" s="1"/>
  <c r="J209" i="2"/>
  <c r="C23" i="3" s="1"/>
  <c r="B19" i="3"/>
  <c r="J175" i="2"/>
  <c r="C19" i="3" s="1"/>
  <c r="J50" i="2"/>
  <c r="F53" i="2" s="1"/>
  <c r="K146" i="2"/>
  <c r="G149" i="2" s="1"/>
  <c r="J146" i="2"/>
  <c r="F149" i="2" s="1"/>
  <c r="K180" i="2"/>
  <c r="G183" i="2" s="1"/>
  <c r="K192" i="2"/>
  <c r="G195" i="2" s="1"/>
  <c r="J199" i="2"/>
  <c r="F202" i="2" s="1"/>
  <c r="K198" i="2"/>
  <c r="K199" i="2" s="1"/>
  <c r="G202" i="2" s="1"/>
  <c r="J215" i="2"/>
  <c r="F218" i="2" s="1"/>
  <c r="J127" i="2"/>
  <c r="F130" i="2" s="1"/>
  <c r="G8" i="3" l="1"/>
  <c r="H8" i="3" s="1"/>
  <c r="G12" i="3"/>
  <c r="I12" i="3" s="1"/>
  <c r="J12" i="3" s="1"/>
  <c r="G11" i="3"/>
  <c r="D14" i="3"/>
  <c r="O21" i="4" s="1"/>
  <c r="N16" i="5" s="1"/>
  <c r="Q16" i="5" s="1"/>
  <c r="AA16" i="5" s="1"/>
  <c r="D24" i="3"/>
  <c r="O31" i="4" s="1"/>
  <c r="N26" i="5" s="1"/>
  <c r="Q26" i="5" s="1"/>
  <c r="P25" i="5"/>
  <c r="E23" i="3"/>
  <c r="I209" i="2"/>
  <c r="G20" i="3"/>
  <c r="D19" i="3"/>
  <c r="O26" i="4" s="1"/>
  <c r="N21" i="5" s="1"/>
  <c r="Q21" i="5" s="1"/>
  <c r="L175" i="2"/>
  <c r="P16" i="5"/>
  <c r="G13" i="3"/>
  <c r="D12" i="3"/>
  <c r="O19" i="4" s="1"/>
  <c r="N14" i="5" s="1"/>
  <c r="Q14" i="5" s="1"/>
  <c r="H11" i="3"/>
  <c r="I11" i="3"/>
  <c r="J11" i="3" s="1"/>
  <c r="H10" i="3"/>
  <c r="K75" i="2"/>
  <c r="D9" i="3"/>
  <c r="O16" i="4" s="1"/>
  <c r="N11" i="5" s="1"/>
  <c r="Q11" i="5" s="1"/>
  <c r="G9" i="3"/>
  <c r="P10" i="5"/>
  <c r="L44" i="2"/>
  <c r="H5" i="3"/>
  <c r="Q48" i="5"/>
  <c r="Q47" i="5"/>
  <c r="Q57" i="5"/>
  <c r="Q51" i="5"/>
  <c r="Q38" i="5"/>
  <c r="Q43" i="5"/>
  <c r="Q42" i="5"/>
  <c r="Q58" i="5"/>
  <c r="Q37" i="5"/>
  <c r="Q53" i="5"/>
  <c r="Q44" i="5"/>
  <c r="Q52" i="5"/>
  <c r="Q49" i="5"/>
  <c r="Q46" i="5"/>
  <c r="Q41" i="5"/>
  <c r="Q45" i="5"/>
  <c r="Q39" i="5"/>
  <c r="Q55" i="5"/>
  <c r="Q50" i="5"/>
  <c r="Q56" i="5"/>
  <c r="Q40" i="5"/>
  <c r="Q54" i="5"/>
  <c r="AC12" i="5"/>
  <c r="AC16" i="5"/>
  <c r="AC9" i="5"/>
  <c r="AD9" i="5"/>
  <c r="AD25" i="5"/>
  <c r="AC25" i="5"/>
  <c r="AD24" i="5"/>
  <c r="S13" i="5"/>
  <c r="AC13" i="5"/>
  <c r="AD13" i="5"/>
  <c r="AC20" i="5"/>
  <c r="AD12" i="5"/>
  <c r="S21" i="5"/>
  <c r="AC21" i="5"/>
  <c r="AD21" i="5"/>
  <c r="AD20" i="5"/>
  <c r="Y17" i="5"/>
  <c r="AD17" i="5"/>
  <c r="AC17" i="5"/>
  <c r="AD16" i="5"/>
  <c r="Y13" i="5"/>
  <c r="T17" i="5"/>
  <c r="S17" i="5"/>
  <c r="V16" i="5"/>
  <c r="AA21" i="5"/>
  <c r="W20" i="5"/>
  <c r="U12" i="5"/>
  <c r="U20" i="5"/>
  <c r="Z16" i="5"/>
  <c r="T13" i="5"/>
  <c r="AA20" i="5"/>
  <c r="U16" i="5"/>
  <c r="Y21" i="5"/>
  <c r="W21" i="5"/>
  <c r="AB21" i="5"/>
  <c r="X24" i="5"/>
  <c r="AB24" i="5"/>
  <c r="T24" i="5"/>
  <c r="Z9" i="5"/>
  <c r="V9" i="5"/>
  <c r="Z25" i="5"/>
  <c r="V25" i="5"/>
  <c r="X9" i="5"/>
  <c r="X25" i="5"/>
  <c r="Y24" i="5"/>
  <c r="X12" i="5"/>
  <c r="AB12" i="5"/>
  <c r="T12" i="5"/>
  <c r="Z13" i="5"/>
  <c r="V13" i="5"/>
  <c r="X13" i="5"/>
  <c r="AB25" i="5"/>
  <c r="S24" i="5"/>
  <c r="W25" i="5"/>
  <c r="AA9" i="5"/>
  <c r="V24" i="5"/>
  <c r="T16" i="5"/>
  <c r="AB16" i="5"/>
  <c r="X16" i="5"/>
  <c r="V17" i="5"/>
  <c r="Z17" i="5"/>
  <c r="W12" i="5"/>
  <c r="AB13" i="5"/>
  <c r="X17" i="5"/>
  <c r="T21" i="5"/>
  <c r="AA24" i="5"/>
  <c r="S12" i="5"/>
  <c r="Y12" i="5"/>
  <c r="W17" i="5"/>
  <c r="Z12" i="5"/>
  <c r="AA17" i="5"/>
  <c r="Z24" i="5"/>
  <c r="Y9" i="5"/>
  <c r="Y25" i="5"/>
  <c r="AB9" i="5"/>
  <c r="W24" i="5"/>
  <c r="U24" i="5"/>
  <c r="W13" i="5"/>
  <c r="X20" i="5"/>
  <c r="T20" i="5"/>
  <c r="AB20" i="5"/>
  <c r="V21" i="5"/>
  <c r="Z21" i="5"/>
  <c r="T9" i="5"/>
  <c r="AA12" i="5"/>
  <c r="W16" i="5"/>
  <c r="AB17" i="5"/>
  <c r="X21" i="5"/>
  <c r="T25" i="5"/>
  <c r="S16" i="5"/>
  <c r="Y20" i="5"/>
  <c r="W9" i="5"/>
  <c r="Z20" i="5"/>
  <c r="U9" i="5"/>
  <c r="U13" i="5"/>
  <c r="U17" i="5"/>
  <c r="U21" i="5"/>
  <c r="U25" i="5"/>
  <c r="S9" i="5"/>
  <c r="S25" i="5"/>
  <c r="Y16" i="5"/>
  <c r="AA13" i="5"/>
  <c r="V20" i="5"/>
  <c r="AA25" i="5"/>
  <c r="B17" i="3"/>
  <c r="J149" i="2"/>
  <c r="C17" i="3" s="1"/>
  <c r="J113" i="2"/>
  <c r="C13" i="3" s="1"/>
  <c r="B13" i="3"/>
  <c r="B18" i="3"/>
  <c r="J156" i="2"/>
  <c r="C18" i="3" s="1"/>
  <c r="E24" i="3"/>
  <c r="I218" i="2"/>
  <c r="F24" i="3" s="1"/>
  <c r="B21" i="3"/>
  <c r="J195" i="2"/>
  <c r="C21" i="3" s="1"/>
  <c r="I53" i="2"/>
  <c r="F7" i="3" s="1"/>
  <c r="G7" i="3" s="1"/>
  <c r="E7" i="3"/>
  <c r="B16" i="3"/>
  <c r="J139" i="2"/>
  <c r="C16" i="3" s="1"/>
  <c r="B10" i="3"/>
  <c r="J75" i="2"/>
  <c r="C10" i="3" s="1"/>
  <c r="E6" i="3"/>
  <c r="I44" i="2"/>
  <c r="F6" i="3" s="1"/>
  <c r="K183" i="2"/>
  <c r="E18" i="3"/>
  <c r="I156" i="2"/>
  <c r="F18" i="3" s="1"/>
  <c r="K156" i="2"/>
  <c r="I130" i="2"/>
  <c r="F15" i="3" s="1"/>
  <c r="E15" i="3"/>
  <c r="I225" i="2"/>
  <c r="F25" i="3" s="1"/>
  <c r="E25" i="3"/>
  <c r="B20" i="3"/>
  <c r="J183" i="2"/>
  <c r="C20" i="3" s="1"/>
  <c r="J130" i="2"/>
  <c r="C15" i="3" s="1"/>
  <c r="B15" i="3"/>
  <c r="D15" i="3" s="1"/>
  <c r="O22" i="4" s="1"/>
  <c r="N17" i="5" s="1"/>
  <c r="Q17" i="5" s="1"/>
  <c r="L130" i="2"/>
  <c r="B7" i="3"/>
  <c r="J53" i="2"/>
  <c r="C7" i="3" s="1"/>
  <c r="E4" i="3"/>
  <c r="I28" i="2"/>
  <c r="F4" i="3" s="1"/>
  <c r="L218" i="2"/>
  <c r="E16" i="3"/>
  <c r="K139" i="2"/>
  <c r="I139" i="2"/>
  <c r="F16" i="3" s="1"/>
  <c r="B11" i="3"/>
  <c r="J95" i="2"/>
  <c r="C11" i="3" s="1"/>
  <c r="L28" i="2"/>
  <c r="K113" i="2"/>
  <c r="K36" i="2"/>
  <c r="L61" i="2"/>
  <c r="E22" i="3"/>
  <c r="I202" i="2"/>
  <c r="F22" i="3" s="1"/>
  <c r="K202" i="2"/>
  <c r="B3" i="3"/>
  <c r="J18" i="2"/>
  <c r="C3" i="3" s="1"/>
  <c r="I195" i="2"/>
  <c r="F21" i="3" s="1"/>
  <c r="E21" i="3"/>
  <c r="B22" i="3"/>
  <c r="J202" i="2"/>
  <c r="C22" i="3" s="1"/>
  <c r="E17" i="3"/>
  <c r="I149" i="2"/>
  <c r="F17" i="3" s="1"/>
  <c r="L209" i="2"/>
  <c r="E14" i="3"/>
  <c r="I121" i="2"/>
  <c r="F14" i="3" s="1"/>
  <c r="B5" i="3"/>
  <c r="J36" i="2"/>
  <c r="C5" i="3" s="1"/>
  <c r="L36" i="2"/>
  <c r="J225" i="2"/>
  <c r="C25" i="3" s="1"/>
  <c r="B25" i="3"/>
  <c r="E19" i="3"/>
  <c r="I175" i="2"/>
  <c r="F19" i="3" s="1"/>
  <c r="E3" i="3"/>
  <c r="I18" i="2"/>
  <c r="F3" i="3" s="1"/>
  <c r="K105" i="2"/>
  <c r="K95" i="2"/>
  <c r="L105" i="2"/>
  <c r="K68" i="2"/>
  <c r="G16" i="3" l="1"/>
  <c r="G25" i="3"/>
  <c r="G14" i="3"/>
  <c r="G22" i="3"/>
  <c r="D25" i="3"/>
  <c r="O32" i="4" s="1"/>
  <c r="N27" i="5" s="1"/>
  <c r="Q27" i="5" s="1"/>
  <c r="G21" i="3"/>
  <c r="G15" i="3"/>
  <c r="G18" i="3"/>
  <c r="D13" i="3"/>
  <c r="O20" i="4" s="1"/>
  <c r="N15" i="5" s="1"/>
  <c r="Q15" i="5" s="1"/>
  <c r="I8" i="3"/>
  <c r="J8" i="3" s="1"/>
  <c r="H12" i="3"/>
  <c r="I25" i="3"/>
  <c r="J25" i="3" s="1"/>
  <c r="H25" i="3"/>
  <c r="G24" i="3"/>
  <c r="P26" i="5"/>
  <c r="F23" i="3"/>
  <c r="G23" i="3" s="1"/>
  <c r="K209" i="2"/>
  <c r="L202" i="2"/>
  <c r="I22" i="3"/>
  <c r="J22" i="3" s="1"/>
  <c r="H22" i="3"/>
  <c r="D22" i="3"/>
  <c r="O29" i="4" s="1"/>
  <c r="N24" i="5" s="1"/>
  <c r="I21" i="3"/>
  <c r="J21" i="3" s="1"/>
  <c r="H21" i="3"/>
  <c r="D21" i="3"/>
  <c r="O28" i="4" s="1"/>
  <c r="N23" i="5" s="1"/>
  <c r="D20" i="3"/>
  <c r="O27" i="4" s="1"/>
  <c r="N22" i="5" s="1"/>
  <c r="H20" i="3"/>
  <c r="I20" i="3"/>
  <c r="J20" i="3" s="1"/>
  <c r="G19" i="3"/>
  <c r="P21" i="5"/>
  <c r="I18" i="3"/>
  <c r="J18" i="3" s="1"/>
  <c r="H18" i="3"/>
  <c r="D18" i="3"/>
  <c r="O25" i="4" s="1"/>
  <c r="N20" i="5" s="1"/>
  <c r="D17" i="3"/>
  <c r="O24" i="4" s="1"/>
  <c r="N19" i="5" s="1"/>
  <c r="G17" i="3"/>
  <c r="I16" i="3"/>
  <c r="J16" i="3" s="1"/>
  <c r="H16" i="3"/>
  <c r="L139" i="2"/>
  <c r="D16" i="3"/>
  <c r="O23" i="4" s="1"/>
  <c r="N18" i="5" s="1"/>
  <c r="I15" i="3"/>
  <c r="J15" i="3" s="1"/>
  <c r="H15" i="3"/>
  <c r="P17" i="5"/>
  <c r="I14" i="3"/>
  <c r="J14" i="3" s="1"/>
  <c r="H14" i="3"/>
  <c r="I13" i="3"/>
  <c r="J13" i="3" s="1"/>
  <c r="H13" i="3"/>
  <c r="P15" i="5"/>
  <c r="P14" i="5"/>
  <c r="D11" i="3"/>
  <c r="O18" i="4" s="1"/>
  <c r="N13" i="5" s="1"/>
  <c r="D10" i="3"/>
  <c r="O17" i="4" s="1"/>
  <c r="N12" i="5" s="1"/>
  <c r="L75" i="2"/>
  <c r="I9" i="3"/>
  <c r="J9" i="3" s="1"/>
  <c r="H9" i="3"/>
  <c r="P11" i="5"/>
  <c r="D7" i="3"/>
  <c r="O14" i="4" s="1"/>
  <c r="N9" i="5" s="1"/>
  <c r="H7" i="3"/>
  <c r="I7" i="3"/>
  <c r="J7" i="3" s="1"/>
  <c r="G6" i="3"/>
  <c r="D5" i="3"/>
  <c r="O12" i="4" s="1"/>
  <c r="C26" i="3"/>
  <c r="K28" i="2"/>
  <c r="G4" i="3"/>
  <c r="F26" i="3"/>
  <c r="L18" i="2"/>
  <c r="E26" i="3"/>
  <c r="G3" i="3"/>
  <c r="D3" i="3"/>
  <c r="B26" i="3"/>
  <c r="K121" i="2"/>
  <c r="K195" i="2"/>
  <c r="L95" i="2"/>
  <c r="L183" i="2"/>
  <c r="K218" i="2"/>
  <c r="G260" i="2"/>
  <c r="K130" i="2"/>
  <c r="K44" i="2"/>
  <c r="K53" i="2"/>
  <c r="L113" i="2"/>
  <c r="K175" i="2"/>
  <c r="K18" i="2"/>
  <c r="L225" i="2"/>
  <c r="K149" i="2"/>
  <c r="L53" i="2"/>
  <c r="K225" i="2"/>
  <c r="L195" i="2"/>
  <c r="L156" i="2"/>
  <c r="L149" i="2"/>
  <c r="P27" i="5" l="1"/>
  <c r="H24" i="3"/>
  <c r="I24" i="3"/>
  <c r="J24" i="3" s="1"/>
  <c r="I23" i="3"/>
  <c r="J23" i="3" s="1"/>
  <c r="H23" i="3"/>
  <c r="Q24" i="5"/>
  <c r="AC24" i="5" s="1"/>
  <c r="P24" i="5"/>
  <c r="Q23" i="5"/>
  <c r="P23" i="5"/>
  <c r="Q22" i="5"/>
  <c r="P22" i="5"/>
  <c r="H19" i="3"/>
  <c r="I19" i="3"/>
  <c r="J19" i="3" s="1"/>
  <c r="Q20" i="5"/>
  <c r="S20" i="5" s="1"/>
  <c r="P20" i="5"/>
  <c r="I17" i="3"/>
  <c r="J17" i="3" s="1"/>
  <c r="H17" i="3"/>
  <c r="Q19" i="5"/>
  <c r="P19" i="5"/>
  <c r="Q18" i="5"/>
  <c r="P18" i="5"/>
  <c r="Q13" i="5"/>
  <c r="P13" i="5"/>
  <c r="Q12" i="5"/>
  <c r="V12" i="5" s="1"/>
  <c r="P12" i="5"/>
  <c r="Q9" i="5"/>
  <c r="P9" i="5"/>
  <c r="I6" i="3"/>
  <c r="J6" i="3" s="1"/>
  <c r="H6" i="3"/>
  <c r="H4" i="3"/>
  <c r="I4" i="3"/>
  <c r="J4" i="3" s="1"/>
  <c r="O10" i="4"/>
  <c r="O33" i="4" s="1"/>
  <c r="D26" i="3"/>
  <c r="I3" i="3"/>
  <c r="H3" i="3"/>
  <c r="G26" i="3"/>
  <c r="H26" i="3" l="1"/>
  <c r="I26" i="3"/>
  <c r="J3" i="3"/>
  <c r="K44" i="6"/>
  <c r="L44" i="6" s="1"/>
  <c r="K43" i="6"/>
  <c r="L43" i="6" s="1"/>
  <c r="L45" i="6" s="1"/>
  <c r="G48" i="6" s="1"/>
  <c r="K35" i="6"/>
  <c r="L35" i="6" s="1"/>
  <c r="K34" i="6"/>
  <c r="L34" i="6" s="1"/>
  <c r="K33" i="6"/>
  <c r="L33" i="6" s="1"/>
  <c r="K32" i="6"/>
  <c r="L32" i="6" s="1"/>
  <c r="K31" i="6"/>
  <c r="L31" i="6" s="1"/>
  <c r="K30" i="6"/>
  <c r="L30" i="6" s="1"/>
  <c r="K29" i="6"/>
  <c r="L29" i="6" s="1"/>
  <c r="K28" i="6"/>
  <c r="L28" i="6" s="1"/>
  <c r="K21" i="6"/>
  <c r="F24" i="6" s="1"/>
  <c r="K20" i="6"/>
  <c r="L20" i="6" s="1"/>
  <c r="L21" i="6" s="1"/>
  <c r="G24" i="6" s="1"/>
  <c r="K12" i="6"/>
  <c r="L12" i="6" s="1"/>
  <c r="K11" i="6"/>
  <c r="L11" i="6" s="1"/>
  <c r="K10" i="6"/>
  <c r="L10" i="6" s="1"/>
  <c r="K9" i="6"/>
  <c r="L9" i="6" s="1"/>
  <c r="K8" i="6"/>
  <c r="L8" i="6" s="1"/>
  <c r="L36" i="6" l="1"/>
  <c r="G39" i="6" s="1"/>
  <c r="J24" i="6"/>
  <c r="L24" i="6"/>
  <c r="I24" i="6"/>
  <c r="K24" i="6" s="1"/>
  <c r="J39" i="6"/>
  <c r="L39" i="6"/>
  <c r="J48" i="6"/>
  <c r="L48" i="6" s="1"/>
  <c r="L13" i="6"/>
  <c r="K13" i="6"/>
  <c r="K36" i="6"/>
  <c r="F39" i="6" s="1"/>
  <c r="K45" i="6"/>
  <c r="F48" i="6" s="1"/>
  <c r="I48" i="6" l="1"/>
  <c r="K48" i="6"/>
  <c r="I39" i="6"/>
  <c r="K39" i="6"/>
  <c r="K52" i="6"/>
  <c r="F16" i="6"/>
  <c r="L52" i="6"/>
  <c r="G16" i="6"/>
  <c r="J16" i="6" l="1"/>
  <c r="L16" i="6" s="1"/>
  <c r="I16" i="6"/>
  <c r="K16" i="6" s="1"/>
  <c r="C201" i="5" l="1"/>
  <c r="C199" i="5"/>
  <c r="C198" i="5"/>
  <c r="C197" i="5"/>
  <c r="C195" i="5"/>
  <c r="C194" i="5"/>
  <c r="C193" i="5"/>
  <c r="C190" i="5"/>
  <c r="C188" i="5"/>
  <c r="C187" i="5"/>
  <c r="C186" i="5"/>
  <c r="C184" i="5"/>
  <c r="C183" i="5"/>
  <c r="C182" i="5"/>
  <c r="D182" i="5"/>
  <c r="D181" i="5"/>
  <c r="D193" i="5"/>
  <c r="D192" i="5"/>
  <c r="D171" i="5"/>
  <c r="D170" i="5"/>
  <c r="C179" i="5"/>
  <c r="C177" i="5"/>
  <c r="C176" i="5"/>
  <c r="C175" i="5"/>
  <c r="C173" i="5"/>
  <c r="C172" i="5"/>
  <c r="C171" i="5"/>
  <c r="D160" i="5"/>
  <c r="D159" i="5"/>
  <c r="C168" i="5"/>
  <c r="C166" i="5"/>
  <c r="C165" i="5"/>
  <c r="C164" i="5"/>
  <c r="C162" i="5"/>
  <c r="C161" i="5"/>
  <c r="C160" i="5"/>
  <c r="C71" i="5" l="1"/>
  <c r="D71" i="5"/>
  <c r="E71" i="5"/>
  <c r="C72" i="5"/>
  <c r="D72" i="5"/>
  <c r="E72" i="5"/>
  <c r="C73" i="5"/>
  <c r="D73" i="5"/>
  <c r="E73" i="5"/>
  <c r="C70" i="5"/>
  <c r="D70" i="5"/>
  <c r="E70" i="5"/>
  <c r="B104" i="5"/>
  <c r="C104" i="5"/>
  <c r="B105" i="5"/>
  <c r="C105" i="5"/>
  <c r="B106" i="5"/>
  <c r="C106" i="5"/>
  <c r="C103" i="5"/>
  <c r="B103" i="5"/>
  <c r="C196" i="5" l="1"/>
  <c r="C163" i="5"/>
  <c r="C185" i="5"/>
  <c r="C174" i="5"/>
  <c r="C200" i="5"/>
  <c r="C167" i="5"/>
  <c r="C189" i="5"/>
  <c r="C178" i="5"/>
  <c r="O6" i="5"/>
  <c r="O7" i="5"/>
  <c r="O8" i="5"/>
  <c r="O5" i="5"/>
  <c r="B3" i="5"/>
  <c r="C192" i="5" l="1"/>
  <c r="C159" i="5"/>
  <c r="C181" i="5"/>
  <c r="C170" i="5"/>
  <c r="D183" i="5"/>
  <c r="D172" i="5"/>
  <c r="D161" i="5"/>
  <c r="D194" i="5"/>
  <c r="D201" i="5"/>
  <c r="D190" i="5"/>
  <c r="D179" i="5"/>
  <c r="D168" i="5"/>
  <c r="D197" i="5"/>
  <c r="D164" i="5"/>
  <c r="D186" i="5"/>
  <c r="D175" i="5"/>
  <c r="D167" i="5"/>
  <c r="D200" i="5"/>
  <c r="D189" i="5"/>
  <c r="D178" i="5"/>
  <c r="D174" i="5"/>
  <c r="D196" i="5"/>
  <c r="D185" i="5"/>
  <c r="D163" i="5"/>
  <c r="D198" i="5"/>
  <c r="D187" i="5"/>
  <c r="D176" i="5"/>
  <c r="D165" i="5"/>
  <c r="D188" i="5"/>
  <c r="D177" i="5"/>
  <c r="D166" i="5"/>
  <c r="D199" i="5"/>
  <c r="D184" i="5"/>
  <c r="D173" i="5"/>
  <c r="D162" i="5"/>
  <c r="D195" i="5"/>
  <c r="I70" i="5"/>
  <c r="I72" i="5"/>
  <c r="I71" i="5"/>
  <c r="I73" i="5"/>
  <c r="K104" i="5"/>
  <c r="K106" i="5"/>
  <c r="K103" i="5"/>
  <c r="K105" i="5"/>
  <c r="G104" i="5"/>
  <c r="G106" i="5"/>
  <c r="G103" i="5"/>
  <c r="G105" i="5"/>
  <c r="B71" i="5"/>
  <c r="B73" i="5"/>
  <c r="B72" i="5"/>
  <c r="B70" i="5"/>
  <c r="H72" i="5"/>
  <c r="H71" i="5"/>
  <c r="H73" i="5"/>
  <c r="H70" i="5"/>
  <c r="J104" i="5"/>
  <c r="J106" i="5"/>
  <c r="J103" i="5"/>
  <c r="J105" i="5"/>
  <c r="F104" i="5"/>
  <c r="F106" i="5"/>
  <c r="F103" i="5"/>
  <c r="F105" i="5"/>
  <c r="K71" i="5"/>
  <c r="K73" i="5"/>
  <c r="K70" i="5"/>
  <c r="K72" i="5"/>
  <c r="G71" i="5"/>
  <c r="G73" i="5"/>
  <c r="G70" i="5"/>
  <c r="G72" i="5"/>
  <c r="I103" i="5"/>
  <c r="I105" i="5"/>
  <c r="I104" i="5"/>
  <c r="I106" i="5"/>
  <c r="E103" i="5"/>
  <c r="E105" i="5"/>
  <c r="E104" i="5"/>
  <c r="E106" i="5"/>
  <c r="J71" i="5"/>
  <c r="J73" i="5"/>
  <c r="J70" i="5"/>
  <c r="J72" i="5"/>
  <c r="F71" i="5"/>
  <c r="F73" i="5"/>
  <c r="F70" i="5"/>
  <c r="F72" i="5"/>
  <c r="H105" i="5"/>
  <c r="H104" i="5"/>
  <c r="H106" i="5"/>
  <c r="H103" i="5"/>
  <c r="D105" i="5"/>
  <c r="D104" i="5"/>
  <c r="D106" i="5"/>
  <c r="D103" i="5"/>
  <c r="B37" i="5"/>
  <c r="B170" i="5" l="1"/>
  <c r="E170" i="5" s="1"/>
  <c r="B134" i="5"/>
  <c r="G28" i="5" l="1"/>
  <c r="AK3" i="5"/>
  <c r="AP3" i="5"/>
  <c r="AA3" i="5"/>
  <c r="AN3" i="5"/>
  <c r="Y3" i="5"/>
  <c r="X3" i="5"/>
  <c r="W3" i="5"/>
  <c r="AJ3" i="5"/>
  <c r="U3" i="5"/>
  <c r="AH3" i="5"/>
  <c r="S3" i="5"/>
  <c r="T3" i="5" l="1"/>
  <c r="AM3" i="5"/>
  <c r="AB3" i="5"/>
  <c r="AL3" i="5"/>
  <c r="V3" i="5"/>
  <c r="AG3" i="5"/>
  <c r="K36" i="5"/>
  <c r="K133" i="5" s="1"/>
  <c r="F39" i="5"/>
  <c r="F136" i="5" s="1"/>
  <c r="J39" i="5"/>
  <c r="J136" i="5" s="1"/>
  <c r="I28" i="5"/>
  <c r="J37" i="5"/>
  <c r="J134" i="5" s="1"/>
  <c r="D37" i="5"/>
  <c r="D134" i="5" s="1"/>
  <c r="H37" i="5"/>
  <c r="H134" i="5" s="1"/>
  <c r="C28" i="5"/>
  <c r="K28" i="5"/>
  <c r="Z3" i="5"/>
  <c r="AI3" i="5"/>
  <c r="AO3" i="5"/>
  <c r="E36" i="5"/>
  <c r="E133" i="5" s="1"/>
  <c r="I36" i="5"/>
  <c r="I133" i="5" s="1"/>
  <c r="D39" i="5"/>
  <c r="D136" i="5" s="1"/>
  <c r="H39" i="5"/>
  <c r="E28" i="5"/>
  <c r="F37" i="5"/>
  <c r="F134" i="5" s="1"/>
  <c r="D28" i="5"/>
  <c r="H28" i="5"/>
  <c r="F36" i="5"/>
  <c r="F133" i="5" s="1"/>
  <c r="G37" i="5"/>
  <c r="G134" i="5" s="1"/>
  <c r="F38" i="5"/>
  <c r="F135" i="5" s="1"/>
  <c r="E39" i="5"/>
  <c r="E136" i="5" s="1"/>
  <c r="B28" i="5"/>
  <c r="F28" i="5"/>
  <c r="J28" i="5"/>
  <c r="H36" i="5"/>
  <c r="H133" i="5" s="1"/>
  <c r="E37" i="5"/>
  <c r="E134" i="5" s="1"/>
  <c r="I39" i="5"/>
  <c r="B199" i="5" l="1"/>
  <c r="E199" i="5" s="1"/>
  <c r="I136" i="5"/>
  <c r="B198" i="5"/>
  <c r="E198" i="5" s="1"/>
  <c r="H136" i="5"/>
  <c r="O28" i="5"/>
  <c r="B165" i="5"/>
  <c r="E165" i="5" s="1"/>
  <c r="B163" i="5"/>
  <c r="E163" i="5" s="1"/>
  <c r="B166" i="5"/>
  <c r="E166" i="5" s="1"/>
  <c r="B172" i="5"/>
  <c r="E172" i="5" s="1"/>
  <c r="B200" i="5"/>
  <c r="E200" i="5" s="1"/>
  <c r="B168" i="5"/>
  <c r="E168" i="5" s="1"/>
  <c r="B173" i="5"/>
  <c r="E173" i="5" s="1"/>
  <c r="B175" i="5"/>
  <c r="E175" i="5" s="1"/>
  <c r="B176" i="5"/>
  <c r="E176" i="5" s="1"/>
  <c r="B195" i="5"/>
  <c r="E195" i="5" s="1"/>
  <c r="B174" i="5"/>
  <c r="E174" i="5" s="1"/>
  <c r="B162" i="5"/>
  <c r="E162" i="5" s="1"/>
  <c r="B178" i="5"/>
  <c r="E178" i="5" s="1"/>
  <c r="B196" i="5"/>
  <c r="E196" i="5" s="1"/>
  <c r="B194" i="5"/>
  <c r="E194" i="5" s="1"/>
  <c r="B185" i="5"/>
  <c r="E185" i="5" s="1"/>
  <c r="T37" i="5"/>
  <c r="O67" i="5"/>
  <c r="H38" i="5"/>
  <c r="H135" i="5" s="1"/>
  <c r="D38" i="5"/>
  <c r="D135" i="5" s="1"/>
  <c r="K38" i="5"/>
  <c r="K135" i="5" s="1"/>
  <c r="E38" i="5"/>
  <c r="E135" i="5" s="1"/>
  <c r="B38" i="5"/>
  <c r="B135" i="5" s="1"/>
  <c r="G38" i="5"/>
  <c r="G135" i="5" s="1"/>
  <c r="D36" i="5"/>
  <c r="D133" i="5" s="1"/>
  <c r="B36" i="5"/>
  <c r="B133" i="5" s="1"/>
  <c r="J36" i="5"/>
  <c r="J133" i="5" s="1"/>
  <c r="G36" i="5"/>
  <c r="G133" i="5" s="1"/>
  <c r="C39" i="5"/>
  <c r="C136" i="5" s="1"/>
  <c r="G39" i="5"/>
  <c r="G136" i="5" s="1"/>
  <c r="K39" i="5"/>
  <c r="K136" i="5" s="1"/>
  <c r="B39" i="5"/>
  <c r="B136" i="5" s="1"/>
  <c r="C38" i="5"/>
  <c r="C135" i="5" s="1"/>
  <c r="C37" i="5"/>
  <c r="C134" i="5" s="1"/>
  <c r="I37" i="5"/>
  <c r="I134" i="5" s="1"/>
  <c r="K37" i="5"/>
  <c r="K134" i="5" s="1"/>
  <c r="J38" i="5"/>
  <c r="J135" i="5" s="1"/>
  <c r="C36" i="5"/>
  <c r="C133" i="5" s="1"/>
  <c r="I38" i="5"/>
  <c r="I135" i="5" s="1"/>
  <c r="Q36" i="5"/>
  <c r="B188" i="5" l="1"/>
  <c r="E188" i="5" s="1"/>
  <c r="B193" i="5"/>
  <c r="E193" i="5" s="1"/>
  <c r="B160" i="5"/>
  <c r="E160" i="5" s="1"/>
  <c r="B179" i="5"/>
  <c r="E179" i="5" s="1"/>
  <c r="B192" i="5"/>
  <c r="E192" i="5" s="1"/>
  <c r="B161" i="5"/>
  <c r="E161" i="5" s="1"/>
  <c r="B190" i="5"/>
  <c r="E190" i="5" s="1"/>
  <c r="B182" i="5"/>
  <c r="E182" i="5" s="1"/>
  <c r="B184" i="5"/>
  <c r="E184" i="5" s="1"/>
  <c r="B189" i="5"/>
  <c r="E189" i="5" s="1"/>
  <c r="B177" i="5"/>
  <c r="E177" i="5" s="1"/>
  <c r="B201" i="5"/>
  <c r="E201" i="5" s="1"/>
  <c r="B164" i="5"/>
  <c r="E164" i="5" s="1"/>
  <c r="B186" i="5"/>
  <c r="E186" i="5" s="1"/>
  <c r="B183" i="5"/>
  <c r="E183" i="5" s="1"/>
  <c r="B159" i="5"/>
  <c r="E159" i="5" s="1"/>
  <c r="B171" i="5"/>
  <c r="E171" i="5" s="1"/>
  <c r="B197" i="5"/>
  <c r="E197" i="5" s="1"/>
  <c r="B167" i="5"/>
  <c r="E167" i="5" s="1"/>
  <c r="B181" i="5"/>
  <c r="E181" i="5" s="1"/>
  <c r="B187" i="5"/>
  <c r="E187" i="5" s="1"/>
  <c r="Z37" i="5"/>
  <c r="AA37" i="5"/>
  <c r="W37" i="5"/>
  <c r="V37" i="5"/>
  <c r="U37" i="5"/>
  <c r="AB37" i="5"/>
  <c r="Y37" i="5"/>
  <c r="X37" i="5"/>
  <c r="S37" i="5"/>
  <c r="W38" i="5"/>
  <c r="S38" i="5"/>
  <c r="AA38" i="5"/>
  <c r="T38" i="5"/>
  <c r="X38" i="5"/>
  <c r="AB38" i="5"/>
  <c r="U38" i="5"/>
  <c r="Y38" i="5"/>
  <c r="V38" i="5"/>
  <c r="Z38" i="5"/>
  <c r="U36" i="5"/>
  <c r="W36" i="5"/>
  <c r="V36" i="5"/>
  <c r="S36" i="5"/>
  <c r="AA36" i="5"/>
  <c r="AB36" i="5"/>
  <c r="Y36" i="5"/>
  <c r="Z36" i="5"/>
  <c r="X36" i="5"/>
  <c r="T36" i="5"/>
  <c r="Z39" i="5"/>
  <c r="V39" i="5"/>
  <c r="T39" i="5"/>
  <c r="S39" i="5"/>
  <c r="AB39" i="5"/>
  <c r="U39" i="5"/>
  <c r="X39" i="5"/>
  <c r="W39" i="5"/>
  <c r="AA39" i="5"/>
  <c r="Y39" i="5"/>
  <c r="N6" i="5" l="1"/>
  <c r="Q6" i="5" l="1"/>
  <c r="AI6" i="5"/>
  <c r="AO6" i="5"/>
  <c r="AN6" i="5"/>
  <c r="AJ6" i="5"/>
  <c r="AG6" i="5"/>
  <c r="AL6" i="5"/>
  <c r="AK6" i="5"/>
  <c r="AM6" i="5"/>
  <c r="AP6" i="5"/>
  <c r="AH6" i="5"/>
  <c r="P6" i="5"/>
  <c r="AC6" i="5" l="1"/>
  <c r="AD6" i="5"/>
  <c r="N8" i="5"/>
  <c r="N7" i="5"/>
  <c r="AB6" i="5"/>
  <c r="W6" i="5"/>
  <c r="Z6" i="5"/>
  <c r="Y6" i="5"/>
  <c r="S6" i="5"/>
  <c r="T6" i="5"/>
  <c r="U6" i="5"/>
  <c r="X6" i="5"/>
  <c r="AA6" i="5"/>
  <c r="V6" i="5"/>
  <c r="Q8" i="5" l="1"/>
  <c r="AO8" i="5"/>
  <c r="AI8" i="5"/>
  <c r="AK8" i="5"/>
  <c r="AG8" i="5"/>
  <c r="P8" i="5"/>
  <c r="AN8" i="5"/>
  <c r="AM8" i="5"/>
  <c r="AH8" i="5"/>
  <c r="AL8" i="5"/>
  <c r="AP8" i="5"/>
  <c r="AJ8" i="5"/>
  <c r="AJ7" i="5"/>
  <c r="Q7" i="5"/>
  <c r="AP7" i="5"/>
  <c r="AN7" i="5"/>
  <c r="AM7" i="5"/>
  <c r="AG7" i="5"/>
  <c r="AI7" i="5"/>
  <c r="AO7" i="5"/>
  <c r="AH7" i="5"/>
  <c r="AK7" i="5"/>
  <c r="AL7" i="5"/>
  <c r="P7" i="5"/>
  <c r="AD7" i="5" l="1"/>
  <c r="AC7" i="5"/>
  <c r="AC8" i="5"/>
  <c r="AD8" i="5"/>
  <c r="V8" i="5"/>
  <c r="U8" i="5"/>
  <c r="AB8" i="5"/>
  <c r="W8" i="5"/>
  <c r="X8" i="5"/>
  <c r="Y8" i="5"/>
  <c r="S8" i="5"/>
  <c r="AA8" i="5"/>
  <c r="Z8" i="5"/>
  <c r="T8" i="5"/>
  <c r="AA7" i="5"/>
  <c r="Z7" i="5"/>
  <c r="S7" i="5"/>
  <c r="AB7" i="5"/>
  <c r="W7" i="5"/>
  <c r="X7" i="5"/>
  <c r="V7" i="5"/>
  <c r="U7" i="5"/>
  <c r="Y7" i="5"/>
  <c r="T7" i="5"/>
  <c r="N5" i="5" l="1"/>
  <c r="N28" i="5" s="1"/>
  <c r="P5" i="5" l="1"/>
  <c r="P28" i="5" s="1"/>
  <c r="AJ5" i="5"/>
  <c r="AN5" i="5"/>
  <c r="AK5" i="5"/>
  <c r="AP5" i="5"/>
  <c r="AG5" i="5"/>
  <c r="Q5" i="5"/>
  <c r="AI5" i="5"/>
  <c r="AL5" i="5"/>
  <c r="AO5" i="5"/>
  <c r="AH5" i="5"/>
  <c r="AM5" i="5"/>
  <c r="AC5" i="5" l="1"/>
  <c r="AD5" i="5"/>
  <c r="T5" i="5"/>
  <c r="AB5" i="5"/>
  <c r="V5" i="5"/>
  <c r="Y5" i="5"/>
  <c r="X5" i="5"/>
  <c r="AA5" i="5"/>
  <c r="W5" i="5"/>
  <c r="S5" i="5"/>
  <c r="U5" i="5"/>
  <c r="Z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4" authorId="0" shapeId="0" xr:uid="{00000000-0006-0000-0400-000001000000}">
      <text>
        <r>
          <rPr>
            <b/>
            <sz val="9"/>
            <color indexed="81"/>
            <rFont val="Tahoma"/>
            <family val="2"/>
            <charset val="238"/>
          </rPr>
          <t>Autor:</t>
        </r>
        <r>
          <rPr>
            <sz val="9"/>
            <color indexed="81"/>
            <rFont val="Tahoma"/>
            <family val="2"/>
            <charset val="238"/>
          </rPr>
          <t xml:space="preserve">
usunąć kwoty 0,00 jeśli nie było ofert</t>
        </r>
      </text>
    </comment>
  </commentList>
</comments>
</file>

<file path=xl/sharedStrings.xml><?xml version="1.0" encoding="utf-8"?>
<sst xmlns="http://schemas.openxmlformats.org/spreadsheetml/2006/main" count="1205" uniqueCount="264">
  <si>
    <t>L.p.</t>
  </si>
  <si>
    <t>j.m.</t>
  </si>
  <si>
    <t>VAT %</t>
  </si>
  <si>
    <t>RAZEM:</t>
  </si>
  <si>
    <t>Uwaga ! Należy należy zapoznać się z poniższymi uwagami przed wypełnieniem Formularza asortymentowo-cenowego</t>
  </si>
  <si>
    <t>2. Określenie właściwej stawki VAT należy do Wykonawcy. Należy podać stawkę VAT obowiązującą na dzień składania ofert.</t>
  </si>
  <si>
    <t>PAKIET 1</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</si>
  <si>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</si>
  <si>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PAKIET 2</t>
  </si>
  <si>
    <t xml:space="preserve">Cena netto (zł) za j.m </t>
  </si>
  <si>
    <t>Szacunkowa ilość asortymentu w j.m.</t>
  </si>
  <si>
    <t xml:space="preserve">Klipsy polimerowe niewchłanialne, rozmiar ML,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0301-04MLE/OMN (kompatybilność potwierdzona w instrukcji obsługi klipsów). Opakowanie a 20 szt </t>
  </si>
  <si>
    <t>Klipsy polimerowe niewchłanialne, rozmiar 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0301-04LE/OMN (kompatybilność potwierdzona w instrukcji obsługi klipsów). Op a 20 szt</t>
  </si>
  <si>
    <t>Klipsy polimerowe niewchłanialne, rozmiar XL,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0301-04XLE/OMN (kompatybilność potwierdzona w instrukcji obsługi klipsów). Op a 20 szt</t>
  </si>
  <si>
    <t>Klipsy tytanowe rozmiar ML o wymiarach przed zamknięciem 8,1 mm i 9,1 mm po zamknięciu, łatwy załadunek klipsa do klipsownicy, równoległe zamykanie ramion klipsa na całej długości,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klipsownicą ref. 0301-07MLE (kompatybilność potwierdzona w instrukcji obsługi klipsów)</t>
  </si>
  <si>
    <t>Klipsy tytanowe rozmiar ML o wymiarach przed zamknięciem 5,5 mm i 8,7 mm po zamknięciu, posiadające wewnętrzne i zewnętrzne rowkowanie zabezpieczające przed zsunięciem się z naczynia i wysunięciem z klipsownicy, kompatybilne z klipsownicami o uchwycie szczęk 0,84 -1,00 mm, do każdego zasobnika dwie samoprzylepne naklejki do umieszczenia w dokumentacji medycznej; ładunek zawierający 6 szt. klipsów.</t>
  </si>
  <si>
    <t>op</t>
  </si>
  <si>
    <t>szt</t>
  </si>
  <si>
    <t>Producent, Nazwa handlowa, nr katalog. oferowanego asortymentu</t>
  </si>
  <si>
    <t>Nazwa i nr dokumentu dopuszczającego do obrotu i używania</t>
  </si>
  <si>
    <t>Klasa wyrobu</t>
  </si>
  <si>
    <t>Wielkość opakowania handlowego (zgodne ze sposobem fakturowania)</t>
  </si>
  <si>
    <t>Filtr gazu CO2 z drenem do insuflatorów, sterylny</t>
  </si>
  <si>
    <t>szt.</t>
  </si>
  <si>
    <t>PAKIET 3</t>
  </si>
  <si>
    <t xml:space="preserve">Opis przedmiotu zamówienia </t>
  </si>
  <si>
    <t>PAKIET 4</t>
  </si>
  <si>
    <t>szrt</t>
  </si>
  <si>
    <t>Laparoskopowy woreczek ekstrakcyjny, pojemność 200 ml, średnica 54 mm, długość 200 mm, w polietylenowej rurce z wypychaczem, długość prowadnika 223 mm, wypychacz z uchwytem na dwa palce, do trokara 10mm, ściągacz z pamięcią kształtu wykonany z nitinolu.</t>
  </si>
  <si>
    <t>Laparoskopowy woreczek ekstrakcyjny, pojemność 400 ml, średnica 80 mm, długość 190 mm, w polietylenowej rurce z wypychaczem, długość prowadnika 223 mm, wypychacz z uchwytem na dwa palce, do trokara 10mm, ściągacz z pamięcią kształtu wykonany z nitinolu.</t>
  </si>
  <si>
    <t>Laparoskopowy woreczek ekstrakcyjny, pojemność 800 ml, średnica 100 mm, długość 205 mm, w polietylenowej rurce z wypychaczem, długość prowadnika 223 mm, wypychacz z uchwytem na dwa palce, do trokara 10mm, ściągacz z pamięcią kształtu wykonany z nitinolu.</t>
  </si>
  <si>
    <t>Laparoskopowy woreczek ekstrakcyjny, pojemność 1200 ml, średnica 130 mm, długość 205 mm, w polietylenowej rurce z wypychaczem, długość prowadnika 223 mm, wypychacz z uchwytem na dwa palce, do trokara 10mm, ściągacz z pamięcią kształtu wykonany z nitinolu.</t>
  </si>
  <si>
    <t>Laparoskopowy woreczek ekstrakcyjny, pojemność 1500 ml, średnica 150 mm, długość 205 mm, w polietylenowej rurce z wypychaczem, długość prowadnika 223 mm, wypychacz z uchwytem na dwa palce, do trokara 10mm, ściągacz z pamięcią kształtu wykonany z nitinolu.</t>
  </si>
  <si>
    <t>Jednorazowy, sterylny system filtracji dymu elektrochirurgicznego podczas procedur laparoskopowych, łącznik luer lock do połączenia z trokarem, dren z zaciskiem rolkowym do regualcji przepływu gazu, filtr ULPA z aktywnym węglem - skuteczność &gt;99,999968% dla cząstek o wielkości 25-27 nanometrów.</t>
  </si>
  <si>
    <t>Nożyczki laparokopowe zagięte typu Metzenbaum, sterylne, do kilkukrotnego użytku (do 9 sterylizacji w parze), trzon obrotowy 5 mm, długość 34 cm, z kolorystycznym oznaczeniem rodzaju narzędzia.</t>
  </si>
  <si>
    <t>Zestaw trokarów:                                                                                                                1 x trokar 10 mm typ bezpieczny liniowy z mechanizmem aktywującym ostrze i wskaźnikiem aktywacji, 2 x kaniula żłobkowana 10 mm z portem do insuflacji,                       1 x redukcja do kaniul 5/10 mm, 1 x trokar 5 mm typ piramidalny rozpychający,                                2 x kaniula żłobkowana 5 mm z portem do insuflacji,1 x igła veresa z kranikiem,                                                           1 x woreczek ekstrakcyjny ze ściągaczem,1 x 6 szt klipsów ML do klipsownicy typu 0301-07MLE, 1 x 6 szt klipsów ML do klipsownicy typu 0301-02MLE,</t>
  </si>
  <si>
    <t>Wartość podstawowa netto w zł</t>
  </si>
  <si>
    <t>Wartość podstawowa brutto w zł</t>
  </si>
  <si>
    <t>Kaseta dreny ssąco-płuczące, - dreny umieszczone w sterylnej kasecie; - kolorowe oznaczenie części drenów pracujacej w polu operacyjnym; - perystaltyczna praca części podającej oraz odbierającej płyny op a 6 szt</t>
  </si>
  <si>
    <t xml:space="preserve">Końcówka 3w1; - średnica 4,2mm, -funkcja frezu kosntego, funkcja frezu tkanki miekkiej, - fuzja ablacji op. a 4 szt </t>
  </si>
  <si>
    <t>Prawo opcji</t>
  </si>
  <si>
    <t>Wartość  netto w zł  prawa opcji</t>
  </si>
  <si>
    <t>Wartość brutto w zł  prawa opcji</t>
  </si>
  <si>
    <t>Wartość całkowita zamówienia netto</t>
  </si>
  <si>
    <t>Wartość całkowita zamówienia brutto</t>
  </si>
  <si>
    <t>RAZEM</t>
  </si>
  <si>
    <t>Kwota przeznaczona na sfinansowanie podstawowego zamówienia brutto w PLN</t>
  </si>
  <si>
    <t>Szanowni Państwo,</t>
  </si>
  <si>
    <t>oferta nr 1</t>
  </si>
  <si>
    <t>oferta nr 2</t>
  </si>
  <si>
    <t>oferta nr 3</t>
  </si>
  <si>
    <t>oferta nr 4</t>
  </si>
  <si>
    <t>oferta nr 5</t>
  </si>
  <si>
    <t>oferta nr 6</t>
  </si>
  <si>
    <t>oferta nr 7</t>
  </si>
  <si>
    <t>oferta nr 8</t>
  </si>
  <si>
    <t>oferta nr 9</t>
  </si>
  <si>
    <t>oferta nr 10</t>
  </si>
  <si>
    <t>LP</t>
  </si>
  <si>
    <t xml:space="preserve">Pakiet 1 </t>
  </si>
  <si>
    <t>Pakiet 2</t>
  </si>
  <si>
    <t>Pakiet 3</t>
  </si>
  <si>
    <t>Pakiet 4</t>
  </si>
  <si>
    <t xml:space="preserve">Termin dostawy
( w dniach) </t>
  </si>
  <si>
    <t>Termin płatności
(w dniach)</t>
  </si>
  <si>
    <t>NIP WYKONAWCY</t>
  </si>
  <si>
    <t>NR UMOWY</t>
  </si>
  <si>
    <t>PRZEKROCZENIA</t>
  </si>
  <si>
    <t>pakiet</t>
  </si>
  <si>
    <t>BRUTTO w PLN</t>
  </si>
  <si>
    <t>min</t>
  </si>
  <si>
    <t>różnica</t>
  </si>
  <si>
    <t>Pakiet 1</t>
  </si>
  <si>
    <t>termin płatności w dniach</t>
  </si>
  <si>
    <t>maksymalny</t>
  </si>
  <si>
    <t>ranga</t>
  </si>
  <si>
    <t>termin dostawy</t>
  </si>
  <si>
    <t>cena</t>
  </si>
  <si>
    <t>ilość ofert</t>
  </si>
  <si>
    <t>suma</t>
  </si>
  <si>
    <t>średnia</t>
  </si>
  <si>
    <t>SUMA PKT</t>
  </si>
  <si>
    <t>Numer oferty</t>
  </si>
  <si>
    <t>Liczba punktów w kryterium ceny</t>
  </si>
  <si>
    <t>Liczba punktów w kryterium dostawy</t>
  </si>
  <si>
    <t>Liczba punktów w kryterium terminu płatności</t>
  </si>
  <si>
    <t>Razem</t>
  </si>
  <si>
    <t>unieważniono na podstawie z art. 255 pkt 1 Ustawy</t>
  </si>
  <si>
    <t>Znak sprawy 35/PN/ZP/D/2023</t>
  </si>
  <si>
    <t>Samodzielny Publiczny Zakład Opieki Zdrowotnej Uniwersytecki Szpital Kliniczny im. Wojskowej Akademii Medycznej Uniwersytetu Medycznego w Łodzi Centralny Szpital Weteranów działając w trybie art. 222 ust. 5 ustawy z dnia 11 września 2019 r. Prawo zamówień publicznych (Dz. U. 2022 r., poz. 1710 – j.t. ze zm.) przekazuje poniżej informacje o których mowa w art. 222 ust. 5 pkt 1 i 2 ustawy Prawo zamowień publicznych.</t>
  </si>
  <si>
    <r>
      <t xml:space="preserve">Przed otwarciem ofert Zamawiający podał kwotę, jaką zamierza przeznaczyć na sfinansowanie zamówenia, z podziałem na 4 części (pakiety) w wysokosci: </t>
    </r>
    <r>
      <rPr>
        <b/>
        <sz val="10"/>
        <rFont val="Arial Narrow"/>
        <family val="2"/>
        <charset val="238"/>
      </rPr>
      <t xml:space="preserve"> 481 632,48  zł brutto</t>
    </r>
  </si>
  <si>
    <t>Kwota przeznaczona na sfinansowanie całkowitej wartości zamówienia brutto w PLN</t>
  </si>
  <si>
    <t>ZAMÓWIENIE CAŁKOWITE BRUTTO w PLN</t>
  </si>
  <si>
    <t xml:space="preserve">1. Przy wyborze oferty Zamawiający będzie się kierował następującymi kryteriami (odrębnie dla każdego z pakietów):
 kryterium         ranga
 Cena         - 60% 
 Termin dostawy        - 20%
 Termin płatności        - 20% 
Sposób obliczania kryteriów:
Cena – obliczana jest wg wzoru:
C=(C min / C n) x 100 x ranga
C min – cena minimalna, C n – cena oferty badanej
Zamawiający przyjmie do oceny podane przez wykonawców ceny brutto.
Termin dostawy - Punkty za to kryterium zostaną przyznane w zależności od zaoferowanego terminu dostawy towaru wyrażonego w dniach roboczych, zgodnie z tabelą poniżej.
Liczba dni Punktacja
4 dni 0 pkt.
3 dni 10 pkt.
2 dni 20 pkt.
Termin płatności – obliczany jest wg wzoru: 
T = (T n / T max) x 100 x ranga
T n – termin płatności oferty badanej (w dniach), T max – maksymalny termin płatności (w dniach)
Do obliczeń kryterium terminu płatności Zamawiający przyjmie minimalnie 45 dni, maksymalnie 60 dni, z zastrzeżeniem, iż termin płatności 45-dniowy, jako warunek otrzyma 0 pkt.
2. Ocena końcowa jest sumą punktów uzyskanych za powyższe kryteria. 
3. Zamawiający udzieli zamówienia wykonawcy, którego oferta została uznana za najkorzystniejsza w oparciu o wyżej wymienione kryteria.
4. Najkorzystniejsza oferta to oferta z najwyższą ilością punktów.
5. Przy wyborze najkorzystniejszej oferty Zamawiający nie przewiduje zastosowania aukcji elektronicznej.
</t>
  </si>
  <si>
    <t>1. Do obliczenia ceny oferty należy zastosować następujący sposób:
 Podać jednostkową cenę netto dla każdej pozycji z dokładnością do dwóch miejsc po przecinku.
 Podać stawkę VAT (w %) dla każdej pozycji.
 Obliczyć wartość netto każdej pozycji, mnożąc podaną cenę jednostkową netto przez ilość. Tak wyliczoną wartość netto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brutto dla każdej pozycji dodając do wyliczonej wartości netto iloczyn wyliczonej wartości netto i stawki VAT (w %). Tak wyliczoną wartość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podstawową netto i wartość podstawową brutto poprzez zsumowanie wartości netto/brutto zamówienia podstawowego dla poszczególnych pozycji;
 Odpowiednio dla każdego pakietu obliczyć wartość całkowitą zamówienia netto i brutto wg tabeli.</t>
  </si>
  <si>
    <t>RAZEM PAKIETY 1-4</t>
  </si>
  <si>
    <r>
      <t>Otwarcie ofert na dostawy sprzętu zużywalnego dla bloków operacyjnych  dla Uniwersyteckiego Szpitala Klinicznego im. Wojskowej Akademii Medycznej Uniwersytetu Medycznego w Łodzi Centralny Szpital Weteranów 
odbyło się w dniu</t>
    </r>
    <r>
      <rPr>
        <b/>
        <sz val="10"/>
        <color rgb="FFFF0000"/>
        <rFont val="Arial Narrow"/>
        <family val="2"/>
        <charset val="238"/>
      </rPr>
      <t xml:space="preserve"> 27.03.2023. r. o godz.10:00</t>
    </r>
  </si>
  <si>
    <t>36/PN/ZP/D/2023- DOSTAWY  SPRZĘTU JEDNORAZOWEGO</t>
  </si>
  <si>
    <t>Załącznik nr 2 do SWZ</t>
  </si>
  <si>
    <t>ilość</t>
  </si>
  <si>
    <t>Cena netto (zł) za j.m</t>
  </si>
  <si>
    <t>Wartość  podstawowa brutto w zł</t>
  </si>
  <si>
    <t>Krótki kolec przelewowy pasujący do gumowych portów o średnicy 6,3mm. Umożliwia swobodny przepływ płynów. Bespieczne połączenia pomiędzy dwoma pojemnikami. Pakowany sterylnie, pojedyńczo .</t>
  </si>
  <si>
    <t xml:space="preserve">Przyrząd do wilokrotnego pobierania i przelewania leków, wyposażony w powietrzny filtre antybakteryjny 0,45 um, chroniacy lek przed zanieczyszczeniem. Filtr powietrzny 0,45 um , zatyczka, złącze luer-lock, możluiwość naciągania bez pęcherzyków powietrza , sterylne opakowanie jednostkowe. </t>
  </si>
  <si>
    <t>x</t>
  </si>
  <si>
    <t xml:space="preserve">Wartość podstawowa netto w zł </t>
  </si>
  <si>
    <t>Wartość podstawowa  brutto w zł z</t>
  </si>
  <si>
    <t>Wartość netto w zł</t>
  </si>
  <si>
    <t>Wartość brutto w zł</t>
  </si>
  <si>
    <t>WZIERNIK GINEKOLOGICZNY J.U. jałowy [rózne dostępne rozmiary - minimum S i M] x 1SZT</t>
  </si>
  <si>
    <t>SZCZOTECZKA CYTOLOGICZNA steryl.-wachlarzyk</t>
  </si>
  <si>
    <t>Ostrza jednokrotnego użytku, niesterylne, pakowane indywidualnie, uniwersalne do każdego rodzaju owłosienia w tym na głowie, szerokość ostrza 3,8 cm, Konstrukcja ostrzy minimalizuje ryzyko uszkodzeń skóry: nieruchoma dolna powierzchnia ostrza chroni skórę a górna  ruchoma obcina włosy, klasa wodoodporności IPX7, oryginalna instrukcja użycia potwierdzająca dane</t>
  </si>
  <si>
    <t>Koszula operacyjna wykonana z włókniny polipropylenowej o gramaturze 35 g/m2. Na przodzie fałdy umożliwiające dopasowanie koszuli do sylwetki a także głębokie wycięcie, wiązanie na troki umożliwiające pacjentowi zachowanie intymności. Po bokach koszuli rozporki niekrępujące ruchy. Koszula zapakowana w torebkę foliową, przezroczystą z czytelną etykietą. Rozmiary S/M i L/XL. Paroprzepuszczalność koszuli min. 4365 g/m2x24h, odporność na przenikanie cieczy powyżej 10cm H2O.</t>
  </si>
  <si>
    <t>Spodenki do kolonoskopii wykonane z włókniny o gramaturze 40 gr.,granatowe</t>
  </si>
  <si>
    <t>Pakiet 5</t>
  </si>
  <si>
    <t>1.</t>
  </si>
  <si>
    <t xml:space="preserve">Zawór do EB-J10 op a 10 szt </t>
  </si>
  <si>
    <t>Igła do biopsji pod kontrolą endoultrasonografii eBUS-TBNA typ SONOTIP II EBUS standard, rozmiar 22 G, średnica osłonki 1,8 mm, mandryn zaokraglony</t>
  </si>
  <si>
    <t>Układ do respiratora transportowego ParaPac o dł 1,2m wraz z zaworek, kapturkiem zabezpieczajacym oraz kolankiem 22F-22M. Całość zestawu kompatybilna z respiratorem ParaPac</t>
  </si>
  <si>
    <t>600</t>
  </si>
  <si>
    <t>`</t>
  </si>
  <si>
    <t>50</t>
  </si>
  <si>
    <t>Pakiet 7 - Kaseta do ogrzewania płynów</t>
  </si>
  <si>
    <t>Wielkośc opakowania handlowego ( zgodne ze sposobem fakturowania</t>
  </si>
  <si>
    <t>Kaseta jednokrotnego uzytku, przeznaczona do przepływów 150ml/min, posiadająca port igłowy i bezigłowy do iniekcji, dren o dł 76cm z końcówką luer  całkowicie kompatybilna z urządzeniem do ogrzewania płynów infuzyjnych i krwi suchym powierzem Ranger. Opakowanie a 10 szt</t>
  </si>
  <si>
    <t>100</t>
  </si>
  <si>
    <t>Pakiet 8 - Stetoskop jednorazowy</t>
  </si>
  <si>
    <t xml:space="preserve">Stetoskop jednorazowy z membraną dwutonową, Membrana wykonana z Wwókna szklanego epoksydowe z obramowaniem z termoplastycznego poliuretanu . Przewód plastikowy . Oliwki - powłoka z elastomeru silikonowego.Nie zawiera ftalanów ani lateksu , kałczuku naturalnego . Zgodne z normami ISO 13485 Wyroby Medyczne – Systemy zarządzania jakością
 EN/ISO 14971 Wyroby Medyczne – Zastosowanie zarządzania ryzykiem 
 EN/ISO 10993-1 Biologiczna ocena wyrobów medycznych
 IEC 62366 Wyroby Medyczne – Zastosowanie inżynierii użyteczności do wyrobów medycznych </t>
  </si>
  <si>
    <t>1200</t>
  </si>
  <si>
    <t>NIETŁUKĄCY JEDNORAZOWY WYSKALOWANY KANISTER DO ZBIERANIA WYDZIELINY, STERYLNY, WYKONANY Z POLIPROPYLENU, WYPOSAŻONY W FILTR HYDROFOBOWO - BAKTERYJNY, ZAWÓR UPUSZCZAJĄCY DODATNIE CIŚNIENIE ORAZ KOMORĘ NA WYDZIELINĘ O POJEMNOŚCI 0,3 LITRA</t>
  </si>
  <si>
    <t>2.</t>
  </si>
  <si>
    <t>NIETŁUKĄCY JEDNORAZOWY WYSKALOWANY KANISTER DO ZBIERANIA WYDZIELINY, STERYLNY, WYKONANY Z POLIPROPYLENU, WYPOSAŻONY W FILTR HYDROFOBOWO - BAKTERYJNY, Z PROSZKIEM ŻELUJĄCYM UWALNIANYM MECHANICZNIE PO WYPEŁNIENIU ZBIORNIKA,  ZAWÓR UPUSZCZAJĄCY DODATNIE CIŚNIE 0,3 LITRA</t>
  </si>
  <si>
    <t>3.</t>
  </si>
  <si>
    <t>NIETŁUKĄCY JEDNORAZOWY WYSKALOWANY KANISTER DO ZBIERANIA WYDZIELINY, STERYLNY, WYKONANY Z POLIPROPYLENU,  ZAWÓR UPUSZCZAJĄCY DODATNIE CIŚNIENIE ORAZ KOMORĘ NA WYDZIELINĘ O POJEMNOŚCI 0,8 LITRA</t>
  </si>
  <si>
    <t>4.</t>
  </si>
  <si>
    <t>NIETŁUKĄCY JEDNORAZOWY WYSKALOWANY KANISTER DO ZBIERANIA WYDZIELINY, STERYLNY, WYKONANY Z POLIPROPYLENU, WYPOSAŻONY W FILTR HYDROFOBOWO - BAKTERYJNY, Z PROSZKIEM ŻELUJĄCYM UWALNIANYM MECHANICZNIE PO WYPEŁNIENIU ZBIORNIKA,  ZAWÓR UPUSZCZAJĄCY DODATNIE CIŚNIE, 0,8 LITRA</t>
  </si>
  <si>
    <t>5.</t>
  </si>
  <si>
    <t>NIETŁUKĄCY JEDNORAZOWY WYSKALOWANY KANISTER DO ZBIERANIA WYDZIELINY, STERYLNY, WYKONANY Z POLIPROPYLENU, WYPOSAŻONY W FILTR HYDROFOBOWO - BAKTERYJNY, ZAWÓR UPUSZCZAJĄCY DODATNIE CIŚNIENIE ORAZ KOMORĘ NA WYDZIELINĘ O POJEMNOŚC 2 LITRY</t>
  </si>
  <si>
    <t>6.</t>
  </si>
  <si>
    <t>NIETŁUKĄCY JEDNORAZOWY WYSKALOWANY KANISTER DO ZBIERANIA WYDZIELINY, STERYLNY, WYKONANY Z POLIPROPYLENU, WYPOSAŻONY W FILTR HYDROFOBOWO - BAKTERYJNY, Z PROSZKIEM ŻELUJĄCYM UWALNIANYM MECHANICZNIE PO WYPEŁNIENIU ZBIORNIKA,  ZAWÓR UPUSZCZAJĄCY DODATNIE CIŚNIE, 2 LITRY</t>
  </si>
  <si>
    <t>7.</t>
  </si>
  <si>
    <t>JEDNORAZOWY DREN DWUKANAŁOWY (DREN POMIAROWY I DREN PACJENTA ) WYKONANY Z PCV, WYPOSAŻONY W FILTR HYDROFOBOWY, POSIADAJĄCY KLIPS ZACISKOWY Z KOŃCÓWKĄ POJEDYNCZĄ O DŁUGOŚCI 1,5 m O ŚREDNICY 5 mm</t>
  </si>
  <si>
    <t>8.</t>
  </si>
  <si>
    <t>JEDNORAZOWY DREN DWUKANAŁOWY (DREN POMIAROWY I DREN PACJENTA ) WYKONANY Z PCV, WYPOSAŻONY W FILTR HYDROFOBOWY, POSIADAJĄCY KLIPS ZACISKOWY Z KOŃCÓWKĄ PODWÓJNĄ O DŁUGOŚCI 1,5 m O ŚREDNICY 5 mm</t>
  </si>
  <si>
    <t>9.</t>
  </si>
  <si>
    <t>ZATYCZKA DO DRENU</t>
  </si>
  <si>
    <t>10.</t>
  </si>
  <si>
    <t>ZBIORNIKI WIELORAZOWE, Z POLIWĘGLANU, SKALOWANE DO WKŁADÓW JEDNORAZOWYCH, Z BLOKADĄ ZBIORNIKA O POJEMNOŚCI 2,5 LITRA</t>
  </si>
  <si>
    <t>11.</t>
  </si>
  <si>
    <t>WKŁADY JEDNORAZOWEGO UŻYTKU O POJEMNOŚCI 2,5 LITRA</t>
  </si>
  <si>
    <t>12.</t>
  </si>
  <si>
    <t>WKŁADY JEDNORAZOWEGO UŻYTKU O POJEMNOŚCI 2,5 LITRA Z PROSZKIEM ŻELUJĄCYM</t>
  </si>
  <si>
    <t>13.</t>
  </si>
  <si>
    <t>FILTR BAKTERYJNY JEDNORAZOWEGO UŻYTKU</t>
  </si>
  <si>
    <t>14.</t>
  </si>
  <si>
    <t>ŁĄCZNIK DREN - CEWNIK</t>
  </si>
  <si>
    <t>Zestaw dzienny o gwarantowanej sterylności do 24 godzin kompatybiliny z Medrad Centargo. . Op a 4 zestawy</t>
  </si>
  <si>
    <t>240</t>
  </si>
  <si>
    <t>Jednorazowa sterylna linia pacjenta o długości 250 cm z dwoma zaworami bezpieczeństwa. Op a 50 szt</t>
  </si>
  <si>
    <t>Ostrze typu spike o gwarantowanej sterylności do 24godzin, umozliwiający wymiane w razie przypadkowego dotknięcia. Op a 100 szt</t>
  </si>
  <si>
    <t>2</t>
  </si>
  <si>
    <t>Pakiet 11  -sprzęt do anestezji</t>
  </si>
  <si>
    <t>Rurka tracheostomijna z mankietem z ruchomym szyldem, silikonowana, długa, wszystkie dostępne rozmiary</t>
  </si>
  <si>
    <t>Prowadnica z kanałem do wentylacji, elastyczna wzmocniona na całej długości z kanalłem wewnętrznym do podawania tlenu podczas intubacji lub wymiary rórki. W komplecie dwa łączniki 15mm oraz 15mm z luer lock. Dostępna w wersji z prostym lub zagiętym końcem, jałowa, jednorazowego uzytku</t>
  </si>
  <si>
    <t>Pakiet 12 - drobny sprzęt jednorazowy</t>
  </si>
  <si>
    <t>igła iniekcyjna 2,1x40mm op a 100 szt</t>
  </si>
  <si>
    <t>Pakiet 13 - Próbówki do PRF</t>
  </si>
  <si>
    <t>Próbówka szklana bez dodatków 10ml op a 50 szt</t>
  </si>
  <si>
    <t>10</t>
  </si>
  <si>
    <t xml:space="preserve">Próbka plastikowa bez dodatków 9 ml op a 50 szt </t>
  </si>
  <si>
    <t>Pakiet 14  - Sprzęt do molceratora Piranha</t>
  </si>
  <si>
    <r>
      <t>Zestaw drenów jednorazowych do pompy.</t>
    </r>
    <r>
      <rPr>
        <b/>
        <sz val="8"/>
        <color theme="1"/>
        <rFont val="Tahoma"/>
        <family val="2"/>
        <charset val="238"/>
      </rPr>
      <t>Kompatybilny z molceratorem Piranha.</t>
    </r>
    <r>
      <rPr>
        <sz val="8"/>
        <color theme="1"/>
        <rFont val="Tahoma"/>
        <family val="2"/>
        <charset val="238"/>
      </rPr>
      <t xml:space="preserve"> Op a 10 szt</t>
    </r>
  </si>
  <si>
    <t>Filtr do łącza próźnioweego. Op a 10 szt</t>
  </si>
  <si>
    <t>Pakiet 15  - Igły</t>
  </si>
  <si>
    <t>Igły chirurgiczne bose okrągłe zakrzywione 1,0MM długość 42 mm. Op a 12 szt</t>
  </si>
  <si>
    <t>Igły chirurgiczne bose okrągłe zakrzywione 1,1MM długość 55 mm. Op a 12 szt</t>
  </si>
  <si>
    <t>Igły chirurgiczne bose okrągłe zakrzywione 1,1MM długość 32 mm. Op a 12 szt</t>
  </si>
  <si>
    <t>Jednorazowe igły do zastrzyków podskórnych. Zgodne z normami ISO 7864 i DIN 13097
Cienkie igły
Wykonane ze stali nierdzewnej, chromowo-niklowej
Gładka powierzchnia z powłoką silikonową
Bezbolesne wkłucie
Przezroczysta, plastikowa nasadka typu Luer-Lock
Nasadka igły wykonana z polipropylenu
Nasadka z kolorowymi oznaczeniami zgodna z ISO 6009
Opakowanie 100 sztuk. Wszytskie dostępne rozmiary</t>
  </si>
  <si>
    <t>Pakiet 16  - Oliwki do Tympanometru Titan</t>
  </si>
  <si>
    <t>Pakiet 17 - zespolenia naczyniowe</t>
  </si>
  <si>
    <t>Jednorazowe pierścienie do zespole nacxzyń krwionośnych rozmiar 1,0 mm. 1 opakowanie zaiera 6 szt. piwerścieni</t>
  </si>
  <si>
    <t>op.</t>
  </si>
  <si>
    <t>Jednorazowe pierścienie do zespole nacxzyń krwionośnych rozmiar 1,5 mm. 1 opakowanie zaiera 6 szt. piwerścieni</t>
  </si>
  <si>
    <t>Jednorazowe pierścienie do zespole nacxzyń krwionośnych rozmiar 2,0 mm. 1 opakowanie zaiera 6 szt. piwerścieni</t>
  </si>
  <si>
    <t>Jednorazowe pierścienie do zespole nacxzyń krwionośnych rozmiar 2,5 mm. 1 opakowanie zaiera 6 szt. piwerścieni</t>
  </si>
  <si>
    <t>Jednorazowe pierścienie do zespole nacxzyń krwionośnych rozmiar 3,0 mm. 1 opakowanie zaiera 6 szt. piwerścieni</t>
  </si>
  <si>
    <t>Jednorazowe pierścienie do zespole nacxzyń krwionośnych rozmiar 3,5 mm. 1 opakowanie zaiera 6 szt. piwerścieni</t>
  </si>
  <si>
    <t>Jednorazowe pierścienie do zespole nacxzyń krwionośnych rozmiar 4,0 mm. 1 opakowanie zaiera 6 szt. piwerścieni</t>
  </si>
  <si>
    <t>Mikroklipsy tytanowe do zamykania naczyń krwionośnych, rozmiar : wysokość 2,4 mm, długość 3,1 mm,. 1 opakowanie  180szt.</t>
  </si>
  <si>
    <t>Aplikator do mikroskopów, długość  15 cm.</t>
  </si>
  <si>
    <t>Mikroklipsy tytanowe do zamykania naczyń krwionośnych Superfine, rozmiar : wysokość 1,5 mm, długość 2,1 mm,. 1 opakowanie  180szt.</t>
  </si>
  <si>
    <t>Aplikator do mikroskopów Superfine, długość  15 cm.</t>
  </si>
  <si>
    <t>Mikroklipsy tytanowe do zamykania naczyń krwionośnych , rozmiar : wysokość 4,5 mm, długość 4,7 mm,. 1 opakowanie  180szt.</t>
  </si>
  <si>
    <t>Pakiet 18</t>
  </si>
  <si>
    <t>Zatrzaskowe mocowanie cewnika zewnątrzoponowego</t>
  </si>
  <si>
    <t>Zatrzaskowy system mocowania cewnika zewnątrzoponowego do skóry pacjenta. Składa się z płaskiego zatrzaskowego mechanizmu blokującego cewnik, jednocześnie niepowodującego zamknięcia jego światła, oraz samoprzylepnej gąbkowej podkładki.
Niskoprofilowa konstrukcja mocowania o wysokości maksymalnej do 5 mm, w znaczący sposób podnosi komfort pacjenta podczas użytkowania. Rozmiar 16G/17G</t>
  </si>
  <si>
    <t>Zatrzaskowy system mocowania cewnika zewnątrzoponowego do skóry pacjenta. Składa się z płaskiego zatrzaskowego mechanizmu blokującego cewnik, jednocześnie niepowodującego zamknięcia jego światła, oraz samoprzylepnej gąbkowej podkładki.
Niskoprofilowa konstrukcja mocowania o wysokości maksymalnej do 5 mm, w znaczący sposób podnosi komfort pacjenta podczas użytkowania. Rozmiar 18G</t>
  </si>
  <si>
    <t>Pakiet 19</t>
  </si>
  <si>
    <t>Cewniki pośrednie</t>
  </si>
  <si>
    <t>Cewnik dożylny pośredni  wprowadzany metodą Seldingera wykonany z poliuretanu, widoczny w Rtg, o rozmiarze 2Fr: średnica zewnętrzna 0,7 mm o długości 4,6,8,10,15, 20 cm ( do wyboru przez Zamawiającego ) W zestawie: cewnik poliuretanowy z giętkim 4,5cm przedłużaczem, igła do nakłucia 21 G, prosty prowadnik</t>
  </si>
  <si>
    <t>Cewnik pośrednie zakładany z żyły obwodowej metodą Seldingera. Wykonany z PUR ze zintegrowaną przedłużką w rozmiarze 3F o długości 6 cm, 8 cm, 10 cm,12 cm, 15cm, 20cm cm ( do wyboru przez Zamawiającego do wyboru przez Zamawiającego. W zestawie echogeniczna igła do nakłucia o długości 4 i  7cm, prowadnica, przepływ 1,5 ml/s ( przy 6, 8 i 10 cm) i 1 ml/s (przy 12,15,20 cm)</t>
  </si>
  <si>
    <t>Cewnik pośredni e zakładany z żyły obwodowej metodą Seldingera. Wykonany z PUR ze zintegrowaną przedłużką w rozmiarze 4F o długości 8 cm, 10 cm,12 cm, 15cm, 20cm, 25cm cm ( do wyboru przez Zamawiającego) .W zestawie echogeniczna igła do nakłucia o długości 7cm, dylatator, prowadnica w pochewce do obsługi jedną ręką, przepływ 5 ml/s</t>
  </si>
  <si>
    <t xml:space="preserve">System mocowania cewników 3 w 1 przylepno-rzepowy zastosowanie do 7 dni </t>
  </si>
  <si>
    <t xml:space="preserve">System mocowania cewników podskórnych typu Midline
za pomocą nitinolowej kotwicy umieszczonej pod skórą. Bez stosowani kleju.
Umożliwiający pielęgnacje miejsca wkłucia dookoła poprzez podniesienie cewnika
wraz z mocowaniem. Przeznaczony do stosowania bez ograniczenia czasowego (
przez cały czas utrzymywania cewnika ) do wszystkich rozmiaró1) cewników
</t>
  </si>
  <si>
    <t xml:space="preserve">Zamknięty system bezigłowy,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O przepływie max. Ok. 600 ml/min. Kompatybilny ze wszystkimi lekami dostępnymi na rynku, krwią, cytostatykami, lipidami. Opakowanie folia papier.  </t>
  </si>
  <si>
    <t>Pakiet 20</t>
  </si>
  <si>
    <t xml:space="preserve">Wielofunkcyjne elektrody defibrylacyjne do defiblyratora HeartStart Intrenix </t>
  </si>
  <si>
    <t>Pakiet 21</t>
  </si>
  <si>
    <t>Igła typu Chiba</t>
  </si>
  <si>
    <t xml:space="preserve">Igła Fna typu Chiba, śr 22G x dł 200mm, z przesuwnym ogranicznikiem głebokości wklucia, echogeniczna widocznym w USG, numeryczne oznaczenie głębokości naniesione na kaniulę. Opakowanie pojedyńcze, sterylne, typu Tyvek. </t>
  </si>
  <si>
    <t>Pakiet 22</t>
  </si>
  <si>
    <t xml:space="preserve">Sprzęt dla potrzeb kliniki Urologii </t>
  </si>
  <si>
    <t>Igła cystoskopowa jałowa, jednorazowego użytku, do ostrzykiwania dolnej części układu moczowego, 4,8 Fr ( 23G i 25G), długość 35 cm. Igła z wysuwaną końcówką roboczą ( ostrą ), wysunięcie blokowane 4 stopniowe – 0,2,3,4,5 mm. Igła zakończona czarną końcówką indykacyjną, ułatwiającą lokalizację igły i odległość od miejsca wkłucia. Do użytku ze sztywnymi i elastycznymi cystoskopami.</t>
  </si>
  <si>
    <t>Jednorazowa osłona  kompatybilna z cystoskopem giętkim CST-400 - terapeutyczny płaszcz Slide-On (kanał roboczy 2,1mm) do cystoskopów/histoskopów CST-4000/4000i. Op x 10 szt.</t>
  </si>
  <si>
    <t>Pakiet 23</t>
  </si>
  <si>
    <t>Przewody do chłodzenia</t>
  </si>
  <si>
    <t>Przewody służące do chłodzenia urządzenia piezochirurgicznego, wykorzystywanego do precyzyjnego ciecią kości w trakcie zabiegów</t>
  </si>
  <si>
    <t>PAKIET 5</t>
  </si>
  <si>
    <t>PAKIET 6</t>
  </si>
  <si>
    <t>PAKIET 7</t>
  </si>
  <si>
    <t>PAKIET 8</t>
  </si>
  <si>
    <t>PAKIET 9</t>
  </si>
  <si>
    <t>PAKIET 10</t>
  </si>
  <si>
    <t>PAKIET 11</t>
  </si>
  <si>
    <t>PAKIET 12</t>
  </si>
  <si>
    <t>PAKIET 13</t>
  </si>
  <si>
    <t>PAKIET 14</t>
  </si>
  <si>
    <t>PAKIET 15</t>
  </si>
  <si>
    <t>PAKIET 16</t>
  </si>
  <si>
    <t>PAKIET 17</t>
  </si>
  <si>
    <t>PAKIET 18</t>
  </si>
  <si>
    <t>PAKIET 19</t>
  </si>
  <si>
    <t>PAKIET 20</t>
  </si>
  <si>
    <t>PAKIET 21</t>
  </si>
  <si>
    <t>PAKIET 22</t>
  </si>
  <si>
    <t>PAKIET 23</t>
  </si>
  <si>
    <t>Kwota przeznaczona na sfinansowanie zamówienia w „prawie opcji”  brutto w PLN</t>
  </si>
  <si>
    <t>WADIUM  w PLN</t>
  </si>
  <si>
    <t>oferta nr 11</t>
  </si>
  <si>
    <t>oferta nr 12</t>
  </si>
  <si>
    <t>Pakiet 6</t>
  </si>
  <si>
    <t>Pakiet 7</t>
  </si>
  <si>
    <t>Pakiet 8</t>
  </si>
  <si>
    <t>Pakiet 9</t>
  </si>
  <si>
    <t>Pakiet 10</t>
  </si>
  <si>
    <t>Pakiet 11</t>
  </si>
  <si>
    <t>Pakiet 12</t>
  </si>
  <si>
    <t>Pakiet 13</t>
  </si>
  <si>
    <t>Pakiet 14</t>
  </si>
  <si>
    <t>Pakiet 15</t>
  </si>
  <si>
    <t>Pakiet 16</t>
  </si>
  <si>
    <t>Pakiet 17</t>
  </si>
  <si>
    <r>
      <t xml:space="preserve">Rażąco niska cena - </t>
    </r>
    <r>
      <rPr>
        <b/>
        <sz val="12"/>
        <color rgb="FFFF0000"/>
        <rFont val="Arial Narrow"/>
        <family val="2"/>
        <charset val="238"/>
      </rPr>
      <t>średnia</t>
    </r>
  </si>
  <si>
    <r>
      <t xml:space="preserve">Rażąco niska cena - </t>
    </r>
    <r>
      <rPr>
        <b/>
        <sz val="12"/>
        <color rgb="FFFF0000"/>
        <rFont val="Arial Narrow"/>
        <family val="2"/>
        <charset val="238"/>
      </rPr>
      <t>wycena</t>
    </r>
  </si>
  <si>
    <r>
      <rPr>
        <b/>
        <sz val="8"/>
        <color theme="1"/>
        <rFont val="Tahoma"/>
        <family val="2"/>
        <charset val="238"/>
      </rPr>
      <t xml:space="preserve">Strzygarka z ruchomym ostrzem z ładowarką </t>
    </r>
    <r>
      <rPr>
        <sz val="8"/>
        <color theme="1"/>
        <rFont val="Tahoma"/>
        <family val="2"/>
        <charset val="238"/>
      </rPr>
      <t xml:space="preserve"> Akumulatorowa strzygarka chirurgiczna z ruchomym 360º ostrzem podczas strzyżenia  w wielu płaszczyznach   ostrze zmienia pozycję pod wpływem nacisku na skórę bez potrzeby dotykania ostrza przez operatora bateria litowo-jonowa bez efektu pamięci i efektu leniwej pamięci czas ładowania całkowicie rozładowanej baterii – maksymalnie 4 godziny czas pierwszego ładowania maksymalnie 4 godziny, czas strzyżenia po całkowitym naładowaniu minimum 160 minut ,ledowy wskaźnik naładowania baterii, waga maksymalnie 180 gram
uniwersalne ostrze do każdego typu owłosienia do strzyżenia na sucho i mokro, z kierunkiem wzrostu włosów i pod włos
dostępne ostrze do strzyżenia włosów u pacjentów wypadkowych – zanieczyszczonych, posklejanych krwią, w tym na głowie
konstrukcja ostrzy minimalizuje ryzyko uszkodzeń skóry: nieruchoma dolna powierzchnia ostrza chroni skórę a górna  ruchoma obcina włosy,
odsetek zacięć maksymalnie 2 % potwierdzone badaniami
bezdotykowa aplikacja ostrzy z opakowania. Zamawiający wymaga dostarczenia instrukcji producenta potwierdzającej powyższe cechy.</t>
    </r>
  </si>
  <si>
    <t>Pakiet 6 Sprzęt do respiratorów ParaPac</t>
  </si>
  <si>
    <t>Układ do respiratora transportowego ParaPac o dł 1,2m wraz z zaworek, kapturkiem zabezpieczajacym oraz linią do monitorowania. Całość zestawu kompatybilna z respiratorem ParaPac</t>
  </si>
  <si>
    <t>Pakiet 9 - Zestaw do TOPAZ</t>
  </si>
  <si>
    <t>Pakiet 10 - Oprzyrządowanie do wstrzykiwacza Medrad Centargo</t>
  </si>
  <si>
    <t>Cewnik Pezzera wszystkie dostępne rozmiary</t>
  </si>
  <si>
    <r>
      <t>Pojemnik zatrzymujący kawałki tkanki do badania laboratyjnego, opcjonalnie na odessany płyn. Jednorazowe. Opakowanie a 10 szt.</t>
    </r>
    <r>
      <rPr>
        <b/>
        <sz val="8"/>
        <color theme="1"/>
        <rFont val="Tahoma"/>
        <family val="2"/>
        <charset val="238"/>
      </rPr>
      <t xml:space="preserve"> Kompatybilny z molceratorem Piranha</t>
    </r>
  </si>
  <si>
    <r>
      <t>Oliwki do tympanometru dostępne minimum w rozmiarach 12mm, 13mm, 14mm, 15mm, 19mm ( zamawiający dopuszcza zaoferowanie dodatkowo innych wielkości). Pakowane w opakowania zbiorcze jeden rozmiar oliwki. Opakowanie a 100 szt .</t>
    </r>
    <r>
      <rPr>
        <b/>
        <sz val="8"/>
        <color theme="1"/>
        <rFont val="Tahoma"/>
        <family val="2"/>
        <charset val="238"/>
      </rPr>
      <t>Kompatybilne z tympanometrem Titan.</t>
    </r>
  </si>
  <si>
    <t>Jednorazowy zawór ssacy, kompatybilny z endoskopami EB15-J10, EB19-J10,op a 10 szt.</t>
  </si>
  <si>
    <r>
      <t>Uwaga ! Należy należy zapoznać się z poniższymi uwagami przed wypełnieniem Formularza asortymentowo-cenowego
1. Zamawiający zaleca sprawdzenie poprawności wyliczeń zgodnie z zasadami określonymi w rozdziale XV. pkt. 5 SWZ.
2.</t>
    </r>
    <r>
      <rPr>
        <b/>
        <sz val="8"/>
        <color theme="1"/>
        <rFont val="Tahoma"/>
        <family val="2"/>
        <charset val="238"/>
      </rPr>
      <t xml:space="preserve"> Formuły wpisane w Formularzu mają jedynie charakter pomocniczy. Wykonawca jest w pełni odpowiedzialny za prawidłowe wypełnienie Formularza asortymentowo-cenowego.</t>
    </r>
    <r>
      <rPr>
        <sz val="8"/>
        <color theme="1"/>
        <rFont val="Tahoma"/>
        <family val="2"/>
        <charset val="238"/>
      </rPr>
      <t xml:space="preserve">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t>
    </r>
    <r>
      <rPr>
        <b/>
        <sz val="8"/>
        <color theme="1"/>
        <rFont val="Tahoma"/>
        <family val="2"/>
        <charset val="238"/>
      </rPr>
      <t>Określenie właściwej stawki VAT należy do Wykonawcy. Należy podać stawkę VAT obowiązującą na dzień składania ofert.</t>
    </r>
    <r>
      <rPr>
        <sz val="8"/>
        <color theme="1"/>
        <rFont val="Tahoma"/>
        <family val="2"/>
        <charset val="238"/>
      </rPr>
      <t xml:space="preserve">
6. Niewycenione pakiety, dla czytelności, prosimy usunąć!!!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</si>
</sst>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43" formatCode="_-* #,##0.00\ _z_ł_-;\-* #,##0.00\ _z_ł_-;_-* &quot;-&quot;??\ _z_ł_-;_-@_-"/>
    <numFmt numFmtId="164" formatCode="[$-415]General"/>
    <numFmt numFmtId="165" formatCode="&quot; &quot;#,##0.00&quot; zł &quot;;&quot;-&quot;#,##0.00&quot; zł &quot;;&quot; -&quot;#&quot; zł &quot;;&quot; &quot;@&quot; &quot;"/>
    <numFmt numFmtId="166" formatCode="#,##0.00\ &quot;zł&quot;"/>
    <numFmt numFmtId="167" formatCode="[$-415]0.00"/>
    <numFmt numFmtId="168" formatCode="[$-415]#,##0"/>
    <numFmt numFmtId="169" formatCode="[$-415]#,##0.00"/>
    <numFmt numFmtId="170" formatCode="[$-415]0%"/>
    <numFmt numFmtId="171" formatCode="#,##0.00&quot; zł&quot;"/>
    <numFmt numFmtId="172" formatCode="0.00&quot; &quot;[$zł-415]"/>
    <numFmt numFmtId="173" formatCode="_-* #,##0\ _z_ł_-;\-* #,##0\ _z_ł_-;_-* &quot;-&quot;??\ _z_ł_-;_-@_-"/>
  </numFmts>
  <fonts count="51">
    <font>
      <sz val="11"/>
      <color theme="1"/>
      <name val="Calibri"/>
      <family val="2"/>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b/>
      <sz val="8"/>
      <name val="Tahoma"/>
      <family val="2"/>
      <charset val="238"/>
    </font>
    <font>
      <sz val="8"/>
      <name val="Tahoma"/>
      <family val="2"/>
      <charset val="238"/>
    </font>
    <font>
      <sz val="8"/>
      <color theme="1"/>
      <name val="Tahoma"/>
      <family val="2"/>
      <charset val="238"/>
    </font>
    <font>
      <sz val="9"/>
      <color theme="1"/>
      <name val="Tahoma"/>
      <family val="2"/>
      <charset val="238"/>
    </font>
    <font>
      <sz val="9"/>
      <color rgb="FF000000"/>
      <name val="Tahoma"/>
      <family val="2"/>
      <charset val="238"/>
    </font>
    <font>
      <b/>
      <sz val="9"/>
      <color rgb="FF000000"/>
      <name val="Tahoma"/>
      <family val="2"/>
      <charset val="238"/>
    </font>
    <font>
      <sz val="11"/>
      <color theme="1"/>
      <name val="Tahoma"/>
      <family val="2"/>
      <charset val="238"/>
    </font>
    <font>
      <b/>
      <sz val="9"/>
      <color theme="1"/>
      <name val="Tahoma"/>
      <family val="2"/>
      <charset val="238"/>
    </font>
    <font>
      <sz val="10"/>
      <color theme="1"/>
      <name val="Tahoma"/>
      <family val="2"/>
      <charset val="238"/>
    </font>
    <font>
      <b/>
      <sz val="8"/>
      <color theme="1"/>
      <name val="Tahoma"/>
      <family val="2"/>
      <charset val="238"/>
    </font>
    <font>
      <sz val="11"/>
      <name val="Tahoma"/>
      <family val="2"/>
      <charset val="238"/>
    </font>
    <font>
      <b/>
      <sz val="11"/>
      <color theme="1"/>
      <name val="Calibri"/>
      <family val="2"/>
      <charset val="238"/>
      <scheme val="minor"/>
    </font>
    <font>
      <sz val="8"/>
      <color rgb="FF000000"/>
      <name val="Tahoma"/>
      <family val="2"/>
      <charset val="238"/>
    </font>
    <font>
      <sz val="9"/>
      <name val="Tahoma"/>
      <family val="2"/>
      <charset val="238"/>
    </font>
    <font>
      <b/>
      <sz val="10"/>
      <color theme="1"/>
      <name val="Arial Narrow"/>
      <family val="2"/>
      <charset val="238"/>
    </font>
    <font>
      <sz val="10"/>
      <color theme="1"/>
      <name val="Arial Narrow"/>
      <family val="2"/>
      <charset val="238"/>
    </font>
    <font>
      <sz val="10"/>
      <color rgb="FFFF0000"/>
      <name val="Arial Narrow"/>
      <family val="2"/>
      <charset val="238"/>
    </font>
    <font>
      <sz val="10"/>
      <color indexed="8"/>
      <name val="Arial Narrow"/>
      <family val="2"/>
      <charset val="238"/>
    </font>
    <font>
      <b/>
      <sz val="10"/>
      <name val="Arial Narrow"/>
      <family val="2"/>
      <charset val="238"/>
    </font>
    <font>
      <b/>
      <sz val="10"/>
      <color rgb="FFFF0000"/>
      <name val="Arial Narrow"/>
      <family val="2"/>
      <charset val="238"/>
    </font>
    <font>
      <sz val="11"/>
      <name val="Calibri"/>
      <family val="2"/>
      <scheme val="minor"/>
    </font>
    <font>
      <sz val="10"/>
      <name val="Arial Narrow"/>
      <family val="2"/>
      <charset val="238"/>
    </font>
    <font>
      <b/>
      <sz val="8"/>
      <name val="Arial Narrow"/>
      <family val="2"/>
      <charset val="238"/>
    </font>
    <font>
      <b/>
      <sz val="8"/>
      <name val="Calibri"/>
      <family val="2"/>
      <charset val="238"/>
      <scheme val="minor"/>
    </font>
    <font>
      <b/>
      <sz val="8"/>
      <color rgb="FFFF0000"/>
      <name val="Arial"/>
      <family val="2"/>
      <charset val="238"/>
    </font>
    <font>
      <b/>
      <sz val="8"/>
      <name val="Arial"/>
      <family val="2"/>
      <charset val="238"/>
    </font>
    <font>
      <b/>
      <sz val="10"/>
      <color indexed="8"/>
      <name val="Arial Narrow"/>
      <family val="2"/>
      <charset val="238"/>
    </font>
    <font>
      <b/>
      <sz val="9"/>
      <color indexed="8"/>
      <name val="Tahoma"/>
      <family val="2"/>
      <charset val="238"/>
    </font>
    <font>
      <sz val="9"/>
      <color indexed="81"/>
      <name val="Tahoma"/>
      <family val="2"/>
      <charset val="238"/>
    </font>
    <font>
      <b/>
      <sz val="9"/>
      <color indexed="81"/>
      <name val="Tahoma"/>
      <family val="2"/>
      <charset val="238"/>
    </font>
    <font>
      <b/>
      <sz val="10"/>
      <color theme="1"/>
      <name val="Tahoma"/>
      <family val="2"/>
      <charset val="238"/>
    </font>
    <font>
      <b/>
      <sz val="10"/>
      <color theme="1"/>
      <name val="Calibri"/>
      <family val="2"/>
      <scheme val="minor"/>
    </font>
    <font>
      <sz val="10"/>
      <name val="Arial"/>
      <family val="2"/>
      <charset val="238"/>
    </font>
    <font>
      <sz val="10"/>
      <name val="Arial CE"/>
      <charset val="238"/>
    </font>
    <font>
      <b/>
      <sz val="9"/>
      <color theme="1"/>
      <name val="Calibri"/>
      <family val="2"/>
      <charset val="238"/>
      <scheme val="minor"/>
    </font>
    <font>
      <b/>
      <sz val="9"/>
      <color theme="1"/>
      <name val="Calibri"/>
      <family val="2"/>
      <charset val="238"/>
    </font>
    <font>
      <b/>
      <sz val="10"/>
      <color rgb="FF000000"/>
      <name val="Tahoma"/>
      <family val="2"/>
      <charset val="238"/>
    </font>
    <font>
      <b/>
      <sz val="12"/>
      <color theme="1"/>
      <name val="Arial Narrow"/>
      <family val="2"/>
      <charset val="238"/>
    </font>
    <font>
      <b/>
      <sz val="12"/>
      <color rgb="FFFF0000"/>
      <name val="Arial Narrow"/>
      <family val="2"/>
      <charset val="238"/>
    </font>
    <font>
      <b/>
      <sz val="9"/>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C000"/>
      </patternFill>
    </fill>
    <fill>
      <patternFill patternType="solid">
        <fgColor theme="0" tint="-0.14996795556505021"/>
        <bgColor indexed="64"/>
      </patternFill>
    </fill>
    <fill>
      <patternFill patternType="solid">
        <fgColor theme="6" tint="0.79998168889431442"/>
        <bgColor rgb="FFE2F0D9"/>
      </patternFill>
    </fill>
    <fill>
      <patternFill patternType="solid">
        <fgColor theme="6" tint="0.79998168889431442"/>
        <bgColor indexed="64"/>
      </patternFill>
    </fill>
    <fill>
      <patternFill patternType="solid">
        <fgColor theme="6" tint="0.79998168889431442"/>
        <bgColor rgb="FFFFFF00"/>
      </patternFill>
    </fill>
    <fill>
      <patternFill patternType="solid">
        <fgColor indexed="65"/>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bgColor rgb="FF00B050"/>
      </patternFill>
    </fill>
    <fill>
      <patternFill patternType="solid">
        <fgColor theme="0"/>
        <bgColor rgb="FFE2F0D9"/>
      </patternFill>
    </fill>
    <fill>
      <patternFill patternType="solid">
        <fgColor theme="0"/>
        <bgColor rgb="FFDEEBF7"/>
      </patternFill>
    </fill>
    <fill>
      <patternFill patternType="solid">
        <fgColor theme="0"/>
        <bgColor rgb="FF00B0F0"/>
      </patternFill>
    </fill>
    <fill>
      <patternFill patternType="solid">
        <fgColor theme="0"/>
        <bgColor rgb="FFDAE3F3"/>
      </patternFill>
    </fill>
    <fill>
      <patternFill patternType="solid">
        <fgColor theme="0"/>
        <bgColor rgb="FFFBE5D6"/>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top style="thin">
        <color auto="1"/>
      </top>
      <bottom/>
      <diagonal/>
    </border>
    <border>
      <left style="thin">
        <color auto="1"/>
      </left>
      <right/>
      <top/>
      <bottom/>
      <diagonal/>
    </border>
    <border>
      <left/>
      <right/>
      <top/>
      <bottom style="thin">
        <color auto="1"/>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medium">
        <color indexed="64"/>
      </right>
      <top style="medium">
        <color indexed="64"/>
      </top>
      <bottom/>
      <diagonal/>
    </border>
    <border>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bottom/>
      <diagonal/>
    </border>
    <border>
      <left style="thin">
        <color indexed="64"/>
      </left>
      <right/>
      <top style="medium">
        <color indexed="64"/>
      </top>
      <bottom style="medium">
        <color indexed="64"/>
      </bottom>
      <diagonal/>
    </border>
  </borders>
  <cellStyleXfs count="25">
    <xf numFmtId="0" fontId="0" fillId="0" borderId="0"/>
    <xf numFmtId="164" fontId="3" fillId="0" borderId="0" applyBorder="0" applyProtection="0"/>
    <xf numFmtId="165" fontId="4" fillId="0" borderId="0" applyFont="0" applyBorder="0" applyProtection="0"/>
    <xf numFmtId="164" fontId="5" fillId="0" borderId="0" applyBorder="0" applyProtection="0"/>
    <xf numFmtId="43" fontId="2" fillId="0" borderId="0" applyFont="0" applyFill="0" applyBorder="0" applyAlignment="0" applyProtection="0"/>
    <xf numFmtId="44" fontId="2" fillId="0" borderId="0" applyFont="0" applyFill="0" applyBorder="0" applyAlignment="0" applyProtection="0"/>
    <xf numFmtId="165" fontId="4" fillId="0" borderId="0" applyFont="0" applyBorder="0" applyProtection="0"/>
    <xf numFmtId="0" fontId="6" fillId="0" borderId="0" applyNumberFormat="0" applyBorder="0" applyProtection="0"/>
    <xf numFmtId="164" fontId="7" fillId="0" borderId="0" applyBorder="0" applyProtection="0"/>
    <xf numFmtId="165" fontId="4" fillId="0" borderId="0" applyFont="0" applyBorder="0" applyProtection="0"/>
    <xf numFmtId="164" fontId="5" fillId="0" borderId="0" applyBorder="0" applyProtection="0"/>
    <xf numFmtId="164" fontId="5" fillId="0" borderId="0" applyBorder="0" applyProtection="0"/>
    <xf numFmtId="0" fontId="8" fillId="0" borderId="0" applyNumberFormat="0" applyBorder="0" applyProtection="0"/>
    <xf numFmtId="164" fontId="3" fillId="0" borderId="0" applyBorder="0" applyProtection="0"/>
    <xf numFmtId="0" fontId="6" fillId="0" borderId="0" applyNumberFormat="0" applyBorder="0" applyProtection="0"/>
    <xf numFmtId="0" fontId="9" fillId="0" borderId="0" applyNumberFormat="0" applyFill="0" applyBorder="0" applyProtection="0">
      <alignment vertical="top" wrapText="1"/>
    </xf>
    <xf numFmtId="0" fontId="2" fillId="0" borderId="0"/>
    <xf numFmtId="0" fontId="10" fillId="0" borderId="0" applyNumberFormat="0" applyFill="0" applyBorder="0" applyAlignment="0" applyProtection="0"/>
    <xf numFmtId="164" fontId="6" fillId="0" borderId="0" applyBorder="0" applyProtection="0"/>
    <xf numFmtId="43" fontId="2" fillId="0" borderId="0" applyFont="0" applyFill="0" applyBorder="0" applyAlignment="0" applyProtection="0"/>
    <xf numFmtId="9" fontId="2" fillId="0" borderId="0" applyFont="0" applyFill="0" applyBorder="0" applyAlignment="0" applyProtection="0"/>
    <xf numFmtId="0" fontId="43" fillId="0" borderId="0"/>
    <xf numFmtId="44" fontId="43" fillId="0" borderId="0" applyFont="0" applyFill="0" applyBorder="0" applyAlignment="0" applyProtection="0"/>
    <xf numFmtId="0" fontId="44" fillId="0" borderId="0"/>
    <xf numFmtId="44" fontId="44" fillId="0" borderId="0" applyFont="0" applyFill="0" applyBorder="0" applyAlignment="0" applyProtection="0"/>
  </cellStyleXfs>
  <cellXfs count="613">
    <xf numFmtId="0" fontId="0" fillId="0" borderId="0" xfId="0"/>
    <xf numFmtId="164" fontId="11" fillId="0" borderId="0" xfId="3" applyFont="1" applyFill="1" applyBorder="1" applyAlignment="1">
      <alignment horizontal="left" vertical="center"/>
    </xf>
    <xf numFmtId="164" fontId="12" fillId="0" borderId="0" xfId="3" applyFont="1" applyFill="1" applyBorder="1" applyAlignment="1">
      <alignment horizontal="center"/>
    </xf>
    <xf numFmtId="0" fontId="15" fillId="2" borderId="1" xfId="0" applyFont="1" applyFill="1" applyBorder="1" applyAlignment="1">
      <alignment horizontal="center" vertical="center"/>
    </xf>
    <xf numFmtId="0" fontId="14" fillId="4" borderId="0" xfId="0" applyFont="1" applyFill="1"/>
    <xf numFmtId="0" fontId="14" fillId="0" borderId="0" xfId="0" applyFont="1" applyAlignment="1">
      <alignment horizontal="left" vertical="center" indent="5"/>
    </xf>
    <xf numFmtId="0" fontId="14" fillId="2" borderId="0" xfId="0" applyFont="1" applyFill="1"/>
    <xf numFmtId="0" fontId="17" fillId="0" borderId="0" xfId="0" applyFont="1"/>
    <xf numFmtId="0" fontId="13" fillId="0" borderId="0" xfId="0" applyFont="1"/>
    <xf numFmtId="0" fontId="18" fillId="0" borderId="0" xfId="0" applyFont="1"/>
    <xf numFmtId="0" fontId="18" fillId="5" borderId="3" xfId="0" applyFont="1" applyFill="1" applyBorder="1"/>
    <xf numFmtId="0" fontId="18" fillId="5" borderId="4" xfId="0" applyFont="1" applyFill="1" applyBorder="1"/>
    <xf numFmtId="166" fontId="13" fillId="0" borderId="0" xfId="3" applyNumberFormat="1" applyFont="1" applyFill="1"/>
    <xf numFmtId="166" fontId="17" fillId="0" borderId="0" xfId="0" applyNumberFormat="1" applyFont="1"/>
    <xf numFmtId="166" fontId="18" fillId="0" borderId="0" xfId="0" applyNumberFormat="1" applyFont="1"/>
    <xf numFmtId="166" fontId="15" fillId="2" borderId="1" xfId="1" applyNumberFormat="1" applyFont="1" applyFill="1" applyBorder="1" applyAlignment="1" applyProtection="1">
      <alignment horizontal="center" vertical="center" wrapText="1"/>
    </xf>
    <xf numFmtId="166" fontId="14" fillId="2" borderId="0" xfId="0" applyNumberFormat="1" applyFont="1" applyFill="1"/>
    <xf numFmtId="9" fontId="13" fillId="0" borderId="0" xfId="3" applyNumberFormat="1" applyFont="1" applyFill="1"/>
    <xf numFmtId="9" fontId="17" fillId="0" borderId="0" xfId="0" applyNumberFormat="1" applyFont="1"/>
    <xf numFmtId="9" fontId="18" fillId="0" borderId="0" xfId="0" applyNumberFormat="1" applyFont="1"/>
    <xf numFmtId="0" fontId="19" fillId="0" borderId="0" xfId="0" applyFont="1"/>
    <xf numFmtId="9" fontId="16" fillId="6" borderId="5" xfId="0" applyNumberFormat="1" applyFont="1" applyFill="1" applyBorder="1" applyAlignment="1">
      <alignment vertical="center" wrapText="1"/>
    </xf>
    <xf numFmtId="166" fontId="16" fillId="7" borderId="6" xfId="0" applyNumberFormat="1" applyFont="1" applyFill="1" applyBorder="1" applyAlignment="1">
      <alignment horizontal="center"/>
    </xf>
    <xf numFmtId="166" fontId="16" fillId="7" borderId="7" xfId="0" applyNumberFormat="1" applyFont="1" applyFill="1" applyBorder="1"/>
    <xf numFmtId="9" fontId="15" fillId="3" borderId="1" xfId="0" applyNumberFormat="1" applyFont="1" applyFill="1" applyBorder="1" applyAlignment="1">
      <alignment horizontal="center" vertical="center"/>
    </xf>
    <xf numFmtId="0" fontId="18" fillId="5" borderId="8" xfId="0" applyFont="1" applyFill="1" applyBorder="1"/>
    <xf numFmtId="0" fontId="18" fillId="5" borderId="9" xfId="0" applyFont="1" applyFill="1" applyBorder="1"/>
    <xf numFmtId="0" fontId="18" fillId="0" borderId="0" xfId="0" applyFont="1" applyBorder="1"/>
    <xf numFmtId="166" fontId="18" fillId="0" borderId="0" xfId="0" applyNumberFormat="1" applyFont="1" applyBorder="1"/>
    <xf numFmtId="9" fontId="18" fillId="0" borderId="0" xfId="0" applyNumberFormat="1" applyFont="1" applyBorder="1"/>
    <xf numFmtId="9" fontId="13" fillId="0" borderId="0" xfId="0" applyNumberFormat="1" applyFont="1"/>
    <xf numFmtId="166" fontId="13" fillId="0" borderId="0" xfId="0" applyNumberFormat="1" applyFont="1"/>
    <xf numFmtId="166" fontId="20" fillId="0" borderId="0" xfId="0" applyNumberFormat="1" applyFont="1"/>
    <xf numFmtId="0" fontId="13" fillId="0" borderId="7"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2"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 xfId="0" applyFont="1" applyFill="1" applyBorder="1" applyAlignment="1">
      <alignment horizontal="center" vertical="center" wrapText="1"/>
    </xf>
    <xf numFmtId="166" fontId="15" fillId="8" borderId="1"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5" xfId="0" applyFont="1" applyFill="1" applyBorder="1" applyAlignment="1">
      <alignment horizontal="center" vertical="center"/>
    </xf>
    <xf numFmtId="0" fontId="13" fillId="0" borderId="16" xfId="0" applyFont="1" applyFill="1" applyBorder="1" applyAlignment="1">
      <alignment horizontal="center" vertical="center"/>
    </xf>
    <xf numFmtId="166" fontId="15" fillId="2" borderId="5" xfId="1" applyNumberFormat="1" applyFont="1" applyFill="1" applyBorder="1" applyAlignment="1" applyProtection="1">
      <alignment horizontal="center" vertical="center" wrapText="1"/>
    </xf>
    <xf numFmtId="9" fontId="15" fillId="3" borderId="5" xfId="0" applyNumberFormat="1" applyFont="1" applyFill="1" applyBorder="1" applyAlignment="1">
      <alignment horizontal="center" vertical="center"/>
    </xf>
    <xf numFmtId="166" fontId="15" fillId="8" borderId="5"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166" fontId="16" fillId="2" borderId="2" xfId="1" applyNumberFormat="1" applyFont="1" applyFill="1" applyBorder="1" applyAlignment="1" applyProtection="1">
      <alignment horizontal="center" vertical="center" wrapText="1"/>
    </xf>
    <xf numFmtId="9" fontId="16" fillId="2" borderId="2" xfId="1" applyNumberFormat="1" applyFont="1" applyFill="1" applyBorder="1" applyAlignment="1" applyProtection="1">
      <alignment horizontal="center" vertical="center" wrapText="1"/>
    </xf>
    <xf numFmtId="166" fontId="16" fillId="7" borderId="2" xfId="1" applyNumberFormat="1" applyFont="1" applyFill="1" applyBorder="1" applyAlignment="1" applyProtection="1">
      <alignment horizontal="center" vertical="center" wrapText="1"/>
    </xf>
    <xf numFmtId="166" fontId="16" fillId="7" borderId="18" xfId="1" applyNumberFormat="1" applyFont="1" applyFill="1" applyBorder="1" applyAlignment="1" applyProtection="1">
      <alignment horizontal="center" vertical="center" wrapText="1"/>
    </xf>
    <xf numFmtId="0" fontId="23" fillId="2" borderId="1" xfId="14" applyFont="1" applyFill="1" applyBorder="1" applyAlignment="1" applyProtection="1">
      <alignment wrapText="1"/>
    </xf>
    <xf numFmtId="0" fontId="23" fillId="2" borderId="1" xfId="14" applyFont="1" applyFill="1" applyBorder="1" applyAlignment="1" applyProtection="1">
      <alignment horizontal="center" vertical="center"/>
    </xf>
    <xf numFmtId="0" fontId="23" fillId="2" borderId="5" xfId="14" applyFont="1" applyFill="1" applyBorder="1" applyAlignment="1" applyProtection="1">
      <alignment horizontal="center" vertical="center"/>
    </xf>
    <xf numFmtId="166" fontId="15" fillId="8" borderId="13" xfId="0" applyNumberFormat="1" applyFont="1" applyFill="1" applyBorder="1" applyAlignment="1">
      <alignment horizontal="center" vertical="center"/>
    </xf>
    <xf numFmtId="166" fontId="15" fillId="8" borderId="10" xfId="0" applyNumberFormat="1" applyFont="1" applyFill="1" applyBorder="1" applyAlignment="1">
      <alignment horizontal="center" vertical="center"/>
    </xf>
    <xf numFmtId="0" fontId="13" fillId="2" borderId="11" xfId="0" applyFont="1" applyFill="1" applyBorder="1" applyAlignment="1">
      <alignment horizontal="left" vertical="top" wrapText="1"/>
    </xf>
    <xf numFmtId="0" fontId="23" fillId="2" borderId="5" xfId="14" applyFont="1" applyFill="1" applyBorder="1" applyAlignment="1" applyProtection="1">
      <alignment vertical="top" wrapText="1"/>
    </xf>
    <xf numFmtId="9" fontId="16" fillId="0" borderId="0" xfId="0" applyNumberFormat="1" applyFont="1" applyFill="1" applyBorder="1" applyAlignment="1">
      <alignment vertical="center" wrapText="1"/>
    </xf>
    <xf numFmtId="166" fontId="16" fillId="0" borderId="0" xfId="0" applyNumberFormat="1" applyFont="1" applyFill="1" applyBorder="1" applyAlignment="1">
      <alignment horizontal="center"/>
    </xf>
    <xf numFmtId="166" fontId="16" fillId="0" borderId="0" xfId="0" applyNumberFormat="1" applyFont="1" applyFill="1" applyBorder="1"/>
    <xf numFmtId="0" fontId="22" fillId="0" borderId="0" xfId="0" applyFont="1" applyBorder="1" applyAlignment="1">
      <alignment horizontal="right"/>
    </xf>
    <xf numFmtId="0" fontId="18" fillId="5" borderId="15" xfId="0" applyFont="1" applyFill="1" applyBorder="1"/>
    <xf numFmtId="0" fontId="18" fillId="0" borderId="19" xfId="0" applyFont="1" applyBorder="1" applyAlignment="1">
      <alignment horizontal="center" vertical="center"/>
    </xf>
    <xf numFmtId="4" fontId="14" fillId="0" borderId="15" xfId="0" applyNumberFormat="1" applyFont="1" applyBorder="1"/>
    <xf numFmtId="9" fontId="18" fillId="0" borderId="15" xfId="0" applyNumberFormat="1" applyFont="1" applyBorder="1"/>
    <xf numFmtId="0" fontId="14" fillId="0" borderId="19" xfId="0" applyFont="1" applyBorder="1" applyAlignment="1">
      <alignment horizontal="center" vertical="center" wrapText="1"/>
    </xf>
    <xf numFmtId="4" fontId="18" fillId="7" borderId="15" xfId="0" applyNumberFormat="1" applyFont="1" applyFill="1" applyBorder="1" applyAlignment="1">
      <alignment horizontal="right"/>
    </xf>
    <xf numFmtId="0" fontId="18" fillId="7" borderId="20" xfId="0" applyFont="1" applyFill="1" applyBorder="1" applyAlignment="1">
      <alignment horizontal="center" wrapText="1"/>
    </xf>
    <xf numFmtId="0" fontId="18" fillId="7" borderId="19" xfId="0" applyFont="1" applyFill="1" applyBorder="1" applyAlignment="1">
      <alignment horizontal="center" wrapText="1"/>
    </xf>
    <xf numFmtId="4" fontId="18" fillId="7" borderId="21" xfId="0" applyNumberFormat="1" applyFont="1" applyFill="1" applyBorder="1"/>
    <xf numFmtId="0" fontId="15" fillId="2" borderId="17" xfId="0" applyFont="1" applyFill="1" applyBorder="1" applyAlignment="1">
      <alignment horizontal="center" vertical="center"/>
    </xf>
    <xf numFmtId="0" fontId="24" fillId="2" borderId="2" xfId="0"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7" fontId="15" fillId="2"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27" fillId="2" borderId="0" xfId="0" applyFont="1" applyFill="1" applyAlignment="1">
      <alignment horizontal="center" wrapText="1"/>
    </xf>
    <xf numFmtId="0" fontId="26" fillId="0" borderId="0" xfId="0" applyFont="1" applyFill="1" applyAlignment="1">
      <alignment horizontal="center" wrapText="1"/>
    </xf>
    <xf numFmtId="0" fontId="27" fillId="0" borderId="0" xfId="0" applyFont="1" applyFill="1" applyAlignment="1">
      <alignment horizontal="center" wrapText="1"/>
    </xf>
    <xf numFmtId="0" fontId="25" fillId="2" borderId="0" xfId="0" applyFont="1" applyFill="1" applyAlignment="1">
      <alignment horizontal="center" wrapText="1"/>
    </xf>
    <xf numFmtId="0" fontId="26" fillId="2" borderId="0" xfId="0" applyFont="1" applyFill="1" applyAlignment="1">
      <alignment wrapText="1"/>
    </xf>
    <xf numFmtId="0" fontId="26" fillId="0" borderId="0" xfId="0" applyFont="1" applyFill="1" applyAlignment="1">
      <alignment horizontal="left" wrapText="1"/>
    </xf>
    <xf numFmtId="0" fontId="27" fillId="0" borderId="0" xfId="0" applyFont="1" applyFill="1" applyAlignment="1">
      <alignment horizontal="left" wrapText="1"/>
    </xf>
    <xf numFmtId="0" fontId="26" fillId="2" borderId="0" xfId="0" applyFont="1" applyFill="1" applyAlignment="1">
      <alignment horizontal="left" wrapText="1"/>
    </xf>
    <xf numFmtId="0" fontId="28" fillId="0" borderId="0" xfId="0" applyFont="1" applyFill="1" applyAlignment="1">
      <alignment horizontal="left" wrapText="1"/>
    </xf>
    <xf numFmtId="0" fontId="28" fillId="2" borderId="0" xfId="0" applyFont="1" applyFill="1" applyAlignment="1">
      <alignment horizontal="left" wrapText="1"/>
    </xf>
    <xf numFmtId="0" fontId="25" fillId="0" borderId="0" xfId="0" applyFont="1" applyFill="1" applyAlignment="1">
      <alignment horizontal="left" wrapText="1"/>
    </xf>
    <xf numFmtId="0" fontId="30" fillId="0" borderId="0" xfId="0" applyFont="1" applyFill="1" applyAlignment="1">
      <alignment horizontal="left" wrapText="1"/>
    </xf>
    <xf numFmtId="0" fontId="25" fillId="2" borderId="0" xfId="0" applyFont="1" applyFill="1" applyAlignment="1">
      <alignment horizontal="left" wrapText="1"/>
    </xf>
    <xf numFmtId="0" fontId="32" fillId="2" borderId="0" xfId="0" applyFont="1" applyFill="1" applyAlignment="1">
      <alignment wrapText="1"/>
    </xf>
    <xf numFmtId="0" fontId="32" fillId="2" borderId="0" xfId="0" applyFont="1" applyFill="1" applyBorder="1" applyAlignment="1">
      <alignment wrapText="1"/>
    </xf>
    <xf numFmtId="0" fontId="26" fillId="2" borderId="0" xfId="0" applyFont="1" applyFill="1" applyBorder="1" applyAlignment="1">
      <alignment wrapText="1"/>
    </xf>
    <xf numFmtId="0" fontId="33" fillId="2" borderId="1" xfId="0" applyFont="1" applyFill="1" applyBorder="1" applyAlignment="1">
      <alignment wrapText="1"/>
    </xf>
    <xf numFmtId="0" fontId="34" fillId="2" borderId="26" xfId="0" applyFont="1" applyFill="1" applyBorder="1" applyAlignment="1">
      <alignment horizontal="center" wrapText="1"/>
    </xf>
    <xf numFmtId="0" fontId="33" fillId="2" borderId="1" xfId="0" applyFont="1" applyFill="1" applyBorder="1" applyAlignment="1">
      <alignment horizontal="center" wrapText="1"/>
    </xf>
    <xf numFmtId="0" fontId="33" fillId="2" borderId="0" xfId="0" applyFont="1" applyFill="1" applyBorder="1" applyAlignment="1">
      <alignment wrapText="1"/>
    </xf>
    <xf numFmtId="0" fontId="33" fillId="2" borderId="0" xfId="0" applyFont="1" applyFill="1" applyAlignment="1">
      <alignment wrapText="1"/>
    </xf>
    <xf numFmtId="0" fontId="26" fillId="0" borderId="1" xfId="0" applyFont="1" applyFill="1" applyBorder="1" applyAlignment="1">
      <alignment horizontal="center" vertical="center" wrapText="1"/>
    </xf>
    <xf numFmtId="0" fontId="11" fillId="0" borderId="1" xfId="0" applyFont="1" applyFill="1" applyBorder="1"/>
    <xf numFmtId="4" fontId="30" fillId="0" borderId="1" xfId="0" applyNumberFormat="1" applyFont="1" applyFill="1" applyBorder="1" applyAlignment="1">
      <alignment horizontal="center" vertical="center" wrapText="1"/>
    </xf>
    <xf numFmtId="4" fontId="30" fillId="0" borderId="5" xfId="0" applyNumberFormat="1" applyFont="1" applyFill="1" applyBorder="1" applyAlignment="1">
      <alignment horizontal="center" vertical="center" wrapText="1"/>
    </xf>
    <xf numFmtId="4" fontId="25" fillId="0" borderId="5" xfId="0" applyNumberFormat="1" applyFont="1" applyFill="1" applyBorder="1" applyAlignment="1">
      <alignment horizontal="center" vertical="center" wrapText="1"/>
    </xf>
    <xf numFmtId="4" fontId="30" fillId="2" borderId="5" xfId="0" applyNumberFormat="1" applyFont="1" applyFill="1" applyBorder="1" applyAlignment="1">
      <alignment horizontal="center" vertical="center" wrapText="1"/>
    </xf>
    <xf numFmtId="43" fontId="12" fillId="0" borderId="1" xfId="0" applyNumberFormat="1" applyFont="1" applyFill="1" applyBorder="1" applyAlignment="1">
      <alignment horizontal="center" vertical="center"/>
    </xf>
    <xf numFmtId="0" fontId="26" fillId="0" borderId="0" xfId="0" applyFont="1" applyFill="1" applyBorder="1" applyAlignment="1">
      <alignment wrapText="1"/>
    </xf>
    <xf numFmtId="0" fontId="26" fillId="0" borderId="0" xfId="0" applyFont="1" applyFill="1" applyAlignment="1">
      <alignment wrapText="1"/>
    </xf>
    <xf numFmtId="0" fontId="26" fillId="2" borderId="1" xfId="0" applyFont="1" applyFill="1" applyBorder="1" applyAlignment="1">
      <alignment horizontal="center" vertical="center" wrapText="1"/>
    </xf>
    <xf numFmtId="0" fontId="11" fillId="2" borderId="1" xfId="0" applyFont="1" applyFill="1" applyBorder="1"/>
    <xf numFmtId="4" fontId="30" fillId="2"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4" fontId="29" fillId="2" borderId="1" xfId="0" applyNumberFormat="1" applyFont="1" applyFill="1" applyBorder="1" applyAlignment="1">
      <alignment horizontal="center" vertical="center" wrapText="1"/>
    </xf>
    <xf numFmtId="4" fontId="32" fillId="2" borderId="0" xfId="0" applyNumberFormat="1" applyFont="1" applyFill="1" applyAlignment="1">
      <alignment wrapText="1"/>
    </xf>
    <xf numFmtId="0" fontId="27" fillId="2" borderId="0" xfId="0" applyFont="1" applyFill="1" applyBorder="1" applyAlignment="1">
      <alignment horizontal="center" wrapText="1"/>
    </xf>
    <xf numFmtId="0" fontId="26" fillId="0" borderId="0" xfId="0" applyFont="1" applyFill="1" applyBorder="1" applyAlignment="1">
      <alignment horizontal="center" wrapText="1"/>
    </xf>
    <xf numFmtId="0" fontId="27" fillId="0" borderId="0" xfId="0" applyFont="1" applyFill="1" applyBorder="1" applyAlignment="1">
      <alignment horizontal="center" wrapText="1"/>
    </xf>
    <xf numFmtId="4" fontId="27" fillId="2" borderId="0" xfId="0" applyNumberFormat="1" applyFont="1" applyFill="1" applyBorder="1" applyAlignment="1">
      <alignment wrapText="1"/>
    </xf>
    <xf numFmtId="4" fontId="26" fillId="0" borderId="0" xfId="0" applyNumberFormat="1" applyFont="1" applyFill="1" applyBorder="1" applyAlignment="1">
      <alignment wrapText="1"/>
    </xf>
    <xf numFmtId="4" fontId="27" fillId="0" borderId="0" xfId="0" applyNumberFormat="1" applyFont="1" applyFill="1" applyBorder="1" applyAlignment="1">
      <alignment wrapText="1"/>
    </xf>
    <xf numFmtId="0" fontId="27" fillId="2" borderId="0" xfId="0" applyFont="1" applyFill="1" applyBorder="1" applyAlignment="1">
      <alignment wrapText="1"/>
    </xf>
    <xf numFmtId="0" fontId="27" fillId="0" borderId="0" xfId="0" applyFont="1" applyFill="1" applyBorder="1" applyAlignment="1">
      <alignment wrapText="1"/>
    </xf>
    <xf numFmtId="0" fontId="27" fillId="2" borderId="0" xfId="0" applyFont="1" applyFill="1" applyAlignment="1">
      <alignment wrapText="1"/>
    </xf>
    <xf numFmtId="0" fontId="27" fillId="0" borderId="0" xfId="0" applyFont="1" applyFill="1" applyAlignment="1">
      <alignment wrapText="1"/>
    </xf>
    <xf numFmtId="4" fontId="27" fillId="2" borderId="0" xfId="0" applyNumberFormat="1" applyFont="1" applyFill="1" applyAlignment="1">
      <alignment wrapText="1"/>
    </xf>
    <xf numFmtId="0" fontId="25" fillId="9" borderId="0" xfId="0" applyFont="1" applyFill="1" applyAlignment="1">
      <alignment horizontal="center"/>
    </xf>
    <xf numFmtId="0" fontId="25" fillId="2" borderId="0" xfId="0" applyFont="1" applyFill="1" applyAlignment="1">
      <alignment horizontal="center"/>
    </xf>
    <xf numFmtId="0" fontId="37" fillId="2" borderId="0" xfId="0" applyFont="1" applyFill="1" applyAlignment="1">
      <alignment horizontal="center" wrapText="1"/>
    </xf>
    <xf numFmtId="0" fontId="28" fillId="2" borderId="1" xfId="0" applyFont="1" applyFill="1" applyBorder="1" applyAlignment="1">
      <alignment horizontal="center" wrapText="1"/>
    </xf>
    <xf numFmtId="0" fontId="26" fillId="2" borderId="0" xfId="0" applyFont="1" applyFill="1"/>
    <xf numFmtId="0" fontId="37" fillId="0" borderId="0" xfId="0" applyFont="1" applyAlignment="1">
      <alignment horizontal="center" wrapText="1"/>
    </xf>
    <xf numFmtId="0" fontId="26" fillId="0" borderId="0" xfId="0" applyFont="1"/>
    <xf numFmtId="0" fontId="26" fillId="0" borderId="26" xfId="0" applyFont="1" applyFill="1" applyBorder="1" applyAlignment="1">
      <alignment vertical="center" wrapText="1"/>
    </xf>
    <xf numFmtId="0" fontId="28" fillId="0" borderId="28" xfId="0" applyFont="1" applyFill="1" applyBorder="1" applyAlignment="1">
      <alignment horizontal="center" wrapText="1"/>
    </xf>
    <xf numFmtId="9" fontId="26" fillId="0" borderId="0" xfId="0" applyNumberFormat="1" applyFont="1"/>
    <xf numFmtId="0" fontId="26" fillId="0" borderId="31" xfId="0" applyFont="1" applyBorder="1"/>
    <xf numFmtId="0" fontId="26" fillId="0" borderId="0" xfId="0" applyFont="1" applyBorder="1"/>
    <xf numFmtId="4" fontId="26" fillId="0" borderId="32" xfId="0" applyNumberFormat="1" applyFont="1" applyBorder="1"/>
    <xf numFmtId="0" fontId="37" fillId="2" borderId="28" xfId="0" applyFont="1" applyFill="1" applyBorder="1" applyAlignment="1">
      <alignment horizontal="center" wrapText="1"/>
    </xf>
    <xf numFmtId="4" fontId="28" fillId="0" borderId="5" xfId="0" applyNumberFormat="1" applyFont="1" applyFill="1" applyBorder="1" applyAlignment="1">
      <alignment horizontal="center" vertical="center" wrapText="1"/>
    </xf>
    <xf numFmtId="4" fontId="26" fillId="2" borderId="0" xfId="0" applyNumberFormat="1" applyFont="1" applyFill="1"/>
    <xf numFmtId="0" fontId="26" fillId="2" borderId="31" xfId="0" applyFont="1" applyFill="1" applyBorder="1"/>
    <xf numFmtId="0" fontId="26" fillId="2" borderId="0" xfId="0" applyFont="1" applyFill="1" applyBorder="1"/>
    <xf numFmtId="4" fontId="26" fillId="2" borderId="32" xfId="0" applyNumberFormat="1" applyFont="1" applyFill="1" applyBorder="1"/>
    <xf numFmtId="4" fontId="37" fillId="0" borderId="33" xfId="0" applyNumberFormat="1" applyFont="1" applyFill="1" applyBorder="1" applyAlignment="1">
      <alignment horizontal="center" vertical="center" wrapText="1"/>
    </xf>
    <xf numFmtId="4" fontId="37" fillId="2" borderId="33" xfId="0" applyNumberFormat="1" applyFont="1" applyFill="1" applyBorder="1" applyAlignment="1">
      <alignment horizontal="center" vertical="center" wrapText="1"/>
    </xf>
    <xf numFmtId="4" fontId="26" fillId="0" borderId="0" xfId="0" applyNumberFormat="1" applyFont="1" applyAlignment="1">
      <alignment horizontal="center"/>
    </xf>
    <xf numFmtId="0" fontId="26" fillId="0" borderId="0" xfId="0" applyFont="1" applyAlignment="1">
      <alignment horizontal="center"/>
    </xf>
    <xf numFmtId="4" fontId="37" fillId="0" borderId="0" xfId="0" applyNumberFormat="1" applyFont="1" applyFill="1" applyBorder="1" applyAlignment="1">
      <alignment horizontal="center" vertical="center" wrapText="1"/>
    </xf>
    <xf numFmtId="4" fontId="37" fillId="2" borderId="0" xfId="0" applyNumberFormat="1" applyFont="1" applyFill="1" applyBorder="1" applyAlignment="1">
      <alignment horizontal="center" vertical="center" wrapText="1"/>
    </xf>
    <xf numFmtId="4" fontId="37" fillId="0" borderId="0" xfId="0" applyNumberFormat="1" applyFont="1" applyBorder="1" applyAlignment="1">
      <alignment horizontal="center" vertical="center" wrapText="1"/>
    </xf>
    <xf numFmtId="0" fontId="29" fillId="0" borderId="1" xfId="0" applyFont="1" applyBorder="1" applyAlignment="1">
      <alignment horizontal="center" wrapText="1"/>
    </xf>
    <xf numFmtId="3" fontId="32" fillId="0" borderId="1" xfId="0" applyNumberFormat="1" applyFont="1" applyFill="1" applyBorder="1" applyAlignment="1">
      <alignment horizontal="center" vertical="center" wrapText="1"/>
    </xf>
    <xf numFmtId="0" fontId="32" fillId="0" borderId="0" xfId="0" applyFont="1" applyAlignment="1">
      <alignment wrapText="1"/>
    </xf>
    <xf numFmtId="0" fontId="32" fillId="0" borderId="0" xfId="0" applyFont="1"/>
    <xf numFmtId="0" fontId="32" fillId="0" borderId="0" xfId="0" applyFont="1" applyFill="1" applyBorder="1" applyAlignment="1">
      <alignment vertical="center" wrapText="1"/>
    </xf>
    <xf numFmtId="0" fontId="37" fillId="0" borderId="1" xfId="0" applyFont="1" applyBorder="1" applyAlignment="1">
      <alignment horizontal="center" wrapText="1"/>
    </xf>
    <xf numFmtId="0" fontId="28" fillId="0" borderId="0" xfId="0" applyFont="1" applyAlignment="1">
      <alignment wrapText="1"/>
    </xf>
    <xf numFmtId="0" fontId="26" fillId="0" borderId="0" xfId="0" applyFont="1" applyFill="1" applyBorder="1" applyAlignment="1">
      <alignment vertical="center" wrapText="1"/>
    </xf>
    <xf numFmtId="4" fontId="32" fillId="0" borderId="0" xfId="0" applyNumberFormat="1" applyFont="1"/>
    <xf numFmtId="0" fontId="32" fillId="0" borderId="0" xfId="0" applyFont="1" applyBorder="1" applyAlignment="1">
      <alignment wrapText="1"/>
    </xf>
    <xf numFmtId="2" fontId="32" fillId="0" borderId="0" xfId="0" applyNumberFormat="1" applyFont="1" applyBorder="1" applyAlignment="1">
      <alignment wrapText="1"/>
    </xf>
    <xf numFmtId="0" fontId="37" fillId="0" borderId="0" xfId="0" applyFont="1" applyBorder="1" applyAlignment="1">
      <alignment horizontal="center" wrapText="1"/>
    </xf>
    <xf numFmtId="0" fontId="28" fillId="2"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Border="1" applyAlignment="1">
      <alignment wrapText="1"/>
    </xf>
    <xf numFmtId="2" fontId="28" fillId="0" borderId="0" xfId="0" applyNumberFormat="1" applyFont="1" applyBorder="1" applyAlignment="1">
      <alignment wrapText="1"/>
    </xf>
    <xf numFmtId="0" fontId="26" fillId="0" borderId="0" xfId="0" applyFont="1" applyBorder="1" applyAlignment="1">
      <alignment wrapText="1"/>
    </xf>
    <xf numFmtId="0" fontId="25" fillId="0" borderId="1" xfId="0" applyFont="1" applyBorder="1" applyAlignment="1">
      <alignment horizontal="center"/>
    </xf>
    <xf numFmtId="0" fontId="28" fillId="0" borderId="1" xfId="0" applyFont="1" applyFill="1" applyBorder="1" applyAlignment="1">
      <alignment horizontal="center" wrapText="1"/>
    </xf>
    <xf numFmtId="0" fontId="28" fillId="0" borderId="1" xfId="0" applyFont="1" applyFill="1" applyBorder="1" applyAlignment="1">
      <alignment wrapText="1"/>
    </xf>
    <xf numFmtId="0" fontId="28" fillId="2" borderId="1" xfId="0" applyFont="1" applyFill="1" applyBorder="1" applyAlignment="1">
      <alignment wrapText="1"/>
    </xf>
    <xf numFmtId="0" fontId="37" fillId="0" borderId="28" xfId="0" applyFont="1" applyBorder="1" applyAlignment="1">
      <alignment horizontal="center" wrapText="1"/>
    </xf>
    <xf numFmtId="4" fontId="28" fillId="0" borderId="1" xfId="0" applyNumberFormat="1" applyFont="1" applyFill="1" applyBorder="1" applyAlignment="1">
      <alignment horizontal="center" vertical="center" wrapText="1"/>
    </xf>
    <xf numFmtId="4" fontId="26" fillId="0" borderId="0" xfId="0" applyNumberFormat="1" applyFont="1"/>
    <xf numFmtId="0" fontId="28" fillId="0" borderId="31" xfId="0" applyFont="1" applyBorder="1" applyAlignment="1">
      <alignment wrapText="1"/>
    </xf>
    <xf numFmtId="4" fontId="28" fillId="0" borderId="0" xfId="0" applyNumberFormat="1" applyFont="1" applyFill="1" applyBorder="1" applyAlignment="1">
      <alignment horizontal="center" vertical="center" wrapText="1"/>
    </xf>
    <xf numFmtId="4" fontId="28" fillId="0" borderId="0" xfId="0" applyNumberFormat="1" applyFont="1" applyFill="1" applyBorder="1" applyAlignment="1">
      <alignment vertical="center" wrapText="1"/>
    </xf>
    <xf numFmtId="4" fontId="28" fillId="2" borderId="0" xfId="0" applyNumberFormat="1" applyFont="1" applyFill="1" applyBorder="1" applyAlignment="1">
      <alignment vertical="center" wrapText="1"/>
    </xf>
    <xf numFmtId="3"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vertical="center" wrapText="1"/>
    </xf>
    <xf numFmtId="4" fontId="28" fillId="2" borderId="1" xfId="0" applyNumberFormat="1" applyFont="1" applyFill="1" applyBorder="1" applyAlignment="1">
      <alignment vertical="center" wrapText="1"/>
    </xf>
    <xf numFmtId="0" fontId="37" fillId="0" borderId="34" xfId="0" applyFont="1" applyBorder="1" applyAlignment="1">
      <alignment horizontal="center" wrapText="1"/>
    </xf>
    <xf numFmtId="0" fontId="28" fillId="0" borderId="13" xfId="0" applyFont="1" applyFill="1" applyBorder="1" applyAlignment="1">
      <alignment horizontal="center" wrapText="1"/>
    </xf>
    <xf numFmtId="0" fontId="28" fillId="0" borderId="13" xfId="0" applyFont="1" applyFill="1" applyBorder="1" applyAlignment="1">
      <alignment wrapText="1"/>
    </xf>
    <xf numFmtId="0" fontId="28" fillId="0" borderId="35" xfId="0" applyFont="1" applyFill="1" applyBorder="1" applyAlignment="1">
      <alignment wrapText="1"/>
    </xf>
    <xf numFmtId="0" fontId="28" fillId="2" borderId="35" xfId="0" applyFont="1" applyFill="1" applyBorder="1" applyAlignment="1">
      <alignment wrapText="1"/>
    </xf>
    <xf numFmtId="0" fontId="37" fillId="0" borderId="36" xfId="0" applyFont="1" applyBorder="1" applyAlignment="1">
      <alignment horizontal="center" wrapText="1"/>
    </xf>
    <xf numFmtId="0" fontId="38" fillId="0" borderId="1" xfId="0" applyFont="1" applyBorder="1" applyAlignment="1">
      <alignment horizontal="center" vertical="center" wrapText="1"/>
    </xf>
    <xf numFmtId="4" fontId="38" fillId="0" borderId="1"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4" fontId="37" fillId="0" borderId="0" xfId="0" applyNumberFormat="1" applyFont="1" applyFill="1" applyBorder="1" applyAlignment="1">
      <alignment vertical="center" wrapText="1"/>
    </xf>
    <xf numFmtId="4" fontId="37" fillId="2" borderId="0" xfId="0" applyNumberFormat="1" applyFont="1" applyFill="1" applyBorder="1" applyAlignment="1">
      <alignment vertical="center" wrapText="1"/>
    </xf>
    <xf numFmtId="0" fontId="25" fillId="0" borderId="0" xfId="0" applyFont="1"/>
    <xf numFmtId="4" fontId="28" fillId="0" borderId="1" xfId="0" applyNumberFormat="1" applyFont="1" applyBorder="1" applyAlignment="1">
      <alignment horizontal="center"/>
    </xf>
    <xf numFmtId="0" fontId="29" fillId="0" borderId="28" xfId="0" applyFont="1" applyBorder="1" applyAlignment="1">
      <alignment horizontal="center" wrapText="1"/>
    </xf>
    <xf numFmtId="4" fontId="32" fillId="0" borderId="1" xfId="0" applyNumberFormat="1" applyFont="1" applyFill="1" applyBorder="1" applyAlignment="1">
      <alignment horizontal="center" vertical="center" wrapText="1"/>
    </xf>
    <xf numFmtId="0" fontId="25" fillId="0" borderId="0" xfId="0" applyFont="1" applyAlignment="1">
      <alignment horizontal="center"/>
    </xf>
    <xf numFmtId="0" fontId="26" fillId="0" borderId="0" xfId="0" applyFont="1" applyFill="1" applyAlignment="1">
      <alignment horizontal="center"/>
    </xf>
    <xf numFmtId="0" fontId="26" fillId="0" borderId="0" xfId="0" applyFont="1" applyFill="1"/>
    <xf numFmtId="0" fontId="27" fillId="0" borderId="26" xfId="0" applyFont="1" applyFill="1" applyBorder="1" applyAlignment="1">
      <alignment horizontal="center" vertical="center" wrapText="1"/>
    </xf>
    <xf numFmtId="0" fontId="29" fillId="2" borderId="28" xfId="0" applyFont="1" applyFill="1" applyBorder="1" applyAlignment="1">
      <alignment horizontal="center" wrapText="1"/>
    </xf>
    <xf numFmtId="0" fontId="35" fillId="2" borderId="28" xfId="0" applyFont="1" applyFill="1" applyBorder="1" applyAlignment="1">
      <alignment horizontal="center" vertical="center" wrapText="1"/>
    </xf>
    <xf numFmtId="0" fontId="27" fillId="2" borderId="22" xfId="0" applyFont="1" applyFill="1" applyBorder="1" applyAlignment="1">
      <alignment horizontal="center" wrapText="1"/>
    </xf>
    <xf numFmtId="0" fontId="35" fillId="2" borderId="28" xfId="0" applyFont="1" applyFill="1" applyBorder="1" applyAlignment="1">
      <alignment horizontal="center" vertical="center"/>
    </xf>
    <xf numFmtId="0" fontId="29" fillId="0" borderId="28" xfId="0" applyFont="1" applyFill="1" applyBorder="1" applyAlignment="1">
      <alignment horizontal="center" wrapText="1"/>
    </xf>
    <xf numFmtId="0" fontId="36" fillId="0" borderId="28" xfId="0" applyFont="1" applyFill="1" applyBorder="1" applyAlignment="1">
      <alignment horizontal="center" vertical="center"/>
    </xf>
    <xf numFmtId="0" fontId="36" fillId="0" borderId="28"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xf>
    <xf numFmtId="0" fontId="30" fillId="2" borderId="28" xfId="0" applyFont="1" applyFill="1" applyBorder="1" applyAlignment="1">
      <alignment horizontal="center" vertical="center" wrapText="1"/>
    </xf>
    <xf numFmtId="0" fontId="30" fillId="0" borderId="28" xfId="0" applyFont="1" applyFill="1" applyBorder="1" applyAlignment="1">
      <alignment horizontal="center" vertical="center" wrapText="1"/>
    </xf>
    <xf numFmtId="3" fontId="30" fillId="2" borderId="28"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0" fontId="30" fillId="2" borderId="1" xfId="0" applyFont="1" applyFill="1" applyBorder="1" applyAlignment="1">
      <alignment horizontal="center" wrapText="1"/>
    </xf>
    <xf numFmtId="0" fontId="26" fillId="0" borderId="23" xfId="0" applyFont="1" applyFill="1" applyBorder="1" applyAlignment="1">
      <alignment vertical="center" wrapText="1"/>
    </xf>
    <xf numFmtId="0" fontId="26" fillId="0" borderId="0" xfId="0" applyFont="1" applyFill="1" applyBorder="1" applyAlignment="1">
      <alignment horizontal="center" vertical="center" wrapText="1"/>
    </xf>
    <xf numFmtId="2" fontId="28" fillId="0" borderId="1" xfId="0" applyNumberFormat="1" applyFont="1" applyBorder="1" applyAlignment="1">
      <alignment horizontal="center"/>
    </xf>
    <xf numFmtId="0" fontId="25" fillId="0" borderId="28" xfId="0" applyFont="1" applyBorder="1" applyAlignment="1">
      <alignment horizontal="center" wrapText="1"/>
    </xf>
    <xf numFmtId="4" fontId="26" fillId="0" borderId="1" xfId="0" applyNumberFormat="1" applyFont="1" applyFill="1" applyBorder="1" applyAlignment="1">
      <alignment horizontal="center" vertical="center" wrapText="1"/>
    </xf>
    <xf numFmtId="0" fontId="26" fillId="0" borderId="31" xfId="0" applyFont="1" applyBorder="1" applyAlignment="1">
      <alignment wrapText="1"/>
    </xf>
    <xf numFmtId="0" fontId="32" fillId="0" borderId="31" xfId="0" applyFont="1" applyBorder="1" applyAlignment="1">
      <alignment wrapText="1"/>
    </xf>
    <xf numFmtId="166" fontId="16" fillId="11" borderId="2" xfId="1" applyNumberFormat="1" applyFont="1" applyFill="1" applyBorder="1" applyAlignment="1" applyProtection="1">
      <alignment horizontal="center" vertical="center" wrapText="1"/>
    </xf>
    <xf numFmtId="166" fontId="16" fillId="11" borderId="18" xfId="1" applyNumberFormat="1" applyFont="1" applyFill="1" applyBorder="1" applyAlignment="1" applyProtection="1">
      <alignment horizontal="center" vertical="center" wrapText="1"/>
    </xf>
    <xf numFmtId="166" fontId="41" fillId="11" borderId="15" xfId="0" applyNumberFormat="1" applyFont="1" applyFill="1" applyBorder="1" applyAlignment="1">
      <alignment horizontal="center" vertical="center"/>
    </xf>
    <xf numFmtId="0" fontId="37" fillId="0" borderId="28" xfId="0" applyFont="1" applyBorder="1" applyAlignment="1">
      <alignment horizontal="center" wrapText="1"/>
    </xf>
    <xf numFmtId="165" fontId="13" fillId="0" borderId="0" xfId="0" applyNumberFormat="1" applyFont="1"/>
    <xf numFmtId="43" fontId="13" fillId="0" borderId="0" xfId="0" applyNumberFormat="1" applyFont="1"/>
    <xf numFmtId="0" fontId="13" fillId="0" borderId="38" xfId="0" applyFont="1" applyBorder="1" applyAlignment="1">
      <alignment horizontal="center" vertical="center" wrapText="1"/>
    </xf>
    <xf numFmtId="0" fontId="13" fillId="0" borderId="1" xfId="0" applyFont="1" applyBorder="1"/>
    <xf numFmtId="43" fontId="20" fillId="0" borderId="1" xfId="0" applyNumberFormat="1" applyFont="1" applyBorder="1"/>
    <xf numFmtId="0" fontId="20" fillId="0" borderId="0" xfId="0" applyFont="1"/>
    <xf numFmtId="165" fontId="20" fillId="0" borderId="0" xfId="0" applyNumberFormat="1" applyFont="1"/>
    <xf numFmtId="43" fontId="20" fillId="0" borderId="0" xfId="0" applyNumberFormat="1" applyFont="1"/>
    <xf numFmtId="43" fontId="13" fillId="0" borderId="0" xfId="0" applyNumberFormat="1" applyFont="1" applyBorder="1"/>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20" fillId="0" borderId="20" xfId="0" applyFont="1" applyBorder="1" applyAlignment="1">
      <alignment horizontal="center" wrapText="1"/>
    </xf>
    <xf numFmtId="0" fontId="20" fillId="0" borderId="19" xfId="0" applyFont="1" applyBorder="1" applyAlignment="1">
      <alignment horizontal="center" wrapText="1"/>
    </xf>
    <xf numFmtId="4" fontId="20" fillId="0" borderId="15" xfId="0" applyNumberFormat="1" applyFont="1" applyBorder="1"/>
    <xf numFmtId="9" fontId="20" fillId="0" borderId="15" xfId="0" applyNumberFormat="1" applyFont="1" applyBorder="1"/>
    <xf numFmtId="4" fontId="20" fillId="0" borderId="21" xfId="0" applyNumberFormat="1" applyFont="1" applyBorder="1"/>
    <xf numFmtId="4" fontId="20" fillId="0" borderId="15" xfId="0" applyNumberFormat="1" applyFont="1" applyBorder="1" applyAlignment="1">
      <alignment horizontal="right"/>
    </xf>
    <xf numFmtId="0" fontId="13" fillId="0" borderId="5" xfId="0" applyFont="1" applyBorder="1"/>
    <xf numFmtId="0" fontId="20" fillId="3" borderId="0" xfId="0" applyFont="1" applyFill="1"/>
    <xf numFmtId="0" fontId="20" fillId="4" borderId="0" xfId="0" applyFont="1" applyFill="1"/>
    <xf numFmtId="0" fontId="13" fillId="3" borderId="0" xfId="0" applyFont="1" applyFill="1"/>
    <xf numFmtId="0" fontId="13" fillId="4" borderId="0" xfId="0" applyFont="1" applyFill="1"/>
    <xf numFmtId="43" fontId="20" fillId="0" borderId="0" xfId="0" applyNumberFormat="1" applyFont="1" applyBorder="1"/>
    <xf numFmtId="0" fontId="13" fillId="14" borderId="11" xfId="0" applyFont="1" applyFill="1" applyBorder="1"/>
    <xf numFmtId="0" fontId="13" fillId="14" borderId="11" xfId="0" applyFont="1" applyFill="1" applyBorder="1" applyAlignment="1">
      <alignment horizontal="center" vertical="center"/>
    </xf>
    <xf numFmtId="165" fontId="13" fillId="14" borderId="11" xfId="0" applyNumberFormat="1" applyFont="1" applyFill="1" applyBorder="1" applyAlignment="1">
      <alignment horizontal="center" vertical="center"/>
    </xf>
    <xf numFmtId="2" fontId="13" fillId="14" borderId="11" xfId="0" applyNumberFormat="1" applyFont="1" applyFill="1" applyBorder="1" applyAlignment="1">
      <alignment horizontal="center" vertical="center"/>
    </xf>
    <xf numFmtId="43" fontId="20" fillId="13" borderId="41" xfId="0" applyNumberFormat="1" applyFont="1" applyFill="1" applyBorder="1"/>
    <xf numFmtId="43" fontId="13" fillId="13" borderId="0" xfId="0" applyNumberFormat="1" applyFont="1" applyFill="1" applyBorder="1"/>
    <xf numFmtId="0" fontId="20" fillId="2" borderId="0" xfId="0" applyFont="1" applyFill="1"/>
    <xf numFmtId="0" fontId="13" fillId="0" borderId="0" xfId="0" applyFont="1" applyBorder="1"/>
    <xf numFmtId="0" fontId="13" fillId="2" borderId="0" xfId="0" applyFont="1" applyFill="1"/>
    <xf numFmtId="0" fontId="13" fillId="2" borderId="1" xfId="0" applyFont="1" applyFill="1" applyBorder="1"/>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Border="1" applyAlignment="1">
      <alignment horizontal="left" wrapText="1"/>
    </xf>
    <xf numFmtId="0" fontId="13" fillId="2" borderId="0" xfId="0" applyFont="1" applyFill="1" applyBorder="1" applyAlignment="1">
      <alignment horizontal="center" vertical="center"/>
    </xf>
    <xf numFmtId="0" fontId="13" fillId="0" borderId="0" xfId="0" applyFont="1" applyBorder="1" applyAlignment="1">
      <alignment horizontal="left" wrapText="1"/>
    </xf>
    <xf numFmtId="4" fontId="20" fillId="0" borderId="0" xfId="0" applyNumberFormat="1" applyFont="1" applyBorder="1"/>
    <xf numFmtId="9" fontId="20" fillId="0" borderId="0" xfId="0" applyNumberFormat="1" applyFont="1" applyBorder="1"/>
    <xf numFmtId="4" fontId="20" fillId="0" borderId="0" xfId="0" applyNumberFormat="1" applyFont="1" applyBorder="1" applyAlignment="1">
      <alignment horizontal="right"/>
    </xf>
    <xf numFmtId="0" fontId="13" fillId="2" borderId="1" xfId="0" applyFont="1" applyFill="1" applyBorder="1" applyAlignment="1">
      <alignment vertical="center"/>
    </xf>
    <xf numFmtId="0" fontId="13" fillId="0" borderId="1" xfId="0" applyFont="1" applyBorder="1" applyAlignment="1">
      <alignment wrapText="1"/>
    </xf>
    <xf numFmtId="0" fontId="13" fillId="0" borderId="1" xfId="0" applyFont="1" applyBorder="1" applyAlignment="1"/>
    <xf numFmtId="43" fontId="13" fillId="0" borderId="1" xfId="19" applyFont="1" applyBorder="1"/>
    <xf numFmtId="43" fontId="13" fillId="0" borderId="26" xfId="19" applyFont="1" applyBorder="1"/>
    <xf numFmtId="43" fontId="20" fillId="0" borderId="21" xfId="0" applyNumberFormat="1" applyFont="1" applyBorder="1"/>
    <xf numFmtId="43" fontId="20" fillId="0" borderId="4" xfId="0" applyNumberFormat="1" applyFont="1" applyBorder="1"/>
    <xf numFmtId="4" fontId="20" fillId="0" borderId="20" xfId="0" applyNumberFormat="1" applyFont="1" applyBorder="1"/>
    <xf numFmtId="0" fontId="13" fillId="0" borderId="1" xfId="0" applyFont="1" applyBorder="1" applyAlignment="1">
      <alignment horizontal="center" wrapText="1"/>
    </xf>
    <xf numFmtId="0" fontId="13" fillId="0" borderId="1" xfId="0" applyFont="1" applyBorder="1" applyAlignment="1">
      <alignment horizontal="center"/>
    </xf>
    <xf numFmtId="0" fontId="13" fillId="0" borderId="1" xfId="0" applyFont="1" applyFill="1" applyBorder="1" applyAlignment="1">
      <alignment horizontal="center"/>
    </xf>
    <xf numFmtId="43" fontId="20" fillId="0" borderId="2" xfId="0" applyNumberFormat="1" applyFont="1" applyBorder="1"/>
    <xf numFmtId="43" fontId="20" fillId="0" borderId="18" xfId="0" applyNumberFormat="1" applyFont="1" applyBorder="1"/>
    <xf numFmtId="0" fontId="13" fillId="0" borderId="1" xfId="0" applyFont="1" applyBorder="1" applyAlignment="1">
      <alignment horizontal="left" vertical="center" wrapText="1"/>
    </xf>
    <xf numFmtId="0" fontId="13" fillId="0" borderId="1" xfId="0" applyFont="1" applyBorder="1" applyAlignment="1">
      <alignment vertical="center"/>
    </xf>
    <xf numFmtId="0" fontId="13" fillId="2" borderId="5" xfId="0" applyFont="1" applyFill="1" applyBorder="1" applyAlignment="1">
      <alignment horizontal="center" vertical="center"/>
    </xf>
    <xf numFmtId="0" fontId="13" fillId="0" borderId="5" xfId="0" applyFont="1" applyBorder="1" applyAlignment="1">
      <alignment horizontal="left" wrapText="1"/>
    </xf>
    <xf numFmtId="0" fontId="13" fillId="2" borderId="37" xfId="0" applyFont="1" applyFill="1" applyBorder="1" applyAlignment="1">
      <alignment horizontal="center" vertical="center"/>
    </xf>
    <xf numFmtId="0" fontId="13" fillId="0" borderId="37" xfId="0" applyFont="1" applyBorder="1" applyAlignment="1">
      <alignment horizontal="left" wrapText="1"/>
    </xf>
    <xf numFmtId="0" fontId="13" fillId="0" borderId="1" xfId="0" applyFont="1" applyFill="1" applyBorder="1" applyAlignment="1">
      <alignment horizontal="left" wrapText="1"/>
    </xf>
    <xf numFmtId="0" fontId="13" fillId="0" borderId="1" xfId="0" applyFont="1" applyBorder="1" applyAlignment="1">
      <alignment horizontal="center" vertical="center"/>
    </xf>
    <xf numFmtId="43" fontId="13" fillId="0" borderId="26" xfId="19" applyFont="1" applyBorder="1" applyAlignment="1">
      <alignment horizontal="center" vertical="center"/>
    </xf>
    <xf numFmtId="2" fontId="13" fillId="0" borderId="1" xfId="0" applyNumberFormat="1" applyFont="1" applyBorder="1" applyAlignment="1">
      <alignment horizontal="center" vertical="center"/>
    </xf>
    <xf numFmtId="0" fontId="13" fillId="0" borderId="0" xfId="0" applyFont="1" applyAlignment="1">
      <alignment wrapText="1"/>
    </xf>
    <xf numFmtId="2" fontId="13" fillId="0" borderId="26" xfId="0" applyNumberFormat="1" applyFont="1" applyBorder="1" applyAlignment="1">
      <alignment horizontal="center" vertical="center"/>
    </xf>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4" fontId="22" fillId="0" borderId="8" xfId="0" applyNumberFormat="1" applyFont="1" applyBorder="1" applyAlignment="1">
      <alignment horizontal="center" vertical="center" wrapText="1"/>
    </xf>
    <xf numFmtId="0" fontId="22" fillId="0" borderId="3" xfId="0" applyFont="1" applyBorder="1" applyAlignment="1">
      <alignment horizontal="center" vertical="center"/>
    </xf>
    <xf numFmtId="0" fontId="22" fillId="0" borderId="15" xfId="0" applyFont="1" applyBorder="1" applyAlignment="1">
      <alignment horizontal="center" vertical="center"/>
    </xf>
    <xf numFmtId="43" fontId="0" fillId="0" borderId="25" xfId="19" applyFont="1" applyBorder="1"/>
    <xf numFmtId="43" fontId="0" fillId="0" borderId="43" xfId="19" applyFont="1" applyBorder="1" applyAlignment="1">
      <alignment horizontal="right"/>
    </xf>
    <xf numFmtId="43" fontId="0" fillId="0" borderId="44" xfId="0" applyNumberFormat="1" applyBorder="1"/>
    <xf numFmtId="43" fontId="0" fillId="0" borderId="25" xfId="0" applyNumberFormat="1" applyBorder="1"/>
    <xf numFmtId="43" fontId="0" fillId="0" borderId="19" xfId="19" applyFont="1" applyBorder="1"/>
    <xf numFmtId="10" fontId="0" fillId="0" borderId="0" xfId="20" applyNumberFormat="1" applyFont="1"/>
    <xf numFmtId="173" fontId="0" fillId="0" borderId="0" xfId="0" applyNumberFormat="1"/>
    <xf numFmtId="10" fontId="1" fillId="0" borderId="0" xfId="20" applyNumberFormat="1" applyFont="1"/>
    <xf numFmtId="0" fontId="22" fillId="0" borderId="0" xfId="0" applyFont="1"/>
    <xf numFmtId="43" fontId="0" fillId="0" borderId="8" xfId="19" applyFont="1" applyBorder="1"/>
    <xf numFmtId="43" fontId="0" fillId="0" borderId="19" xfId="19" applyFont="1" applyBorder="1" applyAlignment="1">
      <alignment horizontal="right"/>
    </xf>
    <xf numFmtId="43" fontId="0" fillId="0" borderId="20" xfId="0" applyNumberFormat="1" applyBorder="1"/>
    <xf numFmtId="43" fontId="0" fillId="0" borderId="8" xfId="0" applyNumberFormat="1" applyBorder="1"/>
    <xf numFmtId="43" fontId="22" fillId="0" borderId="15" xfId="0" applyNumberFormat="1" applyFont="1" applyBorder="1"/>
    <xf numFmtId="173" fontId="22" fillId="0" borderId="0" xfId="0" applyNumberFormat="1" applyFont="1"/>
    <xf numFmtId="43" fontId="0" fillId="0" borderId="0" xfId="0" applyNumberFormat="1"/>
    <xf numFmtId="43" fontId="22" fillId="0" borderId="3" xfId="0" applyNumberFormat="1" applyFont="1" applyBorder="1"/>
    <xf numFmtId="43" fontId="22" fillId="0" borderId="4" xfId="0" applyNumberFormat="1" applyFont="1" applyBorder="1"/>
    <xf numFmtId="3" fontId="28" fillId="0" borderId="0" xfId="0" applyNumberFormat="1" applyFont="1" applyFill="1" applyBorder="1" applyAlignment="1">
      <alignment horizontal="center" vertical="center" wrapText="1"/>
    </xf>
    <xf numFmtId="0" fontId="26" fillId="10" borderId="0" xfId="0" applyFont="1" applyFill="1" applyBorder="1" applyAlignment="1">
      <alignment horizontal="center" wrapText="1"/>
    </xf>
    <xf numFmtId="0" fontId="26" fillId="2" borderId="0" xfId="0" applyFont="1" applyFill="1" applyBorder="1" applyAlignment="1">
      <alignment horizontal="center" vertical="center" wrapText="1"/>
    </xf>
    <xf numFmtId="4" fontId="30" fillId="2" borderId="28" xfId="0" applyNumberFormat="1" applyFont="1" applyFill="1" applyBorder="1" applyAlignment="1">
      <alignment horizontal="center" vertical="center" wrapText="1"/>
    </xf>
    <xf numFmtId="4" fontId="25" fillId="0" borderId="28" xfId="0" applyNumberFormat="1" applyFont="1" applyFill="1" applyBorder="1" applyAlignment="1">
      <alignment horizontal="center" vertical="center" wrapText="1"/>
    </xf>
    <xf numFmtId="4" fontId="30" fillId="0" borderId="28" xfId="0" applyNumberFormat="1" applyFont="1" applyFill="1" applyBorder="1" applyAlignment="1">
      <alignment horizontal="center" vertical="center" wrapText="1"/>
    </xf>
    <xf numFmtId="0" fontId="0" fillId="10" borderId="0" xfId="0" applyFill="1"/>
    <xf numFmtId="0" fontId="47" fillId="10" borderId="19" xfId="0" applyFont="1" applyFill="1" applyBorder="1" applyAlignment="1">
      <alignment horizontal="center" vertical="center" wrapText="1"/>
    </xf>
    <xf numFmtId="0" fontId="47" fillId="10" borderId="9" xfId="0" applyFont="1" applyFill="1" applyBorder="1" applyAlignment="1">
      <alignment horizontal="center" vertical="center" wrapText="1"/>
    </xf>
    <xf numFmtId="0" fontId="22" fillId="10" borderId="8" xfId="0" applyFont="1" applyFill="1" applyBorder="1" applyAlignment="1">
      <alignment horizontal="center" vertical="center"/>
    </xf>
    <xf numFmtId="0" fontId="22" fillId="10" borderId="15" xfId="0" applyFont="1" applyFill="1" applyBorder="1" applyAlignment="1">
      <alignment horizontal="center"/>
    </xf>
    <xf numFmtId="43" fontId="0" fillId="10" borderId="43" xfId="19" applyFont="1" applyFill="1" applyBorder="1"/>
    <xf numFmtId="43" fontId="0" fillId="10" borderId="25" xfId="19" applyFont="1" applyFill="1" applyBorder="1"/>
    <xf numFmtId="0" fontId="22" fillId="10" borderId="27" xfId="0" applyFont="1" applyFill="1" applyBorder="1" applyAlignment="1">
      <alignment horizontal="center"/>
    </xf>
    <xf numFmtId="0" fontId="22" fillId="10" borderId="45" xfId="0" applyFont="1" applyFill="1" applyBorder="1" applyAlignment="1">
      <alignment horizontal="center"/>
    </xf>
    <xf numFmtId="0" fontId="22" fillId="10" borderId="46" xfId="0" applyFont="1" applyFill="1" applyBorder="1" applyAlignment="1">
      <alignment horizontal="center"/>
    </xf>
    <xf numFmtId="43" fontId="0" fillId="10" borderId="8" xfId="19" applyFont="1" applyFill="1" applyBorder="1"/>
    <xf numFmtId="43" fontId="22" fillId="10" borderId="15" xfId="0" applyNumberFormat="1" applyFont="1" applyFill="1" applyBorder="1"/>
    <xf numFmtId="0" fontId="29" fillId="0" borderId="0" xfId="0" applyFont="1" applyBorder="1" applyAlignment="1">
      <alignment horizontal="center" wrapText="1"/>
    </xf>
    <xf numFmtId="4" fontId="32" fillId="0" borderId="0" xfId="0" applyNumberFormat="1" applyFont="1" applyFill="1" applyBorder="1" applyAlignment="1">
      <alignment horizontal="center" vertical="center" wrapText="1"/>
    </xf>
    <xf numFmtId="0" fontId="30" fillId="0" borderId="1" xfId="0" applyFont="1" applyBorder="1" applyAlignment="1">
      <alignment horizontal="center" wrapText="1"/>
    </xf>
    <xf numFmtId="0" fontId="27" fillId="0"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0" xfId="0" applyFont="1" applyAlignment="1">
      <alignment wrapText="1"/>
    </xf>
    <xf numFmtId="0" fontId="27" fillId="0" borderId="0" xfId="0" applyFont="1"/>
    <xf numFmtId="0" fontId="27" fillId="0" borderId="0" xfId="0" applyFont="1" applyFill="1" applyBorder="1" applyAlignment="1">
      <alignment vertical="center" wrapText="1"/>
    </xf>
    <xf numFmtId="9" fontId="27" fillId="0" borderId="1" xfId="0" applyNumberFormat="1" applyFont="1" applyFill="1" applyBorder="1" applyAlignment="1">
      <alignment horizontal="center" vertical="center" wrapText="1"/>
    </xf>
    <xf numFmtId="9" fontId="27" fillId="2" borderId="1" xfId="0" applyNumberFormat="1" applyFont="1" applyFill="1" applyBorder="1" applyAlignment="1">
      <alignment horizontal="center" vertical="center" wrapText="1"/>
    </xf>
    <xf numFmtId="0" fontId="48" fillId="0" borderId="0" xfId="0" applyFont="1"/>
    <xf numFmtId="0" fontId="48" fillId="0" borderId="0" xfId="0" applyFont="1" applyBorder="1" applyAlignment="1">
      <alignment horizontal="center"/>
    </xf>
    <xf numFmtId="0" fontId="25" fillId="2" borderId="0" xfId="0" applyFont="1" applyFill="1"/>
    <xf numFmtId="0" fontId="48" fillId="2" borderId="0" xfId="0" applyFont="1" applyFill="1"/>
    <xf numFmtId="0" fontId="48" fillId="2" borderId="24" xfId="0" applyFont="1" applyFill="1" applyBorder="1" applyAlignment="1">
      <alignment horizontal="center"/>
    </xf>
    <xf numFmtId="0" fontId="37" fillId="2" borderId="28" xfId="0" applyFont="1" applyFill="1" applyBorder="1" applyAlignment="1">
      <alignment wrapText="1"/>
    </xf>
    <xf numFmtId="0" fontId="30" fillId="0" borderId="29" xfId="0" applyFont="1" applyBorder="1" applyAlignment="1">
      <alignment wrapText="1"/>
    </xf>
    <xf numFmtId="0" fontId="26" fillId="2" borderId="31" xfId="0" applyFont="1" applyFill="1" applyBorder="1" applyAlignment="1">
      <alignment horizontal="right"/>
    </xf>
    <xf numFmtId="43" fontId="37" fillId="0" borderId="5" xfId="19" applyFont="1" applyFill="1" applyBorder="1" applyAlignment="1">
      <alignment horizontal="center" vertical="center" wrapText="1"/>
    </xf>
    <xf numFmtId="43" fontId="37" fillId="0" borderId="33" xfId="19" applyFont="1" applyBorder="1" applyAlignment="1">
      <alignment horizontal="center" vertical="center" wrapText="1"/>
    </xf>
    <xf numFmtId="0" fontId="37" fillId="0" borderId="1" xfId="0" applyFont="1" applyBorder="1" applyAlignment="1">
      <alignment wrapText="1"/>
    </xf>
    <xf numFmtId="0" fontId="25" fillId="0" borderId="1" xfId="0" applyFont="1" applyBorder="1" applyAlignment="1">
      <alignment wrapText="1"/>
    </xf>
    <xf numFmtId="0" fontId="29" fillId="0" borderId="1" xfId="0" applyFont="1" applyBorder="1" applyAlignment="1">
      <alignment wrapText="1"/>
    </xf>
    <xf numFmtId="0" fontId="37" fillId="0" borderId="28" xfId="0" applyFont="1" applyBorder="1" applyAlignment="1">
      <alignment wrapText="1"/>
    </xf>
    <xf numFmtId="0" fontId="25" fillId="0" borderId="28" xfId="0" applyFont="1" applyBorder="1" applyAlignment="1">
      <alignment wrapText="1"/>
    </xf>
    <xf numFmtId="0" fontId="29" fillId="0" borderId="28" xfId="0" applyFont="1" applyBorder="1" applyAlignment="1">
      <alignment wrapText="1"/>
    </xf>
    <xf numFmtId="0" fontId="13" fillId="2" borderId="17" xfId="0" applyFont="1" applyFill="1" applyBorder="1" applyAlignment="1">
      <alignment horizontal="center" vertical="center"/>
    </xf>
    <xf numFmtId="0" fontId="13" fillId="2" borderId="2"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67" fontId="13" fillId="2" borderId="2" xfId="0" applyNumberFormat="1" applyFont="1" applyFill="1" applyBorder="1" applyAlignment="1">
      <alignment horizontal="center" vertical="center" wrapText="1"/>
    </xf>
    <xf numFmtId="164" fontId="13" fillId="2" borderId="2" xfId="1" applyFont="1" applyFill="1" applyBorder="1" applyAlignment="1" applyProtection="1">
      <alignment horizontal="center" vertical="center" wrapText="1"/>
    </xf>
    <xf numFmtId="0" fontId="20" fillId="0" borderId="11" xfId="0" applyFont="1" applyFill="1" applyBorder="1" applyAlignment="1">
      <alignment horizontal="center" vertical="center" wrapText="1"/>
    </xf>
    <xf numFmtId="170" fontId="13" fillId="3" borderId="11" xfId="0" applyNumberFormat="1" applyFont="1" applyFill="1" applyBorder="1" applyAlignment="1">
      <alignment vertical="center"/>
    </xf>
    <xf numFmtId="43" fontId="13" fillId="3" borderId="11" xfId="0" applyNumberFormat="1" applyFont="1" applyFill="1" applyBorder="1" applyAlignment="1">
      <alignment vertical="center"/>
    </xf>
    <xf numFmtId="43" fontId="13" fillId="3" borderId="12" xfId="0" applyNumberFormat="1" applyFont="1" applyFill="1" applyBorder="1" applyAlignment="1">
      <alignment vertical="center"/>
    </xf>
    <xf numFmtId="164" fontId="13" fillId="0" borderId="11" xfId="0" applyNumberFormat="1" applyFont="1" applyFill="1" applyBorder="1" applyAlignment="1">
      <alignment horizontal="left" vertical="center" wrapText="1"/>
    </xf>
    <xf numFmtId="165" fontId="13" fillId="0" borderId="11" xfId="6" applyFont="1" applyFill="1" applyBorder="1" applyAlignment="1" applyProtection="1">
      <alignment vertical="center" wrapText="1"/>
    </xf>
    <xf numFmtId="165" fontId="13" fillId="0" borderId="11" xfId="0" applyNumberFormat="1" applyFont="1" applyFill="1" applyBorder="1" applyAlignment="1">
      <alignment horizontal="center" vertical="center" wrapText="1"/>
    </xf>
    <xf numFmtId="171" fontId="13" fillId="0" borderId="11" xfId="6" applyNumberFormat="1" applyFont="1" applyFill="1" applyBorder="1" applyAlignment="1" applyProtection="1">
      <alignment horizontal="justify" vertical="center" readingOrder="1"/>
    </xf>
    <xf numFmtId="171" fontId="13" fillId="0" borderId="11" xfId="6" applyNumberFormat="1" applyFont="1" applyFill="1" applyBorder="1" applyAlignment="1" applyProtection="1">
      <alignment horizontal="center" vertical="center" readingOrder="1"/>
    </xf>
    <xf numFmtId="0" fontId="20" fillId="0" borderId="0" xfId="0" applyFont="1" applyFill="1" applyAlignment="1">
      <alignment horizontal="center" vertical="center" wrapText="1"/>
    </xf>
    <xf numFmtId="0" fontId="20" fillId="0" borderId="0" xfId="0" applyFont="1" applyFill="1" applyAlignment="1">
      <alignment horizontal="left" vertical="center" wrapText="1"/>
    </xf>
    <xf numFmtId="165" fontId="20" fillId="0" borderId="0" xfId="0" applyNumberFormat="1" applyFont="1" applyFill="1" applyAlignment="1">
      <alignment horizontal="center" vertical="center" wrapText="1"/>
    </xf>
    <xf numFmtId="165" fontId="20" fillId="0" borderId="39" xfId="0" applyNumberFormat="1" applyFont="1" applyFill="1" applyBorder="1" applyAlignment="1">
      <alignment vertical="center" wrapText="1"/>
    </xf>
    <xf numFmtId="165" fontId="20" fillId="0" borderId="1" xfId="0" applyNumberFormat="1" applyFont="1" applyFill="1" applyBorder="1" applyAlignment="1">
      <alignment vertical="center" wrapText="1"/>
    </xf>
    <xf numFmtId="165" fontId="20" fillId="0" borderId="40" xfId="0" applyNumberFormat="1" applyFont="1" applyFill="1" applyBorder="1" applyAlignment="1">
      <alignment horizontal="center" vertical="center" wrapText="1"/>
    </xf>
    <xf numFmtId="165" fontId="20" fillId="0" borderId="41" xfId="0" applyNumberFormat="1" applyFont="1" applyFill="1" applyBorder="1"/>
    <xf numFmtId="0" fontId="13" fillId="0" borderId="0" xfId="0" applyFont="1" applyFill="1" applyAlignment="1">
      <alignment horizontal="left" vertical="center" wrapText="1"/>
    </xf>
    <xf numFmtId="165" fontId="13" fillId="0" borderId="0" xfId="0" applyNumberFormat="1" applyFont="1" applyFill="1" applyAlignment="1">
      <alignment horizontal="center" vertical="center" wrapText="1"/>
    </xf>
    <xf numFmtId="165" fontId="20" fillId="0" borderId="0" xfId="0" applyNumberFormat="1" applyFont="1" applyFill="1" applyBorder="1" applyAlignment="1">
      <alignment vertical="center" wrapText="1"/>
    </xf>
    <xf numFmtId="165" fontId="13" fillId="0" borderId="0" xfId="0" applyNumberFormat="1" applyFont="1" applyFill="1" applyBorder="1" applyAlignment="1">
      <alignment horizontal="center" vertical="center" wrapText="1"/>
    </xf>
    <xf numFmtId="165" fontId="13" fillId="0" borderId="0" xfId="0" applyNumberFormat="1" applyFont="1" applyFill="1" applyBorder="1"/>
    <xf numFmtId="0" fontId="20" fillId="12" borderId="0" xfId="0" applyFont="1" applyFill="1"/>
    <xf numFmtId="0" fontId="13" fillId="3" borderId="7" xfId="0" applyFont="1" applyFill="1" applyBorder="1" applyAlignment="1">
      <alignment horizontal="center" vertical="center" wrapText="1"/>
    </xf>
    <xf numFmtId="0" fontId="13" fillId="4" borderId="7" xfId="0" applyFont="1" applyFill="1" applyBorder="1" applyAlignment="1">
      <alignment vertical="center" wrapText="1"/>
    </xf>
    <xf numFmtId="168" fontId="13" fillId="3" borderId="7" xfId="0" applyNumberFormat="1" applyFont="1" applyFill="1" applyBorder="1" applyAlignment="1">
      <alignment horizontal="center" vertical="center"/>
    </xf>
    <xf numFmtId="0" fontId="13" fillId="3" borderId="7" xfId="0" applyFont="1" applyFill="1" applyBorder="1" applyAlignment="1">
      <alignment vertical="center"/>
    </xf>
    <xf numFmtId="43" fontId="13" fillId="3" borderId="7" xfId="0" applyNumberFormat="1" applyFont="1" applyFill="1" applyBorder="1" applyAlignment="1">
      <alignment vertical="center"/>
    </xf>
    <xf numFmtId="170" fontId="13" fillId="3" borderId="7" xfId="0" applyNumberFormat="1" applyFont="1" applyFill="1" applyBorder="1" applyAlignment="1">
      <alignment vertical="center"/>
    </xf>
    <xf numFmtId="43" fontId="13" fillId="3" borderId="6" xfId="0" applyNumberFormat="1" applyFont="1" applyFill="1" applyBorder="1" applyAlignment="1">
      <alignment vertical="center"/>
    </xf>
    <xf numFmtId="0" fontId="13" fillId="3" borderId="11" xfId="0" applyFont="1" applyFill="1" applyBorder="1" applyAlignment="1">
      <alignment horizontal="center" vertical="center" wrapText="1"/>
    </xf>
    <xf numFmtId="0" fontId="13" fillId="4" borderId="11" xfId="0" applyFont="1" applyFill="1" applyBorder="1" applyAlignment="1">
      <alignment vertical="center" wrapText="1"/>
    </xf>
    <xf numFmtId="168" fontId="13" fillId="3" borderId="11" xfId="0" applyNumberFormat="1" applyFont="1" applyFill="1" applyBorder="1" applyAlignment="1">
      <alignment horizontal="center" vertical="center"/>
    </xf>
    <xf numFmtId="0" fontId="13" fillId="3" borderId="11" xfId="0" applyFont="1" applyFill="1" applyBorder="1" applyAlignment="1">
      <alignment vertical="center"/>
    </xf>
    <xf numFmtId="165" fontId="20" fillId="13" borderId="1" xfId="0" applyNumberFormat="1" applyFont="1" applyFill="1" applyBorder="1" applyAlignment="1">
      <alignment vertical="center" wrapText="1"/>
    </xf>
    <xf numFmtId="43" fontId="20" fillId="3" borderId="12" xfId="0" applyNumberFormat="1" applyFont="1" applyFill="1" applyBorder="1" applyAlignment="1">
      <alignment horizontal="center"/>
    </xf>
    <xf numFmtId="43" fontId="20" fillId="3" borderId="12" xfId="0" applyNumberFormat="1" applyFont="1" applyFill="1" applyBorder="1"/>
    <xf numFmtId="165" fontId="20" fillId="13" borderId="0" xfId="0" applyNumberFormat="1" applyFont="1" applyFill="1" applyBorder="1" applyAlignment="1">
      <alignment vertical="center" wrapText="1"/>
    </xf>
    <xf numFmtId="43" fontId="13" fillId="3" borderId="0" xfId="0" applyNumberFormat="1" applyFont="1" applyFill="1" applyBorder="1" applyAlignment="1">
      <alignment horizontal="center"/>
    </xf>
    <xf numFmtId="43" fontId="20" fillId="3" borderId="0" xfId="0" applyNumberFormat="1" applyFont="1" applyFill="1" applyBorder="1"/>
    <xf numFmtId="0" fontId="20" fillId="12" borderId="0" xfId="14" applyFont="1" applyFill="1" applyAlignment="1" applyProtection="1">
      <alignment horizontal="left" vertical="center"/>
    </xf>
    <xf numFmtId="0" fontId="13" fillId="12" borderId="0" xfId="7" applyFont="1" applyFill="1" applyAlignment="1" applyProtection="1"/>
    <xf numFmtId="0" fontId="13" fillId="14" borderId="11" xfId="0" applyFont="1" applyFill="1" applyBorder="1" applyAlignment="1">
      <alignment horizontal="center" vertical="center" wrapText="1"/>
    </xf>
    <xf numFmtId="0" fontId="13" fillId="14" borderId="11" xfId="0" applyFont="1" applyFill="1" applyBorder="1" applyAlignment="1">
      <alignment wrapText="1"/>
    </xf>
    <xf numFmtId="0" fontId="20" fillId="15" borderId="0" xfId="0" applyFont="1" applyFill="1" applyAlignment="1">
      <alignment horizontal="center" vertical="center" wrapText="1"/>
    </xf>
    <xf numFmtId="0" fontId="20" fillId="15" borderId="0" xfId="0" applyFont="1" applyFill="1" applyAlignment="1">
      <alignment horizontal="left" vertical="center" wrapText="1"/>
    </xf>
    <xf numFmtId="165" fontId="20" fillId="15" borderId="0" xfId="0" applyNumberFormat="1" applyFont="1" applyFill="1" applyAlignment="1">
      <alignment horizontal="center" vertical="center" wrapText="1"/>
    </xf>
    <xf numFmtId="165" fontId="20" fillId="15" borderId="39" xfId="0" applyNumberFormat="1" applyFont="1" applyFill="1" applyBorder="1" applyAlignment="1">
      <alignment vertical="center" wrapText="1"/>
    </xf>
    <xf numFmtId="43" fontId="20" fillId="3" borderId="11" xfId="0" applyNumberFormat="1" applyFont="1" applyFill="1" applyBorder="1" applyAlignment="1">
      <alignment horizontal="center" vertical="center"/>
    </xf>
    <xf numFmtId="43" fontId="20" fillId="3" borderId="12" xfId="0" applyNumberFormat="1" applyFont="1" applyFill="1" applyBorder="1" applyAlignment="1">
      <alignment vertical="center"/>
    </xf>
    <xf numFmtId="0" fontId="13" fillId="16" borderId="7" xfId="0" applyFont="1" applyFill="1" applyBorder="1" applyAlignment="1">
      <alignment horizontal="left" vertical="center" wrapText="1"/>
    </xf>
    <xf numFmtId="0" fontId="13" fillId="16" borderId="6" xfId="0" applyFont="1" applyFill="1" applyBorder="1" applyAlignment="1">
      <alignment vertical="center" wrapText="1"/>
    </xf>
    <xf numFmtId="0" fontId="13" fillId="16" borderId="7" xfId="0" applyFont="1" applyFill="1" applyBorder="1" applyAlignment="1">
      <alignment horizontal="center" vertical="center" wrapText="1"/>
    </xf>
    <xf numFmtId="168" fontId="13" fillId="16" borderId="7" xfId="0" applyNumberFormat="1" applyFont="1" applyFill="1" applyBorder="1" applyAlignment="1">
      <alignment horizontal="center" vertical="center"/>
    </xf>
    <xf numFmtId="0" fontId="13" fillId="16" borderId="7" xfId="0" applyFont="1" applyFill="1" applyBorder="1" applyAlignment="1">
      <alignment horizontal="center" vertical="top"/>
    </xf>
    <xf numFmtId="169" fontId="13" fillId="16" borderId="7" xfId="0" applyNumberFormat="1" applyFont="1" applyFill="1" applyBorder="1" applyAlignment="1">
      <alignment horizontal="center" vertical="center"/>
    </xf>
    <xf numFmtId="0" fontId="13" fillId="16" borderId="11" xfId="0" applyFont="1" applyFill="1" applyBorder="1" applyAlignment="1">
      <alignment horizontal="left" vertical="center" wrapText="1"/>
    </xf>
    <xf numFmtId="0" fontId="13" fillId="16" borderId="12" xfId="0" applyFont="1" applyFill="1" applyBorder="1" applyAlignment="1">
      <alignment vertical="center" wrapText="1"/>
    </xf>
    <xf numFmtId="0" fontId="13" fillId="16" borderId="11" xfId="0" applyFont="1" applyFill="1" applyBorder="1" applyAlignment="1">
      <alignment horizontal="center" vertical="center" wrapText="1"/>
    </xf>
    <xf numFmtId="168" fontId="13" fillId="16" borderId="11" xfId="0" applyNumberFormat="1" applyFont="1" applyFill="1" applyBorder="1" applyAlignment="1">
      <alignment horizontal="center" vertical="center"/>
    </xf>
    <xf numFmtId="0" fontId="13" fillId="16" borderId="11" xfId="0" applyFont="1" applyFill="1" applyBorder="1" applyAlignment="1">
      <alignment horizontal="center" vertical="top"/>
    </xf>
    <xf numFmtId="169" fontId="13" fillId="16" borderId="11" xfId="0" applyNumberFormat="1" applyFont="1" applyFill="1" applyBorder="1" applyAlignment="1">
      <alignment horizontal="center" vertical="center"/>
    </xf>
    <xf numFmtId="43" fontId="20" fillId="13" borderId="40" xfId="0" applyNumberFormat="1" applyFont="1" applyFill="1" applyBorder="1" applyAlignment="1">
      <alignment horizontal="center" vertical="center" wrapText="1"/>
    </xf>
    <xf numFmtId="43" fontId="13" fillId="13" borderId="0" xfId="0" applyNumberFormat="1" applyFont="1" applyFill="1" applyBorder="1" applyAlignment="1">
      <alignment horizontal="center" vertical="center" wrapText="1"/>
    </xf>
    <xf numFmtId="0" fontId="13" fillId="17" borderId="11" xfId="0" applyFont="1" applyFill="1" applyBorder="1" applyAlignment="1">
      <alignment horizontal="center" vertical="center" wrapText="1"/>
    </xf>
    <xf numFmtId="43" fontId="13" fillId="3" borderId="1" xfId="0" applyNumberFormat="1" applyFont="1" applyFill="1" applyBorder="1" applyAlignment="1">
      <alignment vertical="center"/>
    </xf>
    <xf numFmtId="0" fontId="13" fillId="17" borderId="11" xfId="0" applyFont="1" applyFill="1" applyBorder="1" applyAlignment="1">
      <alignment vertical="center" wrapText="1"/>
    </xf>
    <xf numFmtId="168" fontId="13" fillId="17" borderId="11" xfId="0" applyNumberFormat="1" applyFont="1" applyFill="1" applyBorder="1" applyAlignment="1">
      <alignment horizontal="center" vertical="center"/>
    </xf>
    <xf numFmtId="0" fontId="13" fillId="17" borderId="11" xfId="0" applyFont="1" applyFill="1" applyBorder="1" applyAlignment="1">
      <alignment vertical="center"/>
    </xf>
    <xf numFmtId="169" fontId="13" fillId="17" borderId="11" xfId="0" applyNumberFormat="1" applyFont="1" applyFill="1" applyBorder="1" applyAlignment="1">
      <alignment vertical="center"/>
    </xf>
    <xf numFmtId="169" fontId="13" fillId="17" borderId="11" xfId="0" applyNumberFormat="1" applyFont="1" applyFill="1" applyBorder="1" applyAlignment="1">
      <alignment horizontal="right" vertical="center"/>
    </xf>
    <xf numFmtId="169" fontId="13" fillId="0" borderId="11" xfId="0" applyNumberFormat="1" applyFont="1" applyFill="1" applyBorder="1" applyAlignment="1">
      <alignment horizontal="right" vertical="center"/>
    </xf>
    <xf numFmtId="43" fontId="20" fillId="2" borderId="12" xfId="0" applyNumberFormat="1" applyFont="1" applyFill="1" applyBorder="1" applyAlignment="1">
      <alignment horizontal="center"/>
    </xf>
    <xf numFmtId="43" fontId="20" fillId="2" borderId="12" xfId="0" applyNumberFormat="1" applyFont="1" applyFill="1" applyBorder="1"/>
    <xf numFmtId="43" fontId="20" fillId="2" borderId="0" xfId="0" applyNumberFormat="1" applyFont="1" applyFill="1" applyBorder="1" applyAlignment="1">
      <alignment horizontal="center"/>
    </xf>
    <xf numFmtId="43" fontId="20" fillId="2" borderId="0" xfId="0" applyNumberFormat="1" applyFont="1" applyFill="1" applyBorder="1"/>
    <xf numFmtId="164" fontId="13" fillId="13" borderId="11" xfId="0" applyNumberFormat="1" applyFont="1" applyFill="1" applyBorder="1" applyAlignment="1">
      <alignment horizontal="center" vertical="center" wrapText="1"/>
    </xf>
    <xf numFmtId="49" fontId="13" fillId="13" borderId="11" xfId="0" applyNumberFormat="1" applyFont="1" applyFill="1" applyBorder="1" applyAlignment="1">
      <alignment horizontal="justify" vertical="top" wrapText="1"/>
    </xf>
    <xf numFmtId="0" fontId="13" fillId="13" borderId="11" xfId="0" applyFont="1" applyFill="1" applyBorder="1" applyAlignment="1">
      <alignment horizontal="center" vertical="center" wrapText="1"/>
    </xf>
    <xf numFmtId="49" fontId="13" fillId="13" borderId="12" xfId="0" applyNumberFormat="1" applyFont="1" applyFill="1" applyBorder="1" applyAlignment="1">
      <alignment horizontal="center" vertical="center" wrapText="1"/>
    </xf>
    <xf numFmtId="0" fontId="13" fillId="13" borderId="1" xfId="0" applyFont="1" applyFill="1" applyBorder="1" applyAlignment="1">
      <alignment horizontal="center" vertical="center"/>
    </xf>
    <xf numFmtId="172" fontId="13" fillId="13" borderId="1" xfId="0" applyNumberFormat="1" applyFont="1" applyFill="1" applyBorder="1" applyAlignment="1">
      <alignment horizontal="center" vertical="center"/>
    </xf>
    <xf numFmtId="43" fontId="13" fillId="13" borderId="1" xfId="0" applyNumberFormat="1" applyFont="1" applyFill="1" applyBorder="1" applyAlignment="1">
      <alignment horizontal="center" vertical="center"/>
    </xf>
    <xf numFmtId="165" fontId="20" fillId="15" borderId="0" xfId="0" applyNumberFormat="1" applyFont="1" applyFill="1" applyBorder="1" applyAlignment="1">
      <alignment vertical="center" wrapText="1"/>
    </xf>
    <xf numFmtId="43" fontId="20" fillId="2" borderId="1" xfId="0" applyNumberFormat="1" applyFont="1" applyFill="1" applyBorder="1" applyAlignment="1">
      <alignment horizontal="center" vertical="center"/>
    </xf>
    <xf numFmtId="43" fontId="20" fillId="15" borderId="1" xfId="0" applyNumberFormat="1" applyFont="1" applyFill="1" applyBorder="1" applyAlignment="1">
      <alignment horizontal="center" vertical="center" wrapText="1"/>
    </xf>
    <xf numFmtId="0" fontId="0" fillId="0" borderId="0" xfId="0" applyFont="1"/>
    <xf numFmtId="43" fontId="20" fillId="15" borderId="2" xfId="0" applyNumberFormat="1" applyFont="1" applyFill="1" applyBorder="1" applyAlignment="1">
      <alignment horizontal="center" vertical="center" wrapText="1"/>
    </xf>
    <xf numFmtId="43" fontId="20" fillId="15" borderId="18" xfId="0" applyNumberFormat="1" applyFont="1" applyFill="1" applyBorder="1" applyAlignment="1">
      <alignment horizontal="center" vertical="center" wrapText="1"/>
    </xf>
    <xf numFmtId="43" fontId="20" fillId="2" borderId="0" xfId="0" applyNumberFormat="1" applyFont="1" applyFill="1" applyBorder="1" applyAlignment="1">
      <alignment horizontal="center" vertical="center"/>
    </xf>
    <xf numFmtId="43" fontId="20" fillId="15" borderId="0" xfId="0" applyNumberFormat="1" applyFont="1" applyFill="1" applyBorder="1" applyAlignment="1">
      <alignment horizontal="center" vertical="center" wrapText="1"/>
    </xf>
    <xf numFmtId="0" fontId="13" fillId="15" borderId="0" xfId="0" applyFont="1" applyFill="1" applyAlignment="1">
      <alignment horizontal="left" vertical="center" wrapText="1"/>
    </xf>
    <xf numFmtId="165" fontId="13" fillId="15" borderId="0" xfId="0" applyNumberFormat="1" applyFont="1" applyFill="1" applyAlignment="1">
      <alignment horizontal="center" vertical="center" wrapText="1"/>
    </xf>
    <xf numFmtId="43" fontId="13" fillId="2" borderId="0" xfId="0" applyNumberFormat="1" applyFont="1" applyFill="1" applyBorder="1" applyAlignment="1">
      <alignment horizontal="center" vertical="center"/>
    </xf>
    <xf numFmtId="43" fontId="13" fillId="15" borderId="0" xfId="0" applyNumberFormat="1" applyFont="1" applyFill="1" applyBorder="1" applyAlignment="1">
      <alignment horizontal="center" vertical="center" wrapText="1"/>
    </xf>
    <xf numFmtId="0" fontId="13" fillId="0" borderId="1" xfId="21" applyFont="1" applyFill="1" applyBorder="1" applyAlignment="1">
      <alignment horizontal="left" vertical="center" wrapText="1"/>
    </xf>
    <xf numFmtId="0" fontId="13" fillId="0" borderId="1" xfId="21" applyFont="1" applyFill="1" applyBorder="1" applyAlignment="1">
      <alignment horizontal="center" vertical="center"/>
    </xf>
    <xf numFmtId="0" fontId="13" fillId="0" borderId="1" xfId="21" applyFont="1" applyFill="1" applyBorder="1" applyAlignment="1">
      <alignment horizontal="center" vertical="center" wrapText="1"/>
    </xf>
    <xf numFmtId="165" fontId="13" fillId="15" borderId="1" xfId="0" applyNumberFormat="1" applyFont="1" applyFill="1" applyBorder="1" applyAlignment="1">
      <alignment horizontal="center" vertical="center" wrapText="1"/>
    </xf>
    <xf numFmtId="165" fontId="20" fillId="15" borderId="1" xfId="0" applyNumberFormat="1" applyFont="1" applyFill="1" applyBorder="1" applyAlignment="1">
      <alignment vertical="center" wrapText="1"/>
    </xf>
    <xf numFmtId="43" fontId="13" fillId="0" borderId="1" xfId="22" applyNumberFormat="1" applyFont="1" applyBorder="1" applyAlignment="1">
      <alignment horizontal="center" vertical="center" wrapText="1"/>
    </xf>
    <xf numFmtId="164" fontId="13" fillId="2" borderId="37" xfId="1" applyFont="1" applyFill="1" applyBorder="1" applyAlignment="1" applyProtection="1">
      <alignment horizontal="center" vertical="center" wrapText="1"/>
    </xf>
    <xf numFmtId="164" fontId="13" fillId="13" borderId="1" xfId="0" applyNumberFormat="1" applyFont="1" applyFill="1" applyBorder="1" applyAlignment="1">
      <alignment horizontal="center" vertical="center" wrapText="1"/>
    </xf>
    <xf numFmtId="0" fontId="13" fillId="2" borderId="1" xfId="23" applyFont="1" applyFill="1" applyBorder="1" applyAlignment="1">
      <alignment vertical="top" wrapText="1"/>
    </xf>
    <xf numFmtId="0" fontId="13" fillId="1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72" fontId="13" fillId="2" borderId="1" xfId="0" applyNumberFormat="1" applyFont="1" applyFill="1" applyBorder="1" applyAlignment="1">
      <alignment horizontal="center" vertical="center"/>
    </xf>
    <xf numFmtId="43" fontId="13" fillId="2" borderId="1" xfId="24" applyNumberFormat="1" applyFont="1" applyFill="1" applyBorder="1" applyAlignment="1">
      <alignment horizontal="center" vertical="center" wrapText="1"/>
    </xf>
    <xf numFmtId="170" fontId="13" fillId="3"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7" fontId="13" fillId="2" borderId="1" xfId="0" applyNumberFormat="1" applyFont="1" applyFill="1" applyBorder="1" applyAlignment="1">
      <alignment horizontal="center" vertical="center" wrapText="1"/>
    </xf>
    <xf numFmtId="164" fontId="13" fillId="2" borderId="1" xfId="1" applyFont="1" applyFill="1" applyBorder="1" applyAlignment="1" applyProtection="1">
      <alignment horizontal="center" vertical="center" wrapText="1"/>
    </xf>
    <xf numFmtId="0" fontId="13" fillId="14" borderId="1" xfId="0" applyFont="1" applyFill="1" applyBorder="1" applyAlignment="1">
      <alignment wrapText="1"/>
    </xf>
    <xf numFmtId="43" fontId="13" fillId="0" borderId="1" xfId="0" applyNumberFormat="1" applyFont="1" applyFill="1" applyBorder="1" applyAlignment="1">
      <alignment horizontal="center" vertical="center"/>
    </xf>
    <xf numFmtId="43" fontId="13" fillId="0" borderId="26" xfId="0" applyNumberFormat="1" applyFont="1" applyFill="1" applyBorder="1" applyAlignment="1">
      <alignment horizontal="center" vertical="center"/>
    </xf>
    <xf numFmtId="170" fontId="13" fillId="3" borderId="26" xfId="0" applyNumberFormat="1" applyFont="1" applyFill="1" applyBorder="1" applyAlignment="1">
      <alignment horizontal="center" vertical="center"/>
    </xf>
    <xf numFmtId="43" fontId="13" fillId="3" borderId="26" xfId="0" applyNumberFormat="1" applyFont="1" applyFill="1" applyBorder="1" applyAlignment="1">
      <alignment vertical="center"/>
    </xf>
    <xf numFmtId="0" fontId="13" fillId="14" borderId="0" xfId="0" applyFont="1" applyFill="1" applyBorder="1" applyAlignment="1">
      <alignment wrapText="1"/>
    </xf>
    <xf numFmtId="43" fontId="13" fillId="0" borderId="0" xfId="0" applyNumberFormat="1" applyFont="1" applyFill="1" applyBorder="1" applyAlignment="1">
      <alignment horizontal="center" vertical="center"/>
    </xf>
    <xf numFmtId="165" fontId="20" fillId="13" borderId="17" xfId="0" applyNumberFormat="1" applyFont="1" applyFill="1" applyBorder="1" applyAlignment="1">
      <alignment vertical="center" wrapText="1"/>
    </xf>
    <xf numFmtId="43" fontId="20" fillId="2" borderId="2" xfId="0" applyNumberFormat="1" applyFont="1" applyFill="1" applyBorder="1" applyAlignment="1">
      <alignment horizontal="center" vertical="center"/>
    </xf>
    <xf numFmtId="43" fontId="20" fillId="3" borderId="2" xfId="0" applyNumberFormat="1" applyFont="1" applyFill="1" applyBorder="1" applyAlignment="1">
      <alignment vertical="center"/>
    </xf>
    <xf numFmtId="43" fontId="20" fillId="3" borderId="18" xfId="0" applyNumberFormat="1" applyFont="1" applyFill="1" applyBorder="1" applyAlignment="1">
      <alignment vertical="center"/>
    </xf>
    <xf numFmtId="170" fontId="13" fillId="3" borderId="0" xfId="0" applyNumberFormat="1" applyFont="1" applyFill="1" applyBorder="1" applyAlignment="1">
      <alignment horizontal="center" vertical="center"/>
    </xf>
    <xf numFmtId="43" fontId="13" fillId="3" borderId="0" xfId="0" applyNumberFormat="1" applyFont="1" applyFill="1" applyBorder="1" applyAlignment="1">
      <alignment vertical="center"/>
    </xf>
    <xf numFmtId="43" fontId="13" fillId="2" borderId="26" xfId="24" applyNumberFormat="1" applyFont="1" applyFill="1" applyBorder="1" applyAlignment="1">
      <alignment horizontal="center" vertical="center" wrapText="1"/>
    </xf>
    <xf numFmtId="0" fontId="13" fillId="14" borderId="1" xfId="0" applyFont="1" applyFill="1" applyBorder="1" applyAlignment="1">
      <alignment horizontal="center" wrapText="1"/>
    </xf>
    <xf numFmtId="43" fontId="13" fillId="3" borderId="5" xfId="0" applyNumberFormat="1" applyFont="1" applyFill="1" applyBorder="1" applyAlignment="1">
      <alignment vertical="center"/>
    </xf>
    <xf numFmtId="9" fontId="13" fillId="0" borderId="26" xfId="0" applyNumberFormat="1" applyFont="1" applyFill="1" applyBorder="1" applyAlignment="1">
      <alignment horizontal="center" vertical="center"/>
    </xf>
    <xf numFmtId="43" fontId="13" fillId="3" borderId="37" xfId="0" applyNumberFormat="1" applyFont="1" applyFill="1" applyBorder="1" applyAlignment="1">
      <alignment vertical="center"/>
    </xf>
    <xf numFmtId="43" fontId="20" fillId="3" borderId="1" xfId="0" applyNumberFormat="1" applyFont="1" applyFill="1" applyBorder="1" applyAlignment="1">
      <alignment vertical="center"/>
    </xf>
    <xf numFmtId="9" fontId="13" fillId="0" borderId="0" xfId="0" applyNumberFormat="1" applyFont="1" applyFill="1" applyBorder="1" applyAlignment="1">
      <alignment horizontal="center" vertical="center"/>
    </xf>
    <xf numFmtId="0" fontId="13" fillId="14" borderId="40" xfId="0" applyFont="1" applyFill="1" applyBorder="1" applyAlignment="1">
      <alignment wrapText="1"/>
    </xf>
    <xf numFmtId="0" fontId="13" fillId="14" borderId="42" xfId="0" applyFont="1" applyFill="1" applyBorder="1" applyAlignment="1">
      <alignment wrapText="1"/>
    </xf>
    <xf numFmtId="43" fontId="13" fillId="3" borderId="1" xfId="0" applyNumberFormat="1" applyFont="1" applyFill="1" applyBorder="1" applyAlignment="1">
      <alignment horizontal="center" vertical="center"/>
    </xf>
    <xf numFmtId="43" fontId="13" fillId="3" borderId="26" xfId="0" applyNumberFormat="1" applyFont="1" applyFill="1" applyBorder="1" applyAlignment="1">
      <alignment horizontal="center" vertical="center"/>
    </xf>
    <xf numFmtId="0" fontId="13" fillId="16" borderId="1" xfId="0" applyFont="1" applyFill="1" applyBorder="1" applyAlignment="1">
      <alignment vertical="center" wrapText="1"/>
    </xf>
    <xf numFmtId="0" fontId="13" fillId="16" borderId="1" xfId="0" applyFont="1" applyFill="1" applyBorder="1" applyAlignment="1">
      <alignment horizontal="center" vertical="center" wrapText="1"/>
    </xf>
    <xf numFmtId="168" fontId="13" fillId="16" borderId="1" xfId="0" applyNumberFormat="1" applyFont="1" applyFill="1" applyBorder="1" applyAlignment="1">
      <alignment horizontal="center" vertical="center"/>
    </xf>
    <xf numFmtId="43" fontId="13" fillId="0" borderId="1" xfId="19" applyFont="1" applyBorder="1" applyAlignment="1">
      <alignment horizontal="center"/>
    </xf>
    <xf numFmtId="43" fontId="13" fillId="0" borderId="26" xfId="19" applyFont="1" applyFill="1" applyBorder="1" applyAlignment="1">
      <alignment horizontal="center"/>
    </xf>
    <xf numFmtId="43" fontId="13" fillId="0" borderId="1" xfId="19" applyFont="1" applyFill="1" applyBorder="1" applyAlignment="1">
      <alignment horizontal="center"/>
    </xf>
    <xf numFmtId="170" fontId="13" fillId="3" borderId="1" xfId="0" applyNumberFormat="1" applyFont="1" applyFill="1" applyBorder="1" applyAlignment="1">
      <alignment horizontal="center"/>
    </xf>
    <xf numFmtId="170" fontId="13" fillId="3" borderId="26" xfId="0" applyNumberFormat="1" applyFont="1" applyFill="1" applyBorder="1" applyAlignment="1">
      <alignment horizontal="center"/>
    </xf>
    <xf numFmtId="43" fontId="13" fillId="0" borderId="1" xfId="0" applyNumberFormat="1" applyFont="1" applyFill="1" applyBorder="1" applyAlignment="1">
      <alignment vertical="center"/>
    </xf>
    <xf numFmtId="49" fontId="20" fillId="12" borderId="0"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0" fontId="13" fillId="0" borderId="0" xfId="0" applyFont="1" applyAlignment="1">
      <alignment horizontal="left" wrapText="1"/>
    </xf>
    <xf numFmtId="164" fontId="12" fillId="0" borderId="0" xfId="3" applyFont="1" applyFill="1" applyBorder="1" applyAlignment="1">
      <alignment horizontal="left" vertical="top" wrapText="1"/>
    </xf>
    <xf numFmtId="164" fontId="12" fillId="0" borderId="0" xfId="3" applyFont="1" applyFill="1" applyBorder="1" applyAlignment="1">
      <alignment horizontal="left" wrapText="1"/>
    </xf>
    <xf numFmtId="0" fontId="12" fillId="0" borderId="0" xfId="0" applyFont="1" applyAlignment="1">
      <alignment wrapText="1"/>
    </xf>
    <xf numFmtId="0" fontId="21" fillId="0" borderId="0" xfId="0" applyFont="1" applyAlignment="1">
      <alignment wrapText="1"/>
    </xf>
    <xf numFmtId="9" fontId="41" fillId="11" borderId="15" xfId="0" applyNumberFormat="1" applyFont="1" applyFill="1" applyBorder="1" applyAlignment="1">
      <alignment horizontal="center" vertical="center"/>
    </xf>
    <xf numFmtId="0" fontId="42" fillId="11" borderId="15" xfId="0" applyFont="1" applyFill="1" applyBorder="1" applyAlignment="1">
      <alignment horizontal="center" vertical="center"/>
    </xf>
    <xf numFmtId="0" fontId="25" fillId="2" borderId="26" xfId="0" applyFont="1" applyFill="1" applyBorder="1" applyAlignment="1">
      <alignment horizontal="center" vertical="center" wrapText="1"/>
    </xf>
    <xf numFmtId="0" fontId="0" fillId="0" borderId="37" xfId="0" applyBorder="1" applyAlignment="1">
      <alignment wrapText="1"/>
    </xf>
    <xf numFmtId="0" fontId="0" fillId="0" borderId="5" xfId="0" applyBorder="1" applyAlignment="1">
      <alignment wrapText="1"/>
    </xf>
    <xf numFmtId="0" fontId="28" fillId="2" borderId="0" xfId="0" applyFont="1" applyFill="1" applyAlignment="1">
      <alignment horizontal="left" wrapText="1"/>
    </xf>
    <xf numFmtId="0" fontId="0" fillId="2" borderId="0" xfId="0" applyFill="1" applyAlignment="1">
      <alignment horizontal="left" wrapText="1"/>
    </xf>
    <xf numFmtId="0" fontId="0" fillId="0" borderId="0" xfId="0" applyAlignment="1">
      <alignment horizontal="left" wrapText="1"/>
    </xf>
    <xf numFmtId="0" fontId="29" fillId="2" borderId="0" xfId="0" applyFont="1" applyFill="1" applyAlignment="1">
      <alignment horizontal="left" wrapText="1"/>
    </xf>
    <xf numFmtId="0" fontId="31" fillId="2" borderId="0" xfId="0" applyFont="1" applyFill="1" applyAlignment="1">
      <alignment horizontal="left" wrapText="1"/>
    </xf>
    <xf numFmtId="0" fontId="32" fillId="2" borderId="0" xfId="0" applyFont="1" applyFill="1" applyAlignment="1">
      <alignment horizontal="left" wrapText="1"/>
    </xf>
    <xf numFmtId="0" fontId="25" fillId="2" borderId="0" xfId="0" applyFont="1" applyFill="1" applyAlignment="1">
      <alignment horizontal="center" wrapText="1"/>
    </xf>
    <xf numFmtId="0" fontId="26" fillId="2" borderId="0" xfId="0" applyFont="1" applyFill="1" applyAlignment="1">
      <alignment horizontal="center" wrapText="1"/>
    </xf>
    <xf numFmtId="0" fontId="0" fillId="2" borderId="0" xfId="0" applyFill="1" applyAlignment="1">
      <alignment horizontal="center" wrapText="1"/>
    </xf>
    <xf numFmtId="0" fontId="26" fillId="2" borderId="0" xfId="0" applyFont="1" applyFill="1" applyAlignment="1">
      <alignment horizontal="left" wrapText="1"/>
    </xf>
    <xf numFmtId="0" fontId="26" fillId="0" borderId="0" xfId="0" applyFont="1" applyAlignment="1">
      <alignment wrapText="1"/>
    </xf>
    <xf numFmtId="0" fontId="37" fillId="0" borderId="28" xfId="0" applyFont="1" applyBorder="1" applyAlignment="1">
      <alignment horizontal="center" wrapText="1"/>
    </xf>
    <xf numFmtId="0" fontId="37" fillId="0" borderId="30" xfId="0" applyFont="1" applyBorder="1" applyAlignment="1">
      <alignment horizontal="center" wrapText="1"/>
    </xf>
    <xf numFmtId="0" fontId="37" fillId="0" borderId="29" xfId="0" applyFont="1" applyBorder="1" applyAlignment="1">
      <alignment horizontal="center" wrapText="1"/>
    </xf>
    <xf numFmtId="0" fontId="29" fillId="0" borderId="1" xfId="0" applyFont="1" applyBorder="1" applyAlignment="1">
      <alignment horizontal="center" vertical="center" wrapText="1"/>
    </xf>
    <xf numFmtId="0" fontId="37" fillId="0" borderId="28" xfId="0" applyFont="1" applyBorder="1" applyAlignment="1">
      <alignment horizontal="center"/>
    </xf>
    <xf numFmtId="0" fontId="37" fillId="0" borderId="30" xfId="0" applyFont="1" applyBorder="1" applyAlignment="1">
      <alignment horizontal="center"/>
    </xf>
    <xf numFmtId="0" fontId="37" fillId="0" borderId="29" xfId="0" applyFont="1" applyBorder="1" applyAlignment="1">
      <alignment horizontal="center"/>
    </xf>
    <xf numFmtId="0" fontId="26" fillId="10" borderId="28" xfId="0" applyFont="1" applyFill="1" applyBorder="1" applyAlignment="1">
      <alignment horizontal="center" wrapText="1"/>
    </xf>
    <xf numFmtId="0" fontId="26" fillId="10" borderId="30" xfId="0" applyFont="1" applyFill="1" applyBorder="1" applyAlignment="1">
      <alignment horizontal="center" wrapText="1"/>
    </xf>
    <xf numFmtId="0" fontId="26" fillId="10" borderId="29" xfId="0" applyFont="1" applyFill="1" applyBorder="1" applyAlignment="1">
      <alignment horizontal="center" wrapText="1"/>
    </xf>
    <xf numFmtId="164" fontId="13" fillId="13" borderId="5" xfId="0" applyNumberFormat="1" applyFont="1" applyFill="1" applyBorder="1" applyAlignment="1">
      <alignment horizontal="center" vertical="center" wrapText="1"/>
    </xf>
    <xf numFmtId="0" fontId="13" fillId="2" borderId="5" xfId="23" applyFont="1" applyFill="1" applyBorder="1" applyAlignment="1">
      <alignment vertical="top" wrapText="1"/>
    </xf>
    <xf numFmtId="0" fontId="13" fillId="13" borderId="5" xfId="0"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172" fontId="13" fillId="2" borderId="5" xfId="0" applyNumberFormat="1" applyFont="1" applyFill="1" applyBorder="1" applyAlignment="1">
      <alignment horizontal="center" vertical="center"/>
    </xf>
    <xf numFmtId="43" fontId="13" fillId="2" borderId="5" xfId="24" applyNumberFormat="1" applyFont="1" applyFill="1" applyBorder="1" applyAlignment="1">
      <alignment horizontal="center" vertical="center" wrapText="1"/>
    </xf>
    <xf numFmtId="170" fontId="13" fillId="3" borderId="5" xfId="0" applyNumberFormat="1" applyFont="1" applyFill="1" applyBorder="1" applyAlignment="1">
      <alignment horizontal="center" vertical="center"/>
    </xf>
    <xf numFmtId="0" fontId="13" fillId="2" borderId="5" xfId="0" applyFont="1" applyFill="1" applyBorder="1"/>
    <xf numFmtId="0" fontId="13" fillId="14" borderId="5" xfId="0" applyFont="1" applyFill="1" applyBorder="1" applyAlignment="1">
      <alignment wrapText="1"/>
    </xf>
    <xf numFmtId="43" fontId="13" fillId="0" borderId="5" xfId="0" applyNumberFormat="1" applyFont="1" applyFill="1" applyBorder="1" applyAlignment="1">
      <alignment horizontal="center" vertical="center"/>
    </xf>
    <xf numFmtId="0" fontId="13" fillId="2" borderId="5" xfId="0" applyFont="1" applyFill="1" applyBorder="1" applyAlignment="1">
      <alignment vertical="center"/>
    </xf>
    <xf numFmtId="0" fontId="13" fillId="0" borderId="5" xfId="0" applyFont="1" applyBorder="1" applyAlignment="1">
      <alignment wrapText="1"/>
    </xf>
    <xf numFmtId="43" fontId="13" fillId="0" borderId="5" xfId="0" applyNumberFormat="1" applyFont="1" applyFill="1" applyBorder="1" applyAlignment="1">
      <alignment horizontal="right" vertical="center"/>
    </xf>
    <xf numFmtId="0" fontId="13" fillId="0" borderId="5" xfId="0" applyFont="1" applyBorder="1" applyAlignment="1">
      <alignment horizontal="center" vertical="center" wrapText="1"/>
    </xf>
    <xf numFmtId="43" fontId="13" fillId="3" borderId="5" xfId="0" applyNumberFormat="1" applyFont="1" applyFill="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xf numFmtId="43" fontId="13" fillId="0" borderId="37" xfId="0" applyNumberFormat="1" applyFont="1" applyFill="1" applyBorder="1" applyAlignment="1">
      <alignment horizontal="center" vertical="center"/>
    </xf>
    <xf numFmtId="170" fontId="13" fillId="3" borderId="37" xfId="0" applyNumberFormat="1" applyFont="1" applyFill="1" applyBorder="1" applyAlignment="1">
      <alignment horizontal="center" vertical="center"/>
    </xf>
    <xf numFmtId="43" fontId="13" fillId="3" borderId="37" xfId="0" applyNumberFormat="1" applyFont="1" applyFill="1" applyBorder="1" applyAlignment="1">
      <alignment horizontal="center" vertical="center"/>
    </xf>
    <xf numFmtId="0" fontId="13" fillId="16" borderId="5" xfId="0" applyFont="1" applyFill="1" applyBorder="1" applyAlignment="1">
      <alignment vertical="center" wrapText="1"/>
    </xf>
    <xf numFmtId="0" fontId="13" fillId="16" borderId="5" xfId="0" applyFont="1" applyFill="1" applyBorder="1" applyAlignment="1">
      <alignment horizontal="center" vertical="center" wrapText="1"/>
    </xf>
    <xf numFmtId="168" fontId="13" fillId="0" borderId="5" xfId="0" applyNumberFormat="1" applyFont="1" applyFill="1" applyBorder="1" applyAlignment="1">
      <alignment horizontal="center" vertical="center"/>
    </xf>
    <xf numFmtId="2" fontId="13" fillId="0" borderId="5" xfId="0" applyNumberFormat="1" applyFont="1" applyBorder="1" applyAlignment="1">
      <alignment horizontal="center" vertical="center"/>
    </xf>
    <xf numFmtId="0" fontId="20" fillId="0" borderId="0" xfId="0" applyFont="1" applyFill="1" applyBorder="1" applyAlignment="1">
      <alignment horizontal="justify" vertical="center" readingOrder="1"/>
    </xf>
    <xf numFmtId="0" fontId="20" fillId="0" borderId="7" xfId="0" applyFont="1" applyFill="1" applyBorder="1" applyAlignment="1">
      <alignment horizontal="center" vertical="center" wrapText="1"/>
    </xf>
    <xf numFmtId="0" fontId="13" fillId="0" borderId="7" xfId="0" applyFont="1" applyFill="1" applyBorder="1" applyAlignment="1">
      <alignment wrapText="1"/>
    </xf>
    <xf numFmtId="168" fontId="20" fillId="0" borderId="7" xfId="0" applyNumberFormat="1" applyFont="1" applyFill="1" applyBorder="1" applyAlignment="1">
      <alignment horizontal="center" vertical="center"/>
    </xf>
    <xf numFmtId="0" fontId="13" fillId="0" borderId="7" xfId="0" applyFont="1" applyFill="1" applyBorder="1" applyAlignment="1">
      <alignment horizontal="center" vertical="top"/>
    </xf>
    <xf numFmtId="169" fontId="13" fillId="0" borderId="7" xfId="0" applyNumberFormat="1" applyFont="1" applyFill="1" applyBorder="1" applyAlignment="1">
      <alignment horizontal="center" vertical="center"/>
    </xf>
    <xf numFmtId="0" fontId="13" fillId="14" borderId="7" xfId="0" applyFont="1" applyFill="1" applyBorder="1" applyAlignment="1">
      <alignment horizontal="center" vertical="center" wrapText="1"/>
    </xf>
    <xf numFmtId="0" fontId="13" fillId="14" borderId="7" xfId="0" applyFont="1" applyFill="1" applyBorder="1" applyAlignment="1">
      <alignment horizontal="center" vertical="center"/>
    </xf>
    <xf numFmtId="0" fontId="13" fillId="14" borderId="7" xfId="0" applyFont="1" applyFill="1" applyBorder="1"/>
    <xf numFmtId="165" fontId="13" fillId="2" borderId="7" xfId="0" applyNumberFormat="1" applyFont="1" applyFill="1" applyBorder="1" applyAlignment="1">
      <alignment horizontal="center" vertical="center"/>
    </xf>
    <xf numFmtId="2" fontId="13" fillId="2" borderId="7" xfId="0" applyNumberFormat="1" applyFont="1" applyFill="1" applyBorder="1" applyAlignment="1">
      <alignment horizontal="center" vertical="center"/>
    </xf>
    <xf numFmtId="9" fontId="20" fillId="0" borderId="20" xfId="0" applyNumberFormat="1" applyFont="1" applyBorder="1"/>
    <xf numFmtId="4" fontId="20" fillId="0" borderId="9" xfId="0" applyNumberFormat="1" applyFont="1" applyBorder="1" applyAlignment="1">
      <alignment horizontal="right"/>
    </xf>
    <xf numFmtId="0" fontId="13" fillId="17" borderId="7" xfId="0" applyFont="1" applyFill="1" applyBorder="1" applyAlignment="1">
      <alignment horizontal="center"/>
    </xf>
    <xf numFmtId="0" fontId="13" fillId="12" borderId="7" xfId="0" applyFont="1" applyFill="1" applyBorder="1"/>
    <xf numFmtId="0" fontId="13" fillId="17" borderId="7" xfId="0" applyFont="1" applyFill="1" applyBorder="1" applyAlignment="1">
      <alignment horizontal="center" vertical="center"/>
    </xf>
    <xf numFmtId="167" fontId="13" fillId="17" borderId="7" xfId="0" applyNumberFormat="1" applyFont="1" applyFill="1" applyBorder="1" applyAlignment="1">
      <alignment horizontal="center" vertical="center" wrapText="1"/>
    </xf>
    <xf numFmtId="0" fontId="13" fillId="17" borderId="7" xfId="0" applyFont="1" applyFill="1" applyBorder="1" applyAlignment="1">
      <alignment horizontal="center" vertical="center" wrapText="1"/>
    </xf>
    <xf numFmtId="43" fontId="13" fillId="17" borderId="6" xfId="0" applyNumberFormat="1" applyFont="1" applyFill="1" applyBorder="1" applyAlignment="1">
      <alignment horizontal="right" vertical="center" wrapText="1"/>
    </xf>
    <xf numFmtId="43" fontId="20" fillId="0" borderId="5" xfId="0" applyNumberFormat="1" applyFont="1" applyBorder="1"/>
    <xf numFmtId="164" fontId="13" fillId="13" borderId="7" xfId="0" applyNumberFormat="1" applyFont="1" applyFill="1" applyBorder="1" applyAlignment="1">
      <alignment horizontal="center" vertical="center" wrapText="1"/>
    </xf>
    <xf numFmtId="49" fontId="13" fillId="13" borderId="7" xfId="0" applyNumberFormat="1" applyFont="1" applyFill="1" applyBorder="1" applyAlignment="1">
      <alignment horizontal="justify" vertical="top" wrapText="1"/>
    </xf>
    <xf numFmtId="0" fontId="13" fillId="13" borderId="7" xfId="0" applyFont="1" applyFill="1" applyBorder="1" applyAlignment="1">
      <alignment horizontal="center" vertical="center" wrapText="1"/>
    </xf>
    <xf numFmtId="49" fontId="13" fillId="13" borderId="7" xfId="0" applyNumberFormat="1" applyFont="1" applyFill="1" applyBorder="1" applyAlignment="1">
      <alignment horizontal="center" vertical="center" wrapText="1"/>
    </xf>
    <xf numFmtId="0" fontId="13" fillId="13" borderId="47" xfId="0" applyFont="1" applyFill="1" applyBorder="1" applyAlignment="1">
      <alignment horizontal="center" vertical="center"/>
    </xf>
    <xf numFmtId="172" fontId="13" fillId="13" borderId="47" xfId="0" applyNumberFormat="1" applyFont="1" applyFill="1" applyBorder="1" applyAlignment="1">
      <alignment horizontal="center" vertical="center"/>
    </xf>
    <xf numFmtId="43" fontId="13" fillId="13" borderId="47" xfId="0" applyNumberFormat="1" applyFont="1" applyFill="1" applyBorder="1" applyAlignment="1">
      <alignment horizontal="center" vertical="center"/>
    </xf>
    <xf numFmtId="0" fontId="13" fillId="14" borderId="1" xfId="0"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72" fontId="13" fillId="0" borderId="1" xfId="0" applyNumberFormat="1" applyFont="1" applyFill="1" applyBorder="1" applyAlignment="1">
      <alignment horizontal="center" vertical="center"/>
    </xf>
    <xf numFmtId="170" fontId="13" fillId="3" borderId="1" xfId="0" applyNumberFormat="1" applyFont="1" applyFill="1" applyBorder="1" applyAlignment="1">
      <alignment vertical="center"/>
    </xf>
    <xf numFmtId="170" fontId="13" fillId="3" borderId="26" xfId="0" applyNumberFormat="1" applyFont="1" applyFill="1" applyBorder="1" applyAlignment="1">
      <alignment vertical="center"/>
    </xf>
    <xf numFmtId="43" fontId="20" fillId="2" borderId="48" xfId="0" applyNumberFormat="1" applyFont="1" applyFill="1" applyBorder="1" applyAlignment="1">
      <alignment horizontal="center" vertical="center"/>
    </xf>
    <xf numFmtId="0" fontId="13" fillId="0" borderId="1" xfId="21" applyFont="1" applyBorder="1" applyAlignment="1">
      <alignment horizontal="center" vertical="center"/>
    </xf>
    <xf numFmtId="0" fontId="13" fillId="2" borderId="1" xfId="21" applyFont="1" applyFill="1" applyBorder="1" applyAlignment="1">
      <alignment horizontal="center" vertical="center" wrapText="1"/>
    </xf>
    <xf numFmtId="43" fontId="13" fillId="0" borderId="26" xfId="22" applyNumberFormat="1" applyFont="1" applyBorder="1" applyAlignment="1">
      <alignment horizontal="center" vertical="center" wrapText="1"/>
    </xf>
    <xf numFmtId="0" fontId="45" fillId="0" borderId="0" xfId="0" applyFont="1" applyBorder="1"/>
    <xf numFmtId="0" fontId="45" fillId="0" borderId="0" xfId="0" applyFont="1" applyBorder="1" applyAlignment="1">
      <alignment wrapText="1"/>
    </xf>
    <xf numFmtId="43" fontId="45" fillId="0" borderId="0" xfId="19" applyFont="1" applyBorder="1"/>
    <xf numFmtId="0" fontId="50" fillId="0" borderId="0" xfId="0" applyFont="1" applyBorder="1"/>
    <xf numFmtId="43" fontId="50" fillId="0" borderId="0" xfId="19" applyFont="1" applyBorder="1"/>
    <xf numFmtId="43" fontId="45" fillId="0" borderId="0" xfId="19" applyNumberFormat="1" applyFont="1" applyBorder="1"/>
    <xf numFmtId="43" fontId="46" fillId="0" borderId="0" xfId="19" applyFont="1" applyBorder="1"/>
  </cellXfs>
  <cellStyles count="25">
    <cellStyle name="Default" xfId="17" xr:uid="{00000000-0005-0000-0000-000000000000}"/>
    <cellStyle name="Default 1" xfId="12" xr:uid="{00000000-0005-0000-0000-000001000000}"/>
    <cellStyle name="Dziesiętny" xfId="19" builtinId="3"/>
    <cellStyle name="Dziesiętny 2" xfId="4" xr:uid="{00000000-0005-0000-0000-000002000000}"/>
    <cellStyle name="Excel Built-in Currency" xfId="2" xr:uid="{00000000-0005-0000-0000-000003000000}"/>
    <cellStyle name="Excel Built-in Normal" xfId="18" xr:uid="{00000000-0005-0000-0000-000004000000}"/>
    <cellStyle name="Excel Built-in Normal 1" xfId="14" xr:uid="{00000000-0005-0000-0000-000005000000}"/>
    <cellStyle name="Excel Built-in Normal 2" xfId="7" xr:uid="{00000000-0005-0000-0000-000006000000}"/>
    <cellStyle name="Normal 2" xfId="11" xr:uid="{00000000-0005-0000-0000-000007000000}"/>
    <cellStyle name="Normal 3" xfId="10" xr:uid="{00000000-0005-0000-0000-000008000000}"/>
    <cellStyle name="Normal 4" xfId="13" xr:uid="{00000000-0005-0000-0000-000009000000}"/>
    <cellStyle name="Normalny" xfId="0" builtinId="0"/>
    <cellStyle name="Normalny 2" xfId="15" xr:uid="{00000000-0005-0000-0000-00000B000000}"/>
    <cellStyle name="Normalny 3" xfId="3" xr:uid="{00000000-0005-0000-0000-00000C000000}"/>
    <cellStyle name="Normalny 4" xfId="23" xr:uid="{63F531BE-CAD9-4251-B1DC-FDA9132A87D9}"/>
    <cellStyle name="Normalny 5" xfId="21" xr:uid="{506A32E0-9AF6-4344-9A48-F81BC0311D53}"/>
    <cellStyle name="Normalny 6" xfId="16" xr:uid="{00000000-0005-0000-0000-00000D000000}"/>
    <cellStyle name="Normalny 8" xfId="1" xr:uid="{00000000-0005-0000-0000-00000E000000}"/>
    <cellStyle name="Procentowy" xfId="20" builtinId="5"/>
    <cellStyle name="Standardowy 2" xfId="8" xr:uid="{00000000-0005-0000-0000-00000F000000}"/>
    <cellStyle name="Walutowe 2" xfId="9" xr:uid="{00000000-0005-0000-0000-000010000000}"/>
    <cellStyle name="Walutowy 2" xfId="6" xr:uid="{00000000-0005-0000-0000-000011000000}"/>
    <cellStyle name="Walutowy 2 2" xfId="24" xr:uid="{5DC62E21-97FA-4E84-9236-42925E4AB387}"/>
    <cellStyle name="Walutowy 3" xfId="5" xr:uid="{00000000-0005-0000-0000-000012000000}"/>
    <cellStyle name="Walutowy 5" xfId="22" xr:uid="{5560599C-2ED3-4908-B524-80F03CE3056E}"/>
  </cellStyles>
  <dxfs count="1">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8_PN_ZP_D_2023%20ob&#322;o&#380;enia/Kopia%2028_OB&#321;O&#379;ENIA%20F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
      <sheetName val="KWOTA PRZEZNACZONA NA SFINANSOW"/>
      <sheetName val="INFO"/>
      <sheetName val="Arkusz4"/>
    </sheetNames>
    <sheetDataSet>
      <sheetData sheetId="0">
        <row r="221">
          <cell r="G221" t="str">
            <v xml:space="preserve">Wartość podstawowa netto w zł </v>
          </cell>
          <cell r="I221" t="str">
            <v>Wartość  netto w zł  prawa opcji</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00"/>
  <sheetViews>
    <sheetView tabSelected="1" topLeftCell="A241" zoomScaleNormal="100" workbookViewId="0">
      <selection activeCell="H3" sqref="H3"/>
    </sheetView>
  </sheetViews>
  <sheetFormatPr defaultRowHeight="10.5"/>
  <cols>
    <col min="1" max="1" width="9.42578125" style="8" bestFit="1" customWidth="1"/>
    <col min="2" max="2" width="52.28515625" style="8" customWidth="1"/>
    <col min="3" max="3" width="9.140625" style="8"/>
    <col min="4" max="4" width="9.42578125" style="8" bestFit="1" customWidth="1"/>
    <col min="5" max="5" width="23.140625" style="8" customWidth="1"/>
    <col min="6" max="6" width="13.140625" style="8" customWidth="1"/>
    <col min="7" max="7" width="16.28515625" style="8" customWidth="1"/>
    <col min="8" max="8" width="13.42578125" style="8" customWidth="1"/>
    <col min="9" max="9" width="15.28515625" style="8" customWidth="1"/>
    <col min="10" max="10" width="16.140625" style="8" customWidth="1"/>
    <col min="11" max="11" width="17" style="8" customWidth="1"/>
    <col min="12" max="12" width="14.42578125" style="8" customWidth="1"/>
    <col min="13" max="13" width="17" style="8" customWidth="1"/>
    <col min="14" max="14" width="16.140625" style="8" bestFit="1" customWidth="1"/>
    <col min="15" max="15" width="9.140625" style="8"/>
    <col min="16" max="16" width="9.42578125" style="8" bestFit="1" customWidth="1"/>
    <col min="17" max="17" width="14.42578125" style="8" bestFit="1" customWidth="1"/>
    <col min="18" max="16384" width="9.140625" style="8"/>
  </cols>
  <sheetData>
    <row r="2" spans="1:17">
      <c r="B2" s="8" t="s">
        <v>97</v>
      </c>
      <c r="C2" s="8" t="s">
        <v>98</v>
      </c>
    </row>
    <row r="3" spans="1:17" ht="135.75" customHeight="1">
      <c r="A3" s="514" t="s">
        <v>263</v>
      </c>
      <c r="B3" s="514"/>
      <c r="C3" s="514"/>
      <c r="D3" s="514"/>
      <c r="E3" s="514"/>
    </row>
    <row r="9" spans="1:17">
      <c r="Q9" s="229"/>
    </row>
    <row r="10" spans="1:17">
      <c r="Q10" s="230"/>
    </row>
    <row r="11" spans="1:17">
      <c r="A11" s="569" t="s">
        <v>72</v>
      </c>
      <c r="B11" s="569"/>
      <c r="C11" s="569"/>
      <c r="D11" s="569"/>
      <c r="E11" s="569"/>
      <c r="F11" s="569"/>
      <c r="G11" s="569"/>
      <c r="H11" s="569"/>
      <c r="I11" s="569"/>
      <c r="J11" s="569"/>
    </row>
    <row r="12" spans="1:17" ht="84">
      <c r="A12" s="263" t="s">
        <v>0</v>
      </c>
      <c r="B12" s="475" t="s">
        <v>25</v>
      </c>
      <c r="C12" s="475" t="s">
        <v>1</v>
      </c>
      <c r="D12" s="475" t="s">
        <v>99</v>
      </c>
      <c r="E12" s="476" t="s">
        <v>18</v>
      </c>
      <c r="F12" s="477" t="s">
        <v>19</v>
      </c>
      <c r="G12" s="477" t="s">
        <v>20</v>
      </c>
      <c r="H12" s="478" t="s">
        <v>100</v>
      </c>
      <c r="I12" s="478" t="s">
        <v>2</v>
      </c>
      <c r="J12" s="478" t="s">
        <v>36</v>
      </c>
      <c r="K12" s="478" t="s">
        <v>101</v>
      </c>
      <c r="L12" s="262" t="s">
        <v>21</v>
      </c>
    </row>
    <row r="13" spans="1:17" ht="54" customHeight="1">
      <c r="A13" s="570">
        <v>1</v>
      </c>
      <c r="B13" s="571" t="s">
        <v>102</v>
      </c>
      <c r="C13" s="572" t="s">
        <v>23</v>
      </c>
      <c r="D13" s="572">
        <v>3500</v>
      </c>
      <c r="E13" s="573"/>
      <c r="F13" s="573"/>
      <c r="G13" s="574"/>
      <c r="H13" s="574"/>
      <c r="I13" s="394"/>
      <c r="J13" s="393">
        <f>H13*D13</f>
        <v>0</v>
      </c>
      <c r="K13" s="395">
        <f>ROUND(J13+(J13*I13),2)</f>
        <v>0</v>
      </c>
      <c r="L13" s="246"/>
    </row>
    <row r="14" spans="1:17" ht="52.5">
      <c r="A14" s="367">
        <v>2</v>
      </c>
      <c r="B14" s="371" t="s">
        <v>103</v>
      </c>
      <c r="C14" s="367" t="s">
        <v>23</v>
      </c>
      <c r="D14" s="367">
        <v>6000</v>
      </c>
      <c r="E14" s="372"/>
      <c r="F14" s="373"/>
      <c r="G14" s="374"/>
      <c r="H14" s="375"/>
      <c r="I14" s="368"/>
      <c r="J14" s="369">
        <f>H14*D14</f>
        <v>0</v>
      </c>
      <c r="K14" s="370">
        <f>ROUND(J14+(J14*I14),2)</f>
        <v>0</v>
      </c>
      <c r="L14" s="232"/>
    </row>
    <row r="15" spans="1:17" s="234" customFormat="1">
      <c r="A15" s="376"/>
      <c r="B15" s="377"/>
      <c r="C15" s="376"/>
      <c r="D15" s="376"/>
      <c r="E15" s="378"/>
      <c r="F15" s="379"/>
      <c r="G15" s="380"/>
      <c r="H15" s="380" t="s">
        <v>3</v>
      </c>
      <c r="I15" s="381" t="s">
        <v>104</v>
      </c>
      <c r="J15" s="382">
        <f>SUM(J13:J14)</f>
        <v>0</v>
      </c>
      <c r="K15" s="233">
        <f>SUM(K13:K14)</f>
        <v>0</v>
      </c>
      <c r="M15" s="235"/>
      <c r="N15" s="236"/>
    </row>
    <row r="16" spans="1:17" ht="11.25" thickBot="1">
      <c r="A16" s="376"/>
      <c r="B16" s="383"/>
      <c r="C16" s="376"/>
      <c r="D16" s="376"/>
      <c r="E16" s="384"/>
      <c r="F16" s="385"/>
      <c r="G16" s="385"/>
      <c r="H16" s="385"/>
      <c r="I16" s="386"/>
      <c r="J16" s="387"/>
      <c r="K16" s="237"/>
      <c r="M16" s="229"/>
      <c r="N16" s="230"/>
    </row>
    <row r="17" spans="1:14" ht="42.75" thickBot="1">
      <c r="A17" s="376"/>
      <c r="B17" s="383"/>
      <c r="C17" s="376"/>
      <c r="D17" s="376"/>
      <c r="E17" s="384"/>
      <c r="F17" s="238" t="s">
        <v>105</v>
      </c>
      <c r="G17" s="238" t="s">
        <v>106</v>
      </c>
      <c r="H17" s="239" t="s">
        <v>40</v>
      </c>
      <c r="I17" s="238" t="s">
        <v>41</v>
      </c>
      <c r="J17" s="238" t="s">
        <v>42</v>
      </c>
      <c r="K17" s="240" t="s">
        <v>43</v>
      </c>
      <c r="L17" s="241" t="s">
        <v>44</v>
      </c>
      <c r="M17" s="229"/>
      <c r="N17" s="230"/>
    </row>
    <row r="18" spans="1:14" ht="11.25" thickBot="1">
      <c r="F18" s="242">
        <f>J15</f>
        <v>0</v>
      </c>
      <c r="G18" s="242">
        <f>K15</f>
        <v>0</v>
      </c>
      <c r="H18" s="243">
        <v>0.2</v>
      </c>
      <c r="I18" s="242">
        <f>F18*H18</f>
        <v>0</v>
      </c>
      <c r="J18" s="242">
        <f>G18*H18</f>
        <v>0</v>
      </c>
      <c r="K18" s="244">
        <f>F18+I18</f>
        <v>0</v>
      </c>
      <c r="L18" s="245">
        <f>G18+J18</f>
        <v>0</v>
      </c>
    </row>
    <row r="20" spans="1:14">
      <c r="A20" s="247" t="s">
        <v>60</v>
      </c>
      <c r="B20" s="388"/>
      <c r="C20" s="247"/>
      <c r="D20" s="247"/>
      <c r="E20" s="247"/>
      <c r="F20" s="247"/>
      <c r="G20" s="247"/>
      <c r="H20" s="247"/>
      <c r="I20" s="247"/>
      <c r="J20" s="247"/>
    </row>
    <row r="21" spans="1:14" ht="84">
      <c r="A21" s="263" t="s">
        <v>0</v>
      </c>
      <c r="B21" s="475" t="s">
        <v>25</v>
      </c>
      <c r="C21" s="475" t="s">
        <v>1</v>
      </c>
      <c r="D21" s="475" t="s">
        <v>99</v>
      </c>
      <c r="E21" s="476" t="s">
        <v>18</v>
      </c>
      <c r="F21" s="477" t="s">
        <v>19</v>
      </c>
      <c r="G21" s="477" t="s">
        <v>20</v>
      </c>
      <c r="H21" s="478" t="s">
        <v>100</v>
      </c>
      <c r="I21" s="478" t="s">
        <v>2</v>
      </c>
      <c r="J21" s="478" t="s">
        <v>107</v>
      </c>
      <c r="K21" s="478" t="s">
        <v>108</v>
      </c>
      <c r="L21" s="262" t="s">
        <v>21</v>
      </c>
    </row>
    <row r="22" spans="1:14" ht="21">
      <c r="A22" s="389">
        <v>1</v>
      </c>
      <c r="B22" s="390" t="s">
        <v>109</v>
      </c>
      <c r="C22" s="389" t="s">
        <v>23</v>
      </c>
      <c r="D22" s="389">
        <v>1500</v>
      </c>
      <c r="E22" s="391"/>
      <c r="F22" s="392"/>
      <c r="G22" s="393"/>
      <c r="H22" s="393"/>
      <c r="I22" s="394"/>
      <c r="J22" s="395">
        <f>H22*D22</f>
        <v>0</v>
      </c>
      <c r="K22" s="395">
        <f>ROUND(J22+(J22*I22),2)</f>
        <v>0</v>
      </c>
      <c r="L22" s="246"/>
    </row>
    <row r="23" spans="1:14">
      <c r="A23" s="396">
        <v>2</v>
      </c>
      <c r="B23" s="397" t="s">
        <v>110</v>
      </c>
      <c r="C23" s="396" t="s">
        <v>23</v>
      </c>
      <c r="D23" s="396">
        <v>300</v>
      </c>
      <c r="E23" s="398"/>
      <c r="F23" s="399"/>
      <c r="G23" s="369"/>
      <c r="H23" s="369"/>
      <c r="I23" s="368"/>
      <c r="J23" s="370">
        <f>H23*D23</f>
        <v>0</v>
      </c>
      <c r="K23" s="370">
        <f>ROUND(J23+(J23*I23),2)</f>
        <v>0</v>
      </c>
      <c r="L23" s="232"/>
    </row>
    <row r="24" spans="1:14" s="234" customFormat="1">
      <c r="A24" s="247"/>
      <c r="B24" s="248"/>
      <c r="C24" s="247"/>
      <c r="D24" s="247"/>
      <c r="E24" s="247"/>
      <c r="F24" s="247"/>
      <c r="H24" s="400" t="s">
        <v>3</v>
      </c>
      <c r="I24" s="401" t="s">
        <v>104</v>
      </c>
      <c r="J24" s="402">
        <f>SUM(J22:J23)</f>
        <v>0</v>
      </c>
      <c r="K24" s="233">
        <f>SUM(K22:K23)</f>
        <v>0</v>
      </c>
      <c r="M24" s="236"/>
      <c r="N24" s="236"/>
    </row>
    <row r="25" spans="1:14">
      <c r="A25" s="249"/>
      <c r="B25" s="250"/>
      <c r="C25" s="249"/>
      <c r="D25" s="249"/>
      <c r="E25" s="249"/>
      <c r="F25" s="249"/>
      <c r="H25" s="403"/>
      <c r="I25" s="404"/>
      <c r="J25" s="405"/>
      <c r="K25" s="251"/>
      <c r="M25" s="230"/>
      <c r="N25" s="230"/>
    </row>
    <row r="26" spans="1:14" ht="11.25" thickBot="1">
      <c r="A26" s="249"/>
      <c r="B26" s="250"/>
      <c r="C26" s="249"/>
      <c r="D26" s="249"/>
      <c r="E26" s="249"/>
      <c r="F26" s="249"/>
      <c r="H26" s="403"/>
      <c r="I26" s="404"/>
      <c r="J26" s="405"/>
      <c r="K26" s="251"/>
      <c r="M26" s="230"/>
      <c r="N26" s="230"/>
    </row>
    <row r="27" spans="1:14" ht="42.75" thickBot="1">
      <c r="F27" s="238" t="s">
        <v>105</v>
      </c>
      <c r="G27" s="238" t="s">
        <v>106</v>
      </c>
      <c r="H27" s="239" t="s">
        <v>40</v>
      </c>
      <c r="I27" s="238" t="s">
        <v>41</v>
      </c>
      <c r="J27" s="238" t="s">
        <v>42</v>
      </c>
      <c r="K27" s="240" t="s">
        <v>43</v>
      </c>
      <c r="L27" s="241" t="s">
        <v>44</v>
      </c>
    </row>
    <row r="28" spans="1:14" ht="11.25" thickBot="1">
      <c r="F28" s="242">
        <f>J24</f>
        <v>0</v>
      </c>
      <c r="G28" s="242">
        <f>K24</f>
        <v>0</v>
      </c>
      <c r="H28" s="243">
        <v>0.2</v>
      </c>
      <c r="I28" s="242">
        <f>F28*H28</f>
        <v>0</v>
      </c>
      <c r="J28" s="242">
        <f>G28*H28</f>
        <v>0</v>
      </c>
      <c r="K28" s="244">
        <f>F28+I28</f>
        <v>0</v>
      </c>
      <c r="L28" s="245">
        <f>G28+J28</f>
        <v>0</v>
      </c>
    </row>
    <row r="29" spans="1:14">
      <c r="A29" s="406" t="s">
        <v>61</v>
      </c>
      <c r="B29" s="407"/>
      <c r="C29" s="407"/>
      <c r="D29" s="407"/>
      <c r="E29" s="407"/>
      <c r="F29" s="407"/>
      <c r="G29" s="407"/>
      <c r="H29" s="407"/>
      <c r="I29" s="407"/>
      <c r="J29" s="407"/>
    </row>
    <row r="30" spans="1:14" ht="84">
      <c r="A30" s="263" t="s">
        <v>0</v>
      </c>
      <c r="B30" s="475" t="s">
        <v>25</v>
      </c>
      <c r="C30" s="475" t="s">
        <v>1</v>
      </c>
      <c r="D30" s="475" t="s">
        <v>99</v>
      </c>
      <c r="E30" s="476" t="s">
        <v>18</v>
      </c>
      <c r="F30" s="477" t="s">
        <v>19</v>
      </c>
      <c r="G30" s="477" t="s">
        <v>20</v>
      </c>
      <c r="H30" s="478" t="s">
        <v>100</v>
      </c>
      <c r="I30" s="478" t="s">
        <v>2</v>
      </c>
      <c r="J30" s="478" t="s">
        <v>36</v>
      </c>
      <c r="K30" s="478" t="s">
        <v>101</v>
      </c>
      <c r="L30" s="262" t="s">
        <v>21</v>
      </c>
    </row>
    <row r="31" spans="1:14" ht="194.25" customHeight="1">
      <c r="A31" s="577">
        <v>1</v>
      </c>
      <c r="B31" s="571" t="s">
        <v>254</v>
      </c>
      <c r="C31" s="575" t="s">
        <v>23</v>
      </c>
      <c r="D31" s="576">
        <v>30</v>
      </c>
      <c r="E31" s="577"/>
      <c r="F31" s="577"/>
      <c r="G31" s="578"/>
      <c r="H31" s="579"/>
      <c r="I31" s="394"/>
      <c r="J31" s="393">
        <f>H31*D31</f>
        <v>0</v>
      </c>
      <c r="K31" s="395">
        <f>ROUND(J31+(J31*I31),2)</f>
        <v>0</v>
      </c>
      <c r="L31" s="246"/>
    </row>
    <row r="32" spans="1:14" ht="72" customHeight="1">
      <c r="A32" s="252">
        <v>2</v>
      </c>
      <c r="B32" s="409" t="s">
        <v>111</v>
      </c>
      <c r="C32" s="408" t="s">
        <v>23</v>
      </c>
      <c r="D32" s="253">
        <v>12000</v>
      </c>
      <c r="E32" s="252"/>
      <c r="F32" s="252"/>
      <c r="G32" s="254"/>
      <c r="H32" s="255"/>
      <c r="I32" s="368"/>
      <c r="J32" s="369">
        <f>H32*D32</f>
        <v>0</v>
      </c>
      <c r="K32" s="370">
        <f>ROUND(J32+(J32*I32),2)</f>
        <v>0</v>
      </c>
      <c r="L32" s="232"/>
    </row>
    <row r="33" spans="1:14" s="234" customFormat="1">
      <c r="A33" s="410"/>
      <c r="B33" s="411"/>
      <c r="C33" s="410"/>
      <c r="D33" s="410"/>
      <c r="E33" s="412"/>
      <c r="F33" s="413"/>
      <c r="H33" s="400" t="s">
        <v>3</v>
      </c>
      <c r="I33" s="414" t="s">
        <v>104</v>
      </c>
      <c r="J33" s="415">
        <f>SUM(J31:J32)</f>
        <v>0</v>
      </c>
      <c r="K33" s="233">
        <f>SUM(K31:K32)</f>
        <v>0</v>
      </c>
      <c r="M33" s="236"/>
      <c r="N33" s="236"/>
    </row>
    <row r="34" spans="1:14" ht="11.25" thickBot="1"/>
    <row r="35" spans="1:14" ht="42.75" thickBot="1">
      <c r="F35" s="238" t="s">
        <v>105</v>
      </c>
      <c r="G35" s="238" t="s">
        <v>106</v>
      </c>
      <c r="H35" s="239" t="s">
        <v>40</v>
      </c>
      <c r="I35" s="238" t="s">
        <v>41</v>
      </c>
      <c r="J35" s="238" t="s">
        <v>42</v>
      </c>
      <c r="K35" s="240" t="s">
        <v>43</v>
      </c>
      <c r="L35" s="241" t="s">
        <v>44</v>
      </c>
    </row>
    <row r="36" spans="1:14" ht="11.25" thickBot="1">
      <c r="F36" s="242">
        <f>J33</f>
        <v>0</v>
      </c>
      <c r="G36" s="242">
        <f>K33</f>
        <v>0</v>
      </c>
      <c r="H36" s="243">
        <v>0.2</v>
      </c>
      <c r="I36" s="242">
        <f>F36*H36</f>
        <v>0</v>
      </c>
      <c r="J36" s="242">
        <f>G36*H36</f>
        <v>0</v>
      </c>
      <c r="K36" s="244">
        <f>F36+I36</f>
        <v>0</v>
      </c>
      <c r="L36" s="245">
        <f>G36+J36</f>
        <v>0</v>
      </c>
    </row>
    <row r="37" spans="1:14" ht="11.25" thickBot="1">
      <c r="A37" s="234" t="s">
        <v>62</v>
      </c>
    </row>
    <row r="38" spans="1:14" ht="84.75" thickBot="1">
      <c r="A38" s="362" t="s">
        <v>0</v>
      </c>
      <c r="B38" s="363" t="s">
        <v>25</v>
      </c>
      <c r="C38" s="363" t="s">
        <v>1</v>
      </c>
      <c r="D38" s="363" t="s">
        <v>99</v>
      </c>
      <c r="E38" s="364" t="s">
        <v>18</v>
      </c>
      <c r="F38" s="365" t="s">
        <v>19</v>
      </c>
      <c r="G38" s="365" t="s">
        <v>20</v>
      </c>
      <c r="H38" s="366" t="s">
        <v>100</v>
      </c>
      <c r="I38" s="366" t="s">
        <v>2</v>
      </c>
      <c r="J38" s="366" t="s">
        <v>107</v>
      </c>
      <c r="K38" s="366" t="s">
        <v>108</v>
      </c>
      <c r="L38" s="231" t="s">
        <v>21</v>
      </c>
    </row>
    <row r="39" spans="1:14" ht="84">
      <c r="A39" s="416">
        <v>1</v>
      </c>
      <c r="B39" s="417" t="s">
        <v>112</v>
      </c>
      <c r="C39" s="418" t="s">
        <v>23</v>
      </c>
      <c r="D39" s="419">
        <v>5000</v>
      </c>
      <c r="E39" s="420"/>
      <c r="F39" s="420"/>
      <c r="G39" s="421"/>
      <c r="H39" s="421"/>
      <c r="I39" s="368"/>
      <c r="J39" s="369">
        <f>H39*D39</f>
        <v>0</v>
      </c>
      <c r="K39" s="370">
        <f>ROUND(J39+(J39*I39),2)</f>
        <v>0</v>
      </c>
      <c r="L39" s="232"/>
    </row>
    <row r="40" spans="1:14" ht="37.5" customHeight="1">
      <c r="A40" s="422">
        <v>2</v>
      </c>
      <c r="B40" s="423" t="s">
        <v>113</v>
      </c>
      <c r="C40" s="424" t="s">
        <v>23</v>
      </c>
      <c r="D40" s="425">
        <v>10000</v>
      </c>
      <c r="E40" s="426"/>
      <c r="F40" s="426"/>
      <c r="G40" s="427"/>
      <c r="H40" s="427"/>
      <c r="I40" s="368"/>
      <c r="J40" s="369">
        <f>H40*D40</f>
        <v>0</v>
      </c>
      <c r="K40" s="370">
        <f>ROUND(J40+(J40*I40),2)</f>
        <v>0</v>
      </c>
      <c r="L40" s="232"/>
    </row>
    <row r="41" spans="1:14" s="234" customFormat="1">
      <c r="H41" s="400" t="s">
        <v>3</v>
      </c>
      <c r="I41" s="428" t="s">
        <v>104</v>
      </c>
      <c r="J41" s="256">
        <f>SUM(J39:J40)</f>
        <v>0</v>
      </c>
      <c r="K41" s="233">
        <f>SUM(K39:K40)</f>
        <v>0</v>
      </c>
      <c r="M41" s="236"/>
      <c r="N41" s="236"/>
    </row>
    <row r="42" spans="1:14" ht="11.25" thickBot="1">
      <c r="H42" s="403"/>
      <c r="I42" s="429"/>
      <c r="J42" s="257"/>
      <c r="K42" s="237"/>
      <c r="M42" s="230"/>
      <c r="N42" s="230"/>
    </row>
    <row r="43" spans="1:14" ht="42.75" thickBot="1">
      <c r="F43" s="238" t="s">
        <v>105</v>
      </c>
      <c r="G43" s="238" t="s">
        <v>106</v>
      </c>
      <c r="H43" s="239" t="s">
        <v>40</v>
      </c>
      <c r="I43" s="238" t="s">
        <v>41</v>
      </c>
      <c r="J43" s="238" t="s">
        <v>42</v>
      </c>
      <c r="K43" s="240" t="s">
        <v>43</v>
      </c>
      <c r="L43" s="241" t="s">
        <v>44</v>
      </c>
    </row>
    <row r="44" spans="1:14" ht="11.25" thickBot="1">
      <c r="F44" s="242">
        <f>J41</f>
        <v>0</v>
      </c>
      <c r="G44" s="242">
        <f>K41</f>
        <v>0</v>
      </c>
      <c r="H44" s="243">
        <v>0.2</v>
      </c>
      <c r="I44" s="242">
        <f>F44*H44</f>
        <v>0</v>
      </c>
      <c r="J44" s="242">
        <f>G44*H44</f>
        <v>0</v>
      </c>
      <c r="K44" s="244">
        <f>F44+I44</f>
        <v>0</v>
      </c>
      <c r="L44" s="245">
        <f>G44+J44</f>
        <v>0</v>
      </c>
    </row>
    <row r="45" spans="1:14">
      <c r="A45" s="234" t="s">
        <v>114</v>
      </c>
      <c r="B45" s="234"/>
      <c r="F45" s="277"/>
      <c r="G45" s="277"/>
      <c r="H45" s="580"/>
      <c r="I45" s="277"/>
      <c r="J45" s="277"/>
      <c r="K45" s="277"/>
      <c r="L45" s="581"/>
    </row>
    <row r="46" spans="1:14" ht="84">
      <c r="A46" s="263" t="s">
        <v>0</v>
      </c>
      <c r="B46" s="475" t="s">
        <v>25</v>
      </c>
      <c r="C46" s="475" t="s">
        <v>1</v>
      </c>
      <c r="D46" s="475" t="s">
        <v>99</v>
      </c>
      <c r="E46" s="476" t="s">
        <v>18</v>
      </c>
      <c r="F46" s="477" t="s">
        <v>19</v>
      </c>
      <c r="G46" s="477" t="s">
        <v>20</v>
      </c>
      <c r="H46" s="478" t="s">
        <v>100</v>
      </c>
      <c r="I46" s="478" t="s">
        <v>2</v>
      </c>
      <c r="J46" s="478" t="s">
        <v>36</v>
      </c>
      <c r="K46" s="478" t="s">
        <v>101</v>
      </c>
      <c r="L46" s="262" t="s">
        <v>21</v>
      </c>
    </row>
    <row r="47" spans="1:14">
      <c r="A47" s="582" t="s">
        <v>115</v>
      </c>
      <c r="B47" s="583" t="s">
        <v>116</v>
      </c>
      <c r="C47" s="584" t="s">
        <v>16</v>
      </c>
      <c r="D47" s="584">
        <v>60</v>
      </c>
      <c r="E47" s="585"/>
      <c r="F47" s="586"/>
      <c r="G47" s="587">
        <v>290</v>
      </c>
      <c r="H47" s="587"/>
      <c r="I47" s="394"/>
      <c r="J47" s="395">
        <f>H47*D47</f>
        <v>0</v>
      </c>
      <c r="K47" s="431">
        <f>ROUND(J47+(J47*I47),2)</f>
        <v>0</v>
      </c>
      <c r="L47" s="232"/>
    </row>
    <row r="48" spans="1:14" ht="31.5">
      <c r="A48" s="430">
        <v>2</v>
      </c>
      <c r="B48" s="432" t="s">
        <v>117</v>
      </c>
      <c r="C48" s="430" t="s">
        <v>23</v>
      </c>
      <c r="D48" s="433">
        <v>800</v>
      </c>
      <c r="E48" s="434"/>
      <c r="F48" s="435"/>
      <c r="G48" s="436">
        <v>600</v>
      </c>
      <c r="H48" s="436"/>
      <c r="I48" s="368"/>
      <c r="J48" s="370">
        <f>H48*D48</f>
        <v>0</v>
      </c>
      <c r="K48" s="431">
        <f t="shared" ref="K48:K49" si="0">ROUND(J48+(J48*I48),2)</f>
        <v>0</v>
      </c>
      <c r="L48" s="232"/>
    </row>
    <row r="49" spans="1:14" ht="21">
      <c r="A49" s="430">
        <v>3</v>
      </c>
      <c r="B49" s="432" t="s">
        <v>262</v>
      </c>
      <c r="C49" s="430" t="s">
        <v>16</v>
      </c>
      <c r="D49" s="433">
        <v>30</v>
      </c>
      <c r="E49" s="434"/>
      <c r="F49" s="435"/>
      <c r="G49" s="437">
        <v>300</v>
      </c>
      <c r="H49" s="437"/>
      <c r="I49" s="368"/>
      <c r="J49" s="370">
        <f>H49*D49</f>
        <v>0</v>
      </c>
      <c r="K49" s="431">
        <f t="shared" si="0"/>
        <v>0</v>
      </c>
      <c r="L49" s="232"/>
    </row>
    <row r="50" spans="1:14" s="234" customFormat="1">
      <c r="A50" s="248"/>
      <c r="B50" s="248"/>
      <c r="C50" s="258"/>
      <c r="D50" s="258"/>
      <c r="E50" s="258"/>
      <c r="F50" s="258"/>
      <c r="H50" s="400" t="s">
        <v>3</v>
      </c>
      <c r="I50" s="438" t="s">
        <v>104</v>
      </c>
      <c r="J50" s="439">
        <f>SUM(J47:J49)</f>
        <v>0</v>
      </c>
      <c r="K50" s="588">
        <f>SUM(K47:K49)</f>
        <v>0</v>
      </c>
      <c r="M50" s="236"/>
      <c r="N50" s="236"/>
    </row>
    <row r="51" spans="1:14" s="234" customFormat="1" ht="11.25" thickBot="1">
      <c r="A51" s="248"/>
      <c r="B51" s="248"/>
      <c r="C51" s="258"/>
      <c r="D51" s="258"/>
      <c r="E51" s="258"/>
      <c r="F51" s="258"/>
      <c r="H51" s="403"/>
      <c r="I51" s="440"/>
      <c r="J51" s="441"/>
      <c r="K51" s="251"/>
      <c r="M51" s="236"/>
      <c r="N51" s="236"/>
    </row>
    <row r="52" spans="1:14" ht="42.75" thickBot="1">
      <c r="F52" s="238" t="s">
        <v>105</v>
      </c>
      <c r="G52" s="238" t="s">
        <v>106</v>
      </c>
      <c r="H52" s="239" t="s">
        <v>40</v>
      </c>
      <c r="I52" s="238" t="s">
        <v>41</v>
      </c>
      <c r="J52" s="238" t="s">
        <v>42</v>
      </c>
      <c r="K52" s="240" t="s">
        <v>43</v>
      </c>
      <c r="L52" s="241" t="s">
        <v>44</v>
      </c>
    </row>
    <row r="53" spans="1:14" ht="11.25" thickBot="1">
      <c r="F53" s="242">
        <f>J50</f>
        <v>0</v>
      </c>
      <c r="G53" s="242">
        <f>K50</f>
        <v>0</v>
      </c>
      <c r="H53" s="243">
        <v>0.2</v>
      </c>
      <c r="I53" s="242">
        <f>F53*H53</f>
        <v>0</v>
      </c>
      <c r="J53" s="242">
        <f>G53*H53</f>
        <v>0</v>
      </c>
      <c r="K53" s="244">
        <f>F53+I53</f>
        <v>0</v>
      </c>
      <c r="L53" s="245">
        <f>G53+J53</f>
        <v>0</v>
      </c>
    </row>
    <row r="54" spans="1:14">
      <c r="A54" s="512" t="s">
        <v>255</v>
      </c>
      <c r="B54" s="512"/>
      <c r="C54" s="512"/>
      <c r="D54" s="512"/>
      <c r="E54" s="512"/>
      <c r="F54" s="512"/>
      <c r="G54" s="512"/>
      <c r="H54" s="512"/>
      <c r="I54" s="512"/>
      <c r="J54" s="512"/>
    </row>
    <row r="55" spans="1:14" ht="84">
      <c r="A55" s="263" t="s">
        <v>0</v>
      </c>
      <c r="B55" s="475" t="s">
        <v>25</v>
      </c>
      <c r="C55" s="475" t="s">
        <v>1</v>
      </c>
      <c r="D55" s="475" t="s">
        <v>99</v>
      </c>
      <c r="E55" s="476" t="s">
        <v>18</v>
      </c>
      <c r="F55" s="477" t="s">
        <v>19</v>
      </c>
      <c r="G55" s="477" t="s">
        <v>20</v>
      </c>
      <c r="H55" s="478" t="s">
        <v>100</v>
      </c>
      <c r="I55" s="478" t="s">
        <v>2</v>
      </c>
      <c r="J55" s="478" t="s">
        <v>36</v>
      </c>
      <c r="K55" s="478" t="s">
        <v>101</v>
      </c>
      <c r="L55" s="262" t="s">
        <v>21</v>
      </c>
    </row>
    <row r="56" spans="1:14" ht="31.5">
      <c r="A56" s="589">
        <v>1</v>
      </c>
      <c r="B56" s="590" t="s">
        <v>118</v>
      </c>
      <c r="C56" s="591" t="s">
        <v>23</v>
      </c>
      <c r="D56" s="592" t="s">
        <v>119</v>
      </c>
      <c r="E56" s="593" t="s">
        <v>120</v>
      </c>
      <c r="F56" s="594"/>
      <c r="G56" s="595"/>
      <c r="H56" s="595"/>
      <c r="I56" s="394"/>
      <c r="J56" s="393">
        <f>H56*D56</f>
        <v>0</v>
      </c>
      <c r="K56" s="494">
        <f>ROUND(J56+(J56*I56),2)</f>
        <v>0</v>
      </c>
      <c r="L56" s="232"/>
    </row>
    <row r="57" spans="1:14" ht="31.5">
      <c r="A57" s="442">
        <v>2</v>
      </c>
      <c r="B57" s="443" t="s">
        <v>256</v>
      </c>
      <c r="C57" s="444" t="s">
        <v>23</v>
      </c>
      <c r="D57" s="445" t="s">
        <v>121</v>
      </c>
      <c r="E57" s="446"/>
      <c r="F57" s="447"/>
      <c r="G57" s="448"/>
      <c r="H57" s="448"/>
      <c r="I57" s="368"/>
      <c r="J57" s="369">
        <f>H57*D57</f>
        <v>0</v>
      </c>
      <c r="K57" s="431">
        <f>ROUND(J57+(J57*I57),2)</f>
        <v>0</v>
      </c>
      <c r="L57" s="232"/>
    </row>
    <row r="58" spans="1:14" s="234" customFormat="1">
      <c r="A58" s="410"/>
      <c r="B58" s="411"/>
      <c r="C58" s="410"/>
      <c r="D58" s="410"/>
      <c r="E58" s="412"/>
      <c r="F58" s="449"/>
      <c r="G58" s="403"/>
      <c r="H58" s="400" t="s">
        <v>3</v>
      </c>
      <c r="I58" s="450" t="s">
        <v>104</v>
      </c>
      <c r="J58" s="451">
        <f>SUM(J56:J57)</f>
        <v>0</v>
      </c>
      <c r="K58" s="233">
        <f>SUM(K56:K57)</f>
        <v>0</v>
      </c>
      <c r="M58" s="236"/>
      <c r="N58" s="236"/>
    </row>
    <row r="59" spans="1:14" s="452" customFormat="1" ht="15.75" thickBot="1"/>
    <row r="60" spans="1:14" s="452" customFormat="1" ht="44.25" thickBot="1">
      <c r="F60" s="238" t="s">
        <v>105</v>
      </c>
      <c r="G60" s="238" t="s">
        <v>106</v>
      </c>
      <c r="H60" s="239" t="s">
        <v>40</v>
      </c>
      <c r="I60" s="238" t="s">
        <v>41</v>
      </c>
      <c r="J60" s="238" t="s">
        <v>42</v>
      </c>
      <c r="K60" s="240" t="s">
        <v>43</v>
      </c>
      <c r="L60" s="241" t="s">
        <v>44</v>
      </c>
    </row>
    <row r="61" spans="1:14" ht="11.25" thickBot="1">
      <c r="F61" s="242">
        <f>J58</f>
        <v>0</v>
      </c>
      <c r="G61" s="242">
        <f>K58</f>
        <v>0</v>
      </c>
      <c r="H61" s="243">
        <v>0.2</v>
      </c>
      <c r="I61" s="242">
        <f>F61*H61</f>
        <v>0</v>
      </c>
      <c r="J61" s="242">
        <f>G61*H61</f>
        <v>0</v>
      </c>
      <c r="K61" s="244">
        <f>F61+I61</f>
        <v>0</v>
      </c>
      <c r="L61" s="245">
        <f>G61+J61</f>
        <v>0</v>
      </c>
    </row>
    <row r="62" spans="1:14">
      <c r="A62" s="513" t="s">
        <v>122</v>
      </c>
      <c r="B62" s="513"/>
      <c r="C62" s="513"/>
      <c r="D62" s="513"/>
      <c r="E62" s="513"/>
      <c r="F62" s="513"/>
      <c r="G62" s="513"/>
      <c r="H62" s="513"/>
      <c r="I62" s="513"/>
      <c r="J62" s="513"/>
      <c r="K62" s="513"/>
      <c r="L62" s="259"/>
    </row>
    <row r="63" spans="1:14" ht="103.5" customHeight="1">
      <c r="A63" s="263" t="s">
        <v>0</v>
      </c>
      <c r="B63" s="475" t="s">
        <v>25</v>
      </c>
      <c r="C63" s="475" t="s">
        <v>1</v>
      </c>
      <c r="D63" s="475" t="s">
        <v>99</v>
      </c>
      <c r="E63" s="476" t="s">
        <v>18</v>
      </c>
      <c r="F63" s="477" t="s">
        <v>19</v>
      </c>
      <c r="G63" s="477" t="s">
        <v>20</v>
      </c>
      <c r="H63" s="478" t="s">
        <v>100</v>
      </c>
      <c r="I63" s="478" t="s">
        <v>2</v>
      </c>
      <c r="J63" s="478" t="s">
        <v>36</v>
      </c>
      <c r="K63" s="478" t="s">
        <v>101</v>
      </c>
      <c r="L63" s="262" t="s">
        <v>123</v>
      </c>
    </row>
    <row r="64" spans="1:14" ht="103.5" customHeight="1" thickBot="1">
      <c r="A64" s="468">
        <v>1</v>
      </c>
      <c r="B64" s="596" t="s">
        <v>124</v>
      </c>
      <c r="C64" s="470" t="s">
        <v>16</v>
      </c>
      <c r="D64" s="597" t="s">
        <v>125</v>
      </c>
      <c r="E64" s="598"/>
      <c r="F64" s="599"/>
      <c r="G64" s="599"/>
      <c r="H64" s="481"/>
      <c r="I64" s="601"/>
      <c r="J64" s="483">
        <f>H64*D64</f>
        <v>0</v>
      </c>
      <c r="K64" s="483">
        <f>ROUND(J64+(J64*I64),2)</f>
        <v>0</v>
      </c>
      <c r="L64" s="232"/>
    </row>
    <row r="65" spans="1:14" s="234" customFormat="1" ht="11.25" thickBot="1">
      <c r="A65" s="410"/>
      <c r="B65" s="411"/>
      <c r="C65" s="410"/>
      <c r="D65" s="410"/>
      <c r="E65" s="412"/>
      <c r="F65" s="449"/>
      <c r="G65" s="449"/>
      <c r="H65" s="486" t="s">
        <v>3</v>
      </c>
      <c r="I65" s="487" t="s">
        <v>104</v>
      </c>
      <c r="J65" s="453">
        <f>SUM(J64)</f>
        <v>0</v>
      </c>
      <c r="K65" s="454">
        <f>SUM(K64)</f>
        <v>0</v>
      </c>
      <c r="M65" s="236"/>
      <c r="N65" s="236"/>
    </row>
    <row r="66" spans="1:14" s="234" customFormat="1" ht="11.25" thickBot="1">
      <c r="A66" s="410"/>
      <c r="B66" s="411"/>
      <c r="C66" s="410"/>
      <c r="D66" s="410"/>
      <c r="E66" s="412"/>
      <c r="F66" s="449"/>
      <c r="G66" s="449"/>
      <c r="H66" s="403"/>
      <c r="I66" s="455"/>
      <c r="J66" s="456"/>
      <c r="K66" s="456"/>
      <c r="M66" s="236"/>
      <c r="N66" s="236"/>
    </row>
    <row r="67" spans="1:14" s="234" customFormat="1" ht="42.75" thickBot="1">
      <c r="A67" s="410"/>
      <c r="B67" s="411"/>
      <c r="C67" s="410"/>
      <c r="D67" s="410"/>
      <c r="E67" s="412"/>
      <c r="F67" s="238" t="s">
        <v>105</v>
      </c>
      <c r="G67" s="238" t="s">
        <v>106</v>
      </c>
      <c r="H67" s="239" t="s">
        <v>40</v>
      </c>
      <c r="I67" s="238" t="s">
        <v>41</v>
      </c>
      <c r="J67" s="238" t="s">
        <v>42</v>
      </c>
      <c r="K67" s="240" t="s">
        <v>43</v>
      </c>
      <c r="L67" s="241" t="s">
        <v>44</v>
      </c>
      <c r="M67" s="236"/>
      <c r="N67" s="236"/>
    </row>
    <row r="68" spans="1:14" ht="11.25" thickBot="1">
      <c r="A68" s="410"/>
      <c r="B68" s="457"/>
      <c r="C68" s="410"/>
      <c r="D68" s="410"/>
      <c r="E68" s="458"/>
      <c r="F68" s="242">
        <f>J65</f>
        <v>0</v>
      </c>
      <c r="G68" s="242">
        <f>K65</f>
        <v>0</v>
      </c>
      <c r="H68" s="243">
        <v>0.2</v>
      </c>
      <c r="I68" s="242">
        <f>F68*H68</f>
        <v>0</v>
      </c>
      <c r="J68" s="242">
        <f>G68*H68</f>
        <v>0</v>
      </c>
      <c r="K68" s="244">
        <f>F68+I68</f>
        <v>0</v>
      </c>
      <c r="L68" s="245">
        <f>G68+J68</f>
        <v>0</v>
      </c>
    </row>
    <row r="69" spans="1:14">
      <c r="A69" s="513" t="s">
        <v>126</v>
      </c>
      <c r="B69" s="513"/>
      <c r="C69" s="513"/>
      <c r="D69" s="513"/>
      <c r="E69" s="513"/>
      <c r="F69" s="513"/>
      <c r="G69" s="513"/>
      <c r="H69" s="513"/>
      <c r="I69" s="513"/>
      <c r="J69" s="513"/>
      <c r="K69" s="513"/>
      <c r="L69" s="259"/>
    </row>
    <row r="70" spans="1:14" ht="103.5" customHeight="1">
      <c r="A70" s="263" t="s">
        <v>0</v>
      </c>
      <c r="B70" s="475" t="s">
        <v>25</v>
      </c>
      <c r="C70" s="475" t="s">
        <v>1</v>
      </c>
      <c r="D70" s="475" t="s">
        <v>99</v>
      </c>
      <c r="E70" s="476" t="s">
        <v>18</v>
      </c>
      <c r="F70" s="477" t="s">
        <v>19</v>
      </c>
      <c r="G70" s="477" t="s">
        <v>20</v>
      </c>
      <c r="H70" s="478" t="s">
        <v>100</v>
      </c>
      <c r="I70" s="478" t="s">
        <v>2</v>
      </c>
      <c r="J70" s="478" t="s">
        <v>36</v>
      </c>
      <c r="K70" s="478" t="s">
        <v>101</v>
      </c>
      <c r="L70" s="262" t="s">
        <v>123</v>
      </c>
    </row>
    <row r="71" spans="1:14" ht="162" customHeight="1" thickBot="1">
      <c r="A71" s="468">
        <v>1</v>
      </c>
      <c r="B71" s="596" t="s">
        <v>127</v>
      </c>
      <c r="C71" s="470" t="s">
        <v>17</v>
      </c>
      <c r="D71" s="597" t="s">
        <v>128</v>
      </c>
      <c r="E71" s="598"/>
      <c r="F71" s="599"/>
      <c r="G71" s="599"/>
      <c r="H71" s="481"/>
      <c r="I71" s="601"/>
      <c r="J71" s="483">
        <f>H71*D71</f>
        <v>0</v>
      </c>
      <c r="K71" s="483">
        <f>ROUND(J71+(J71*I71),2)</f>
        <v>0</v>
      </c>
      <c r="L71" s="232"/>
    </row>
    <row r="72" spans="1:14" s="234" customFormat="1" ht="11.25" thickBot="1">
      <c r="A72" s="410"/>
      <c r="B72" s="411"/>
      <c r="C72" s="410"/>
      <c r="D72" s="410"/>
      <c r="E72" s="412"/>
      <c r="F72" s="449"/>
      <c r="G72" s="449"/>
      <c r="H72" s="486" t="s">
        <v>3</v>
      </c>
      <c r="I72" s="602" t="s">
        <v>104</v>
      </c>
      <c r="J72" s="453">
        <f>SUM(J71)</f>
        <v>0</v>
      </c>
      <c r="K72" s="454">
        <f>SUM(K71)</f>
        <v>0</v>
      </c>
      <c r="M72" s="236"/>
      <c r="N72" s="236"/>
    </row>
    <row r="73" spans="1:14" ht="11.25" thickBot="1">
      <c r="A73" s="410"/>
      <c r="B73" s="457"/>
      <c r="C73" s="410"/>
      <c r="D73" s="410"/>
      <c r="E73" s="458"/>
      <c r="F73" s="449"/>
      <c r="G73" s="449"/>
      <c r="H73" s="403"/>
      <c r="I73" s="459"/>
      <c r="J73" s="460"/>
      <c r="K73" s="460"/>
      <c r="M73" s="230"/>
      <c r="N73" s="230"/>
    </row>
    <row r="74" spans="1:14" ht="42.75" thickBot="1">
      <c r="A74" s="410"/>
      <c r="B74" s="457"/>
      <c r="C74" s="410"/>
      <c r="D74" s="410"/>
      <c r="E74" s="458"/>
      <c r="F74" s="238" t="s">
        <v>105</v>
      </c>
      <c r="G74" s="238" t="s">
        <v>106</v>
      </c>
      <c r="H74" s="239" t="s">
        <v>40</v>
      </c>
      <c r="I74" s="238" t="s">
        <v>41</v>
      </c>
      <c r="J74" s="238" t="s">
        <v>42</v>
      </c>
      <c r="K74" s="240" t="s">
        <v>43</v>
      </c>
      <c r="L74" s="241" t="s">
        <v>44</v>
      </c>
      <c r="M74" s="230"/>
      <c r="N74" s="230"/>
    </row>
    <row r="75" spans="1:14" ht="11.25" thickBot="1">
      <c r="F75" s="242">
        <f>J72</f>
        <v>0</v>
      </c>
      <c r="G75" s="242">
        <f>K72</f>
        <v>0</v>
      </c>
      <c r="H75" s="243">
        <v>0.2</v>
      </c>
      <c r="I75" s="242">
        <f>F75*H75</f>
        <v>0</v>
      </c>
      <c r="J75" s="242">
        <f>G75*H75</f>
        <v>0</v>
      </c>
      <c r="K75" s="244">
        <f>F75+I75</f>
        <v>0</v>
      </c>
      <c r="L75" s="245">
        <f>G75+J75</f>
        <v>0</v>
      </c>
    </row>
    <row r="76" spans="1:14">
      <c r="A76" s="258" t="s">
        <v>257</v>
      </c>
      <c r="B76" s="258"/>
      <c r="C76" s="258"/>
      <c r="D76" s="258"/>
      <c r="E76" s="258"/>
      <c r="F76" s="258"/>
      <c r="G76" s="258"/>
      <c r="H76" s="258"/>
      <c r="I76" s="258"/>
      <c r="J76" s="258"/>
      <c r="K76" s="258"/>
      <c r="L76" s="258"/>
    </row>
    <row r="77" spans="1:14" ht="84">
      <c r="A77" s="263" t="s">
        <v>0</v>
      </c>
      <c r="B77" s="475" t="s">
        <v>25</v>
      </c>
      <c r="C77" s="475" t="s">
        <v>1</v>
      </c>
      <c r="D77" s="475" t="s">
        <v>99</v>
      </c>
      <c r="E77" s="476" t="s">
        <v>18</v>
      </c>
      <c r="F77" s="477" t="s">
        <v>19</v>
      </c>
      <c r="G77" s="477" t="s">
        <v>20</v>
      </c>
      <c r="H77" s="478" t="s">
        <v>100</v>
      </c>
      <c r="I77" s="478" t="s">
        <v>2</v>
      </c>
      <c r="J77" s="478" t="s">
        <v>36</v>
      </c>
      <c r="K77" s="478" t="s">
        <v>101</v>
      </c>
      <c r="L77" s="262" t="s">
        <v>21</v>
      </c>
    </row>
    <row r="78" spans="1:14" ht="52.5">
      <c r="A78" s="603" t="s">
        <v>115</v>
      </c>
      <c r="B78" s="461" t="s">
        <v>129</v>
      </c>
      <c r="C78" s="462" t="s">
        <v>23</v>
      </c>
      <c r="D78" s="604">
        <v>50</v>
      </c>
      <c r="E78" s="464"/>
      <c r="F78" s="465"/>
      <c r="G78" s="465"/>
      <c r="H78" s="466"/>
      <c r="I78" s="600"/>
      <c r="J78" s="431">
        <f t="shared" ref="J78:J91" si="1">H78*D78</f>
        <v>0</v>
      </c>
      <c r="K78" s="431">
        <f>ROUND(J78+(J78*I78),2)</f>
        <v>0</v>
      </c>
      <c r="L78" s="232"/>
    </row>
    <row r="79" spans="1:14" ht="52.5">
      <c r="A79" s="603" t="s">
        <v>130</v>
      </c>
      <c r="B79" s="461" t="s">
        <v>131</v>
      </c>
      <c r="C79" s="462" t="s">
        <v>23</v>
      </c>
      <c r="D79" s="463">
        <v>50</v>
      </c>
      <c r="E79" s="464"/>
      <c r="F79" s="465"/>
      <c r="G79" s="465"/>
      <c r="H79" s="466"/>
      <c r="I79" s="600"/>
      <c r="J79" s="431">
        <f t="shared" si="1"/>
        <v>0</v>
      </c>
      <c r="K79" s="431">
        <f t="shared" ref="K79:K91" si="2">ROUND(J79+(J79*I79),2)</f>
        <v>0</v>
      </c>
      <c r="L79" s="232"/>
    </row>
    <row r="80" spans="1:14" ht="42">
      <c r="A80" s="603" t="s">
        <v>132</v>
      </c>
      <c r="B80" s="461" t="s">
        <v>133</v>
      </c>
      <c r="C80" s="462" t="s">
        <v>23</v>
      </c>
      <c r="D80" s="463">
        <v>5500</v>
      </c>
      <c r="E80" s="464"/>
      <c r="F80" s="465"/>
      <c r="G80" s="465"/>
      <c r="H80" s="466"/>
      <c r="I80" s="600"/>
      <c r="J80" s="431">
        <f t="shared" si="1"/>
        <v>0</v>
      </c>
      <c r="K80" s="431">
        <f t="shared" si="2"/>
        <v>0</v>
      </c>
      <c r="L80" s="232"/>
    </row>
    <row r="81" spans="1:14" ht="52.5">
      <c r="A81" s="603" t="s">
        <v>134</v>
      </c>
      <c r="B81" s="461" t="s">
        <v>135</v>
      </c>
      <c r="C81" s="462" t="s">
        <v>23</v>
      </c>
      <c r="D81" s="463">
        <v>100</v>
      </c>
      <c r="E81" s="464"/>
      <c r="F81" s="465"/>
      <c r="G81" s="465"/>
      <c r="H81" s="466"/>
      <c r="I81" s="600"/>
      <c r="J81" s="431">
        <f t="shared" si="1"/>
        <v>0</v>
      </c>
      <c r="K81" s="431">
        <f t="shared" si="2"/>
        <v>0</v>
      </c>
      <c r="L81" s="232"/>
    </row>
    <row r="82" spans="1:14" ht="52.5">
      <c r="A82" s="603" t="s">
        <v>136</v>
      </c>
      <c r="B82" s="461" t="s">
        <v>137</v>
      </c>
      <c r="C82" s="462" t="s">
        <v>23</v>
      </c>
      <c r="D82" s="463">
        <v>10</v>
      </c>
      <c r="E82" s="464"/>
      <c r="F82" s="465"/>
      <c r="G82" s="465"/>
      <c r="H82" s="466"/>
      <c r="I82" s="600"/>
      <c r="J82" s="431">
        <f t="shared" si="1"/>
        <v>0</v>
      </c>
      <c r="K82" s="431">
        <f t="shared" si="2"/>
        <v>0</v>
      </c>
      <c r="L82" s="232"/>
    </row>
    <row r="83" spans="1:14" ht="52.5">
      <c r="A83" s="603" t="s">
        <v>138</v>
      </c>
      <c r="B83" s="461" t="s">
        <v>139</v>
      </c>
      <c r="C83" s="462" t="s">
        <v>23</v>
      </c>
      <c r="D83" s="463">
        <v>10</v>
      </c>
      <c r="E83" s="464"/>
      <c r="F83" s="465"/>
      <c r="G83" s="465"/>
      <c r="H83" s="466"/>
      <c r="I83" s="600"/>
      <c r="J83" s="431">
        <f t="shared" si="1"/>
        <v>0</v>
      </c>
      <c r="K83" s="431">
        <f t="shared" si="2"/>
        <v>0</v>
      </c>
      <c r="L83" s="232"/>
    </row>
    <row r="84" spans="1:14" ht="42">
      <c r="A84" s="603" t="s">
        <v>140</v>
      </c>
      <c r="B84" s="461" t="s">
        <v>141</v>
      </c>
      <c r="C84" s="462" t="s">
        <v>23</v>
      </c>
      <c r="D84" s="463">
        <v>2200</v>
      </c>
      <c r="E84" s="464"/>
      <c r="F84" s="465"/>
      <c r="G84" s="465"/>
      <c r="H84" s="466"/>
      <c r="I84" s="600"/>
      <c r="J84" s="431">
        <f t="shared" si="1"/>
        <v>0</v>
      </c>
      <c r="K84" s="431">
        <f t="shared" si="2"/>
        <v>0</v>
      </c>
      <c r="L84" s="232"/>
    </row>
    <row r="85" spans="1:14" ht="42">
      <c r="A85" s="603" t="s">
        <v>142</v>
      </c>
      <c r="B85" s="461" t="s">
        <v>143</v>
      </c>
      <c r="C85" s="462" t="s">
        <v>23</v>
      </c>
      <c r="D85" s="463">
        <v>500</v>
      </c>
      <c r="E85" s="464"/>
      <c r="F85" s="465"/>
      <c r="G85" s="465"/>
      <c r="H85" s="466"/>
      <c r="I85" s="600"/>
      <c r="J85" s="431">
        <f t="shared" si="1"/>
        <v>0</v>
      </c>
      <c r="K85" s="431">
        <f t="shared" si="2"/>
        <v>0</v>
      </c>
      <c r="L85" s="232"/>
    </row>
    <row r="86" spans="1:14">
      <c r="A86" s="603" t="s">
        <v>144</v>
      </c>
      <c r="B86" s="461" t="s">
        <v>145</v>
      </c>
      <c r="C86" s="462" t="s">
        <v>23</v>
      </c>
      <c r="D86" s="463">
        <v>1200</v>
      </c>
      <c r="E86" s="464"/>
      <c r="F86" s="465"/>
      <c r="G86" s="465"/>
      <c r="H86" s="466"/>
      <c r="I86" s="600"/>
      <c r="J86" s="431">
        <f t="shared" si="1"/>
        <v>0</v>
      </c>
      <c r="K86" s="431">
        <f t="shared" si="2"/>
        <v>0</v>
      </c>
      <c r="L86" s="232"/>
    </row>
    <row r="87" spans="1:14" ht="31.5">
      <c r="A87" s="603" t="s">
        <v>146</v>
      </c>
      <c r="B87" s="461" t="s">
        <v>147</v>
      </c>
      <c r="C87" s="462" t="s">
        <v>23</v>
      </c>
      <c r="D87" s="463">
        <v>30</v>
      </c>
      <c r="E87" s="464"/>
      <c r="F87" s="465"/>
      <c r="G87" s="465"/>
      <c r="H87" s="466"/>
      <c r="I87" s="600"/>
      <c r="J87" s="431">
        <f t="shared" si="1"/>
        <v>0</v>
      </c>
      <c r="K87" s="431">
        <f t="shared" si="2"/>
        <v>0</v>
      </c>
      <c r="L87" s="232"/>
    </row>
    <row r="88" spans="1:14">
      <c r="A88" s="603" t="s">
        <v>148</v>
      </c>
      <c r="B88" s="461" t="s">
        <v>149</v>
      </c>
      <c r="C88" s="462" t="s">
        <v>23</v>
      </c>
      <c r="D88" s="463">
        <v>300</v>
      </c>
      <c r="E88" s="464"/>
      <c r="F88" s="465"/>
      <c r="G88" s="465"/>
      <c r="H88" s="466"/>
      <c r="I88" s="600"/>
      <c r="J88" s="431">
        <f t="shared" si="1"/>
        <v>0</v>
      </c>
      <c r="K88" s="431">
        <f t="shared" si="2"/>
        <v>0</v>
      </c>
      <c r="L88" s="232"/>
    </row>
    <row r="89" spans="1:14" ht="21">
      <c r="A89" s="603" t="s">
        <v>150</v>
      </c>
      <c r="B89" s="461" t="s">
        <v>151</v>
      </c>
      <c r="C89" s="462" t="s">
        <v>23</v>
      </c>
      <c r="D89" s="463">
        <v>100</v>
      </c>
      <c r="E89" s="464"/>
      <c r="F89" s="465"/>
      <c r="G89" s="465"/>
      <c r="H89" s="466"/>
      <c r="I89" s="600"/>
      <c r="J89" s="431">
        <f t="shared" si="1"/>
        <v>0</v>
      </c>
      <c r="K89" s="431">
        <f t="shared" si="2"/>
        <v>0</v>
      </c>
      <c r="L89" s="232"/>
    </row>
    <row r="90" spans="1:14">
      <c r="A90" s="603" t="s">
        <v>152</v>
      </c>
      <c r="B90" s="461" t="s">
        <v>153</v>
      </c>
      <c r="C90" s="462" t="s">
        <v>23</v>
      </c>
      <c r="D90" s="463">
        <v>300</v>
      </c>
      <c r="E90" s="464"/>
      <c r="F90" s="465"/>
      <c r="G90" s="465"/>
      <c r="H90" s="466"/>
      <c r="I90" s="600"/>
      <c r="J90" s="431">
        <f t="shared" si="1"/>
        <v>0</v>
      </c>
      <c r="K90" s="431">
        <f t="shared" si="2"/>
        <v>0</v>
      </c>
      <c r="L90" s="232"/>
    </row>
    <row r="91" spans="1:14" ht="11.25" thickBot="1">
      <c r="A91" s="603" t="s">
        <v>154</v>
      </c>
      <c r="B91" s="461" t="s">
        <v>155</v>
      </c>
      <c r="C91" s="462" t="s">
        <v>23</v>
      </c>
      <c r="D91" s="463">
        <v>50</v>
      </c>
      <c r="E91" s="464"/>
      <c r="F91" s="465"/>
      <c r="G91" s="465"/>
      <c r="H91" s="605"/>
      <c r="I91" s="601"/>
      <c r="J91" s="483">
        <f t="shared" si="1"/>
        <v>0</v>
      </c>
      <c r="K91" s="483">
        <f t="shared" si="2"/>
        <v>0</v>
      </c>
      <c r="L91" s="232"/>
    </row>
    <row r="92" spans="1:14" s="234" customFormat="1" ht="11.25" thickBot="1">
      <c r="A92" s="410"/>
      <c r="B92" s="411"/>
      <c r="C92" s="410"/>
      <c r="D92" s="410"/>
      <c r="E92" s="412"/>
      <c r="F92" s="449"/>
      <c r="G92" s="449"/>
      <c r="H92" s="486" t="s">
        <v>3</v>
      </c>
      <c r="I92" s="487" t="s">
        <v>104</v>
      </c>
      <c r="J92" s="453">
        <f>SUM(J78:J91)</f>
        <v>0</v>
      </c>
      <c r="K92" s="454">
        <f>SUM(K78:K91)</f>
        <v>0</v>
      </c>
      <c r="M92" s="236"/>
      <c r="N92" s="236"/>
    </row>
    <row r="93" spans="1:14" ht="11.25" thickBot="1"/>
    <row r="94" spans="1:14" ht="42.75" thickBot="1">
      <c r="F94" s="238" t="s">
        <v>105</v>
      </c>
      <c r="G94" s="238" t="s">
        <v>106</v>
      </c>
      <c r="H94" s="239" t="s">
        <v>40</v>
      </c>
      <c r="I94" s="238" t="s">
        <v>41</v>
      </c>
      <c r="J94" s="238" t="s">
        <v>42</v>
      </c>
      <c r="K94" s="240" t="s">
        <v>43</v>
      </c>
      <c r="L94" s="241" t="s">
        <v>44</v>
      </c>
    </row>
    <row r="95" spans="1:14" ht="11.25" thickBot="1">
      <c r="F95" s="242">
        <f>J92</f>
        <v>0</v>
      </c>
      <c r="G95" s="242">
        <f>K92</f>
        <v>0</v>
      </c>
      <c r="H95" s="243">
        <v>0.2</v>
      </c>
      <c r="I95" s="242">
        <f>F95*H95</f>
        <v>0</v>
      </c>
      <c r="J95" s="242">
        <f>G95*H95</f>
        <v>0</v>
      </c>
      <c r="K95" s="244">
        <f>F95+I95</f>
        <v>0</v>
      </c>
      <c r="L95" s="245">
        <f>G95+J95</f>
        <v>0</v>
      </c>
    </row>
    <row r="97" spans="1:14">
      <c r="A97" s="258" t="s">
        <v>258</v>
      </c>
      <c r="B97" s="260"/>
      <c r="C97" s="260"/>
      <c r="D97" s="260"/>
      <c r="E97" s="260"/>
      <c r="F97" s="260"/>
      <c r="G97" s="260"/>
      <c r="H97" s="260"/>
      <c r="I97" s="260"/>
      <c r="J97" s="260"/>
      <c r="K97" s="260"/>
      <c r="L97" s="260"/>
    </row>
    <row r="98" spans="1:14" ht="84">
      <c r="A98" s="263" t="s">
        <v>0</v>
      </c>
      <c r="B98" s="475" t="s">
        <v>25</v>
      </c>
      <c r="C98" s="475" t="s">
        <v>1</v>
      </c>
      <c r="D98" s="475" t="s">
        <v>99</v>
      </c>
      <c r="E98" s="476" t="s">
        <v>18</v>
      </c>
      <c r="F98" s="477" t="s">
        <v>19</v>
      </c>
      <c r="G98" s="477" t="s">
        <v>20</v>
      </c>
      <c r="H98" s="478" t="s">
        <v>100</v>
      </c>
      <c r="I98" s="478" t="s">
        <v>2</v>
      </c>
      <c r="J98" s="478" t="s">
        <v>36</v>
      </c>
      <c r="K98" s="478" t="s">
        <v>101</v>
      </c>
      <c r="L98" s="475" t="s">
        <v>21</v>
      </c>
      <c r="M98" s="467"/>
    </row>
    <row r="99" spans="1:14" ht="21">
      <c r="A99" s="545">
        <v>1</v>
      </c>
      <c r="B99" s="546" t="s">
        <v>156</v>
      </c>
      <c r="C99" s="547" t="s">
        <v>16</v>
      </c>
      <c r="D99" s="548" t="s">
        <v>157</v>
      </c>
      <c r="E99" s="285"/>
      <c r="F99" s="549"/>
      <c r="G99" s="549"/>
      <c r="H99" s="550"/>
      <c r="I99" s="551"/>
      <c r="J99" s="494">
        <f>H99*D99</f>
        <v>0</v>
      </c>
      <c r="K99" s="494">
        <f>ROUND(J99+(J99*I99),2)</f>
        <v>0</v>
      </c>
      <c r="L99" s="552"/>
    </row>
    <row r="100" spans="1:14" ht="21">
      <c r="A100" s="468">
        <v>2</v>
      </c>
      <c r="B100" s="469" t="s">
        <v>158</v>
      </c>
      <c r="C100" s="470" t="s">
        <v>16</v>
      </c>
      <c r="D100" s="471" t="s">
        <v>157</v>
      </c>
      <c r="E100" s="263"/>
      <c r="F100" s="472"/>
      <c r="G100" s="472"/>
      <c r="H100" s="473"/>
      <c r="I100" s="474"/>
      <c r="J100" s="431">
        <f>H100*D100</f>
        <v>0</v>
      </c>
      <c r="K100" s="431">
        <f t="shared" ref="K100:K101" si="3">ROUND(J100+(J100*I100),2)</f>
        <v>0</v>
      </c>
      <c r="L100" s="261"/>
    </row>
    <row r="101" spans="1:14" ht="21.75" thickBot="1">
      <c r="A101" s="468">
        <v>3</v>
      </c>
      <c r="B101" s="469" t="s">
        <v>159</v>
      </c>
      <c r="C101" s="470" t="s">
        <v>16</v>
      </c>
      <c r="D101" s="471" t="s">
        <v>160</v>
      </c>
      <c r="E101" s="263"/>
      <c r="F101" s="472"/>
      <c r="G101" s="472"/>
      <c r="H101" s="492"/>
      <c r="I101" s="482"/>
      <c r="J101" s="483">
        <f>H101*D101</f>
        <v>0</v>
      </c>
      <c r="K101" s="483">
        <f t="shared" si="3"/>
        <v>0</v>
      </c>
      <c r="L101" s="261"/>
    </row>
    <row r="102" spans="1:14" s="234" customFormat="1" ht="11.25" thickBot="1">
      <c r="A102" s="410"/>
      <c r="B102" s="411"/>
      <c r="C102" s="410"/>
      <c r="D102" s="410"/>
      <c r="E102" s="412"/>
      <c r="F102" s="449"/>
      <c r="G102" s="449"/>
      <c r="H102" s="486" t="s">
        <v>3</v>
      </c>
      <c r="I102" s="487" t="s">
        <v>104</v>
      </c>
      <c r="J102" s="453">
        <f>SUM(J99:J101)</f>
        <v>0</v>
      </c>
      <c r="K102" s="454">
        <f>SUM(K99:K101)</f>
        <v>0</v>
      </c>
      <c r="L102" s="258"/>
      <c r="M102" s="236"/>
      <c r="N102" s="236"/>
    </row>
    <row r="103" spans="1:14" s="234" customFormat="1" ht="11.25" thickBot="1">
      <c r="A103" s="410"/>
      <c r="B103" s="411"/>
      <c r="C103" s="410"/>
      <c r="D103" s="410"/>
      <c r="E103" s="412"/>
      <c r="F103" s="449"/>
      <c r="G103" s="449"/>
      <c r="H103" s="403"/>
      <c r="I103" s="455"/>
      <c r="J103" s="456"/>
      <c r="K103" s="456"/>
      <c r="L103" s="258"/>
      <c r="M103" s="236"/>
      <c r="N103" s="236"/>
    </row>
    <row r="104" spans="1:14" s="234" customFormat="1" ht="42.75" thickBot="1">
      <c r="A104" s="410"/>
      <c r="B104" s="411"/>
      <c r="C104" s="410"/>
      <c r="D104" s="410"/>
      <c r="E104" s="412"/>
      <c r="F104" s="238" t="s">
        <v>105</v>
      </c>
      <c r="G104" s="238" t="s">
        <v>106</v>
      </c>
      <c r="H104" s="239" t="s">
        <v>40</v>
      </c>
      <c r="I104" s="238" t="s">
        <v>41</v>
      </c>
      <c r="J104" s="238" t="s">
        <v>42</v>
      </c>
      <c r="K104" s="240" t="s">
        <v>43</v>
      </c>
      <c r="L104" s="241" t="s">
        <v>44</v>
      </c>
      <c r="M104" s="236"/>
      <c r="N104" s="236"/>
    </row>
    <row r="105" spans="1:14" ht="11.25" thickBot="1">
      <c r="F105" s="242">
        <f>J102</f>
        <v>0</v>
      </c>
      <c r="G105" s="242">
        <f>K102</f>
        <v>0</v>
      </c>
      <c r="H105" s="243">
        <v>0.2</v>
      </c>
      <c r="I105" s="242">
        <f>F105*H105</f>
        <v>0</v>
      </c>
      <c r="J105" s="242">
        <f>G105*H105</f>
        <v>0</v>
      </c>
      <c r="K105" s="244">
        <f>F105+I105</f>
        <v>0</v>
      </c>
      <c r="L105" s="245">
        <f>G105+J105</f>
        <v>0</v>
      </c>
    </row>
    <row r="106" spans="1:14">
      <c r="A106" s="234" t="s">
        <v>161</v>
      </c>
      <c r="B106" s="234"/>
    </row>
    <row r="107" spans="1:14" ht="84">
      <c r="A107" s="263" t="s">
        <v>0</v>
      </c>
      <c r="B107" s="475" t="s">
        <v>25</v>
      </c>
      <c r="C107" s="475" t="s">
        <v>1</v>
      </c>
      <c r="D107" s="475" t="s">
        <v>99</v>
      </c>
      <c r="E107" s="476" t="s">
        <v>18</v>
      </c>
      <c r="F107" s="477" t="s">
        <v>19</v>
      </c>
      <c r="G107" s="477" t="s">
        <v>20</v>
      </c>
      <c r="H107" s="478" t="s">
        <v>100</v>
      </c>
      <c r="I107" s="478" t="s">
        <v>2</v>
      </c>
      <c r="J107" s="478" t="s">
        <v>36</v>
      </c>
      <c r="K107" s="478" t="s">
        <v>101</v>
      </c>
      <c r="L107" s="262" t="s">
        <v>21</v>
      </c>
    </row>
    <row r="108" spans="1:14" ht="23.25" customHeight="1">
      <c r="A108" s="285">
        <v>1</v>
      </c>
      <c r="B108" s="553" t="s">
        <v>162</v>
      </c>
      <c r="C108" s="286" t="s">
        <v>23</v>
      </c>
      <c r="D108" s="286">
        <v>150</v>
      </c>
      <c r="E108" s="286"/>
      <c r="F108" s="286"/>
      <c r="G108" s="554">
        <v>0</v>
      </c>
      <c r="H108" s="554"/>
      <c r="I108" s="551"/>
      <c r="J108" s="494">
        <f>H108*D108</f>
        <v>0</v>
      </c>
      <c r="K108" s="494">
        <f>ROUND(J108+(J108*I108),2)</f>
        <v>0</v>
      </c>
      <c r="L108" s="246"/>
    </row>
    <row r="109" spans="1:14" ht="51.75" customHeight="1" thickBot="1">
      <c r="A109" s="263">
        <v>2</v>
      </c>
      <c r="B109" s="479" t="s">
        <v>163</v>
      </c>
      <c r="C109" s="264" t="s">
        <v>23</v>
      </c>
      <c r="D109" s="264">
        <v>200</v>
      </c>
      <c r="E109" s="264"/>
      <c r="F109" s="264"/>
      <c r="G109" s="480">
        <v>0</v>
      </c>
      <c r="H109" s="481"/>
      <c r="I109" s="482"/>
      <c r="J109" s="483">
        <f>H109*D109</f>
        <v>0</v>
      </c>
      <c r="K109" s="431">
        <f>ROUND(J109+(J109*I109),2)</f>
        <v>0</v>
      </c>
      <c r="L109" s="232"/>
    </row>
    <row r="110" spans="1:14" ht="21.75" customHeight="1" thickBot="1">
      <c r="A110" s="265"/>
      <c r="B110" s="484"/>
      <c r="C110" s="266"/>
      <c r="D110" s="266"/>
      <c r="E110" s="266"/>
      <c r="F110" s="266"/>
      <c r="G110" s="485"/>
      <c r="H110" s="486" t="s">
        <v>3</v>
      </c>
      <c r="I110" s="487" t="s">
        <v>104</v>
      </c>
      <c r="J110" s="488">
        <f>SUM(J108:J109)</f>
        <v>0</v>
      </c>
      <c r="K110" s="489">
        <f>SUM(K108:K109)</f>
        <v>0</v>
      </c>
      <c r="L110" s="259"/>
      <c r="M110" s="230"/>
      <c r="N110" s="230"/>
    </row>
    <row r="111" spans="1:14" ht="29.25" customHeight="1" thickBot="1">
      <c r="A111" s="265"/>
      <c r="B111" s="484"/>
      <c r="C111" s="266"/>
      <c r="D111" s="266"/>
      <c r="E111" s="266"/>
      <c r="F111" s="266"/>
      <c r="G111" s="485"/>
      <c r="H111" s="485"/>
      <c r="I111" s="490"/>
      <c r="J111" s="491"/>
      <c r="K111" s="491"/>
      <c r="L111" s="259"/>
    </row>
    <row r="112" spans="1:14" ht="42.75" thickBot="1">
      <c r="F112" s="238" t="s">
        <v>105</v>
      </c>
      <c r="G112" s="238" t="s">
        <v>106</v>
      </c>
      <c r="H112" s="239" t="s">
        <v>40</v>
      </c>
      <c r="I112" s="238" t="s">
        <v>41</v>
      </c>
      <c r="J112" s="238" t="s">
        <v>42</v>
      </c>
      <c r="K112" s="240" t="s">
        <v>43</v>
      </c>
      <c r="L112" s="241" t="s">
        <v>44</v>
      </c>
    </row>
    <row r="113" spans="1:14" s="234" customFormat="1" ht="11.25" thickBot="1">
      <c r="F113" s="242">
        <f>J110</f>
        <v>0</v>
      </c>
      <c r="G113" s="242">
        <f>K110</f>
        <v>0</v>
      </c>
      <c r="H113" s="243">
        <v>0.2</v>
      </c>
      <c r="I113" s="242">
        <f>F113*H113</f>
        <v>0</v>
      </c>
      <c r="J113" s="242">
        <f>G113*H113</f>
        <v>0</v>
      </c>
      <c r="K113" s="244">
        <f>F113+I113</f>
        <v>0</v>
      </c>
      <c r="L113" s="245">
        <f>G113+J113</f>
        <v>0</v>
      </c>
    </row>
    <row r="114" spans="1:14">
      <c r="A114" s="234" t="s">
        <v>164</v>
      </c>
      <c r="B114" s="234"/>
      <c r="F114" s="267"/>
      <c r="G114" s="267"/>
      <c r="H114" s="268"/>
      <c r="I114" s="267"/>
      <c r="J114" s="277"/>
      <c r="K114" s="277"/>
      <c r="L114" s="269"/>
    </row>
    <row r="115" spans="1:14" ht="84">
      <c r="A115" s="263" t="s">
        <v>0</v>
      </c>
      <c r="B115" s="475" t="s">
        <v>25</v>
      </c>
      <c r="C115" s="475" t="s">
        <v>1</v>
      </c>
      <c r="D115" s="475" t="s">
        <v>99</v>
      </c>
      <c r="E115" s="476" t="s">
        <v>18</v>
      </c>
      <c r="F115" s="477" t="s">
        <v>19</v>
      </c>
      <c r="G115" s="477" t="s">
        <v>20</v>
      </c>
      <c r="H115" s="478" t="s">
        <v>100</v>
      </c>
      <c r="I115" s="478" t="s">
        <v>2</v>
      </c>
      <c r="J115" s="478" t="s">
        <v>36</v>
      </c>
      <c r="K115" s="478" t="s">
        <v>101</v>
      </c>
      <c r="L115" s="262" t="s">
        <v>21</v>
      </c>
    </row>
    <row r="116" spans="1:14">
      <c r="A116" s="285">
        <v>1</v>
      </c>
      <c r="B116" s="553" t="s">
        <v>259</v>
      </c>
      <c r="C116" s="286" t="s">
        <v>23</v>
      </c>
      <c r="D116" s="286">
        <v>200</v>
      </c>
      <c r="E116" s="286"/>
      <c r="F116" s="286"/>
      <c r="G116" s="554">
        <v>0</v>
      </c>
      <c r="H116" s="554"/>
      <c r="I116" s="551"/>
      <c r="J116" s="494">
        <f>H116*D116</f>
        <v>0</v>
      </c>
      <c r="K116" s="494">
        <f>ROUND(J116+(J116*I116),2)</f>
        <v>0</v>
      </c>
      <c r="L116" s="246"/>
    </row>
    <row r="117" spans="1:14" ht="11.25" thickBot="1">
      <c r="A117" s="263">
        <v>1</v>
      </c>
      <c r="B117" s="479" t="s">
        <v>165</v>
      </c>
      <c r="C117" s="264" t="s">
        <v>16</v>
      </c>
      <c r="D117" s="264">
        <v>100</v>
      </c>
      <c r="E117" s="264"/>
      <c r="F117" s="264"/>
      <c r="G117" s="480">
        <v>0</v>
      </c>
      <c r="H117" s="481"/>
      <c r="I117" s="482"/>
      <c r="J117" s="483">
        <f>H117*D117</f>
        <v>0</v>
      </c>
      <c r="K117" s="431">
        <f>ROUND(J117+(J117*I117),2)</f>
        <v>0</v>
      </c>
      <c r="L117" s="232"/>
    </row>
    <row r="118" spans="1:14" ht="11.25" thickBot="1">
      <c r="H118" s="486" t="s">
        <v>3</v>
      </c>
      <c r="I118" s="487" t="s">
        <v>104</v>
      </c>
      <c r="J118" s="488">
        <f>SUM(J116:J117)</f>
        <v>0</v>
      </c>
      <c r="K118" s="489">
        <f>SUM(K116:K117)</f>
        <v>0</v>
      </c>
      <c r="M118" s="230"/>
      <c r="N118" s="230"/>
    </row>
    <row r="119" spans="1:14" ht="11.25" thickBot="1"/>
    <row r="120" spans="1:14" ht="42.75" thickBot="1">
      <c r="F120" s="238" t="s">
        <v>105</v>
      </c>
      <c r="G120" s="238" t="s">
        <v>106</v>
      </c>
      <c r="H120" s="239" t="s">
        <v>40</v>
      </c>
      <c r="I120" s="238" t="s">
        <v>41</v>
      </c>
      <c r="J120" s="238" t="s">
        <v>42</v>
      </c>
      <c r="K120" s="240" t="s">
        <v>43</v>
      </c>
      <c r="L120" s="241" t="s">
        <v>44</v>
      </c>
    </row>
    <row r="121" spans="1:14" ht="11.25" thickBot="1">
      <c r="F121" s="242">
        <f>J118</f>
        <v>0</v>
      </c>
      <c r="G121" s="242">
        <f>K118</f>
        <v>0</v>
      </c>
      <c r="H121" s="243">
        <v>0.2</v>
      </c>
      <c r="I121" s="242">
        <f>F121*H121</f>
        <v>0</v>
      </c>
      <c r="J121" s="242">
        <f>G121*H121</f>
        <v>0</v>
      </c>
      <c r="K121" s="244">
        <f>F121+I121</f>
        <v>0</v>
      </c>
      <c r="L121" s="245">
        <f>G121+J121</f>
        <v>0</v>
      </c>
    </row>
    <row r="123" spans="1:14">
      <c r="A123" s="258" t="s">
        <v>166</v>
      </c>
      <c r="B123" s="260"/>
      <c r="C123" s="260"/>
      <c r="D123" s="260"/>
      <c r="E123" s="260"/>
      <c r="F123" s="260"/>
      <c r="G123" s="260"/>
      <c r="H123" s="260"/>
      <c r="I123" s="260"/>
      <c r="J123" s="260"/>
      <c r="K123" s="260"/>
      <c r="L123" s="260"/>
    </row>
    <row r="124" spans="1:14" s="260" customFormat="1" ht="84">
      <c r="A124" s="263" t="s">
        <v>0</v>
      </c>
      <c r="B124" s="475" t="s">
        <v>25</v>
      </c>
      <c r="C124" s="475" t="s">
        <v>1</v>
      </c>
      <c r="D124" s="475" t="s">
        <v>99</v>
      </c>
      <c r="E124" s="476" t="s">
        <v>18</v>
      </c>
      <c r="F124" s="477" t="s">
        <v>19</v>
      </c>
      <c r="G124" s="477" t="s">
        <v>20</v>
      </c>
      <c r="H124" s="478" t="s">
        <v>100</v>
      </c>
      <c r="I124" s="478" t="s">
        <v>2</v>
      </c>
      <c r="J124" s="478" t="s">
        <v>36</v>
      </c>
      <c r="K124" s="478" t="s">
        <v>101</v>
      </c>
      <c r="L124" s="475" t="s">
        <v>21</v>
      </c>
      <c r="M124" s="467"/>
    </row>
    <row r="125" spans="1:14">
      <c r="A125" s="545">
        <v>1</v>
      </c>
      <c r="B125" s="546" t="s">
        <v>167</v>
      </c>
      <c r="C125" s="547" t="s">
        <v>16</v>
      </c>
      <c r="D125" s="548" t="s">
        <v>168</v>
      </c>
      <c r="E125" s="285"/>
      <c r="F125" s="549"/>
      <c r="G125" s="549"/>
      <c r="H125" s="550"/>
      <c r="I125" s="551"/>
      <c r="J125" s="494">
        <f>H125*D125</f>
        <v>0</v>
      </c>
      <c r="K125" s="494">
        <f>ROUND(J125+(J125*I125),2)</f>
        <v>0</v>
      </c>
      <c r="L125" s="552"/>
    </row>
    <row r="126" spans="1:14" ht="11.25" thickBot="1">
      <c r="A126" s="468">
        <v>2</v>
      </c>
      <c r="B126" s="469" t="s">
        <v>169</v>
      </c>
      <c r="C126" s="470" t="s">
        <v>16</v>
      </c>
      <c r="D126" s="471" t="s">
        <v>168</v>
      </c>
      <c r="E126" s="263"/>
      <c r="F126" s="472"/>
      <c r="G126" s="472"/>
      <c r="H126" s="492"/>
      <c r="I126" s="482"/>
      <c r="J126" s="483">
        <f>H126*D126</f>
        <v>0</v>
      </c>
      <c r="K126" s="431">
        <f>ROUND(J126+(J126*I126),2)</f>
        <v>0</v>
      </c>
      <c r="L126" s="261"/>
    </row>
    <row r="127" spans="1:14" ht="11.25" thickBot="1">
      <c r="A127" s="410"/>
      <c r="B127" s="457"/>
      <c r="C127" s="410"/>
      <c r="D127" s="410"/>
      <c r="E127" s="458"/>
      <c r="F127" s="449"/>
      <c r="G127" s="449"/>
      <c r="H127" s="486" t="s">
        <v>3</v>
      </c>
      <c r="I127" s="487" t="s">
        <v>104</v>
      </c>
      <c r="J127" s="453">
        <f>SUM(J125:J126)</f>
        <v>0</v>
      </c>
      <c r="K127" s="454">
        <f>SUM(K125:K126)</f>
        <v>0</v>
      </c>
      <c r="L127" s="260"/>
      <c r="M127" s="230"/>
      <c r="N127" s="230"/>
    </row>
    <row r="128" spans="1:14" ht="11.25" thickBot="1"/>
    <row r="129" spans="1:14" ht="42.75" thickBot="1">
      <c r="F129" s="238" t="s">
        <v>105</v>
      </c>
      <c r="G129" s="238" t="s">
        <v>106</v>
      </c>
      <c r="H129" s="239" t="s">
        <v>40</v>
      </c>
      <c r="I129" s="238" t="s">
        <v>41</v>
      </c>
      <c r="J129" s="238" t="s">
        <v>42</v>
      </c>
      <c r="K129" s="240" t="s">
        <v>43</v>
      </c>
      <c r="L129" s="241" t="s">
        <v>44</v>
      </c>
    </row>
    <row r="130" spans="1:14" ht="11.25" thickBot="1">
      <c r="F130" s="242">
        <f>J127</f>
        <v>0</v>
      </c>
      <c r="G130" s="242">
        <f>K127</f>
        <v>0</v>
      </c>
      <c r="H130" s="243">
        <v>0.2</v>
      </c>
      <c r="I130" s="242">
        <f>F130*H130</f>
        <v>0</v>
      </c>
      <c r="J130" s="242">
        <f>G130*H130</f>
        <v>0</v>
      </c>
      <c r="K130" s="244">
        <f>F130+I130</f>
        <v>0</v>
      </c>
      <c r="L130" s="245">
        <f>G130+J130</f>
        <v>0</v>
      </c>
    </row>
    <row r="131" spans="1:14">
      <c r="A131" s="234" t="s">
        <v>170</v>
      </c>
      <c r="B131" s="234"/>
    </row>
    <row r="132" spans="1:14" ht="84">
      <c r="A132" s="263" t="s">
        <v>0</v>
      </c>
      <c r="B132" s="475" t="s">
        <v>25</v>
      </c>
      <c r="C132" s="475" t="s">
        <v>1</v>
      </c>
      <c r="D132" s="475" t="s">
        <v>99</v>
      </c>
      <c r="E132" s="476" t="s">
        <v>18</v>
      </c>
      <c r="F132" s="477" t="s">
        <v>19</v>
      </c>
      <c r="G132" s="477" t="s">
        <v>20</v>
      </c>
      <c r="H132" s="478" t="s">
        <v>100</v>
      </c>
      <c r="I132" s="478" t="s">
        <v>2</v>
      </c>
      <c r="J132" s="478" t="s">
        <v>36</v>
      </c>
      <c r="K132" s="478" t="s">
        <v>101</v>
      </c>
      <c r="L132" s="262" t="s">
        <v>21</v>
      </c>
    </row>
    <row r="133" spans="1:14" ht="45.75" customHeight="1">
      <c r="A133" s="555">
        <v>1</v>
      </c>
      <c r="B133" s="553" t="s">
        <v>260</v>
      </c>
      <c r="C133" s="556" t="s">
        <v>16</v>
      </c>
      <c r="D133" s="556">
        <v>10</v>
      </c>
      <c r="E133" s="286"/>
      <c r="F133" s="286"/>
      <c r="G133" s="554"/>
      <c r="H133" s="557"/>
      <c r="I133" s="551"/>
      <c r="J133" s="494">
        <f>H133*D133</f>
        <v>0</v>
      </c>
      <c r="K133" s="494">
        <f>ROUND(J133+(J133*I133),2)</f>
        <v>0</v>
      </c>
      <c r="L133" s="246"/>
    </row>
    <row r="134" spans="1:14" ht="21">
      <c r="A134" s="272">
        <v>2</v>
      </c>
      <c r="B134" s="271" t="s">
        <v>171</v>
      </c>
      <c r="C134" s="272" t="s">
        <v>16</v>
      </c>
      <c r="D134" s="272">
        <v>10</v>
      </c>
      <c r="E134" s="232"/>
      <c r="F134" s="232"/>
      <c r="G134" s="232"/>
      <c r="H134" s="273"/>
      <c r="I134" s="474"/>
      <c r="J134" s="431">
        <f>H134*D134</f>
        <v>0</v>
      </c>
      <c r="K134" s="431">
        <f t="shared" ref="K134:K135" si="4">ROUND(J134+(J134*I134),2)</f>
        <v>0</v>
      </c>
      <c r="L134" s="232"/>
    </row>
    <row r="135" spans="1:14" ht="11.25" thickBot="1">
      <c r="A135" s="272">
        <v>3</v>
      </c>
      <c r="B135" s="272" t="s">
        <v>172</v>
      </c>
      <c r="C135" s="272" t="s">
        <v>16</v>
      </c>
      <c r="D135" s="272">
        <v>10</v>
      </c>
      <c r="E135" s="232"/>
      <c r="F135" s="232"/>
      <c r="G135" s="232"/>
      <c r="H135" s="274"/>
      <c r="I135" s="482"/>
      <c r="J135" s="483">
        <f>H135*D135</f>
        <v>0</v>
      </c>
      <c r="K135" s="431">
        <f t="shared" si="4"/>
        <v>0</v>
      </c>
      <c r="L135" s="232"/>
    </row>
    <row r="136" spans="1:14" ht="11.25" thickBot="1">
      <c r="H136" s="486" t="s">
        <v>3</v>
      </c>
      <c r="I136" s="487" t="s">
        <v>104</v>
      </c>
      <c r="J136" s="275">
        <f>SUM(J133:J135)</f>
        <v>0</v>
      </c>
      <c r="K136" s="276">
        <f>SUM(K133:K135)</f>
        <v>0</v>
      </c>
      <c r="M136" s="230"/>
      <c r="N136" s="230"/>
    </row>
    <row r="137" spans="1:14" ht="11.25" thickBot="1"/>
    <row r="138" spans="1:14" ht="42.75" thickBot="1">
      <c r="F138" s="238" t="s">
        <v>105</v>
      </c>
      <c r="G138" s="238" t="s">
        <v>106</v>
      </c>
      <c r="H138" s="239" t="s">
        <v>40</v>
      </c>
      <c r="I138" s="238" t="s">
        <v>41</v>
      </c>
      <c r="J138" s="238" t="s">
        <v>42</v>
      </c>
      <c r="K138" s="240" t="s">
        <v>43</v>
      </c>
      <c r="L138" s="241" t="s">
        <v>44</v>
      </c>
    </row>
    <row r="139" spans="1:14" ht="11.25" thickBot="1">
      <c r="F139" s="242">
        <f>J136</f>
        <v>0</v>
      </c>
      <c r="G139" s="242">
        <f>K136</f>
        <v>0</v>
      </c>
      <c r="H139" s="243">
        <v>0.2</v>
      </c>
      <c r="I139" s="242">
        <f>F139*H139</f>
        <v>0</v>
      </c>
      <c r="J139" s="242">
        <f>G139*H139</f>
        <v>0</v>
      </c>
      <c r="K139" s="244">
        <f>F139+I139</f>
        <v>0</v>
      </c>
      <c r="L139" s="245">
        <f>G139+J139</f>
        <v>0</v>
      </c>
    </row>
    <row r="140" spans="1:14">
      <c r="A140" s="234" t="s">
        <v>173</v>
      </c>
      <c r="B140" s="234"/>
      <c r="F140" s="267"/>
      <c r="G140" s="267"/>
      <c r="H140" s="268"/>
      <c r="I140" s="267"/>
      <c r="J140" s="277"/>
      <c r="K140" s="277"/>
      <c r="L140" s="269"/>
    </row>
    <row r="141" spans="1:14" ht="84">
      <c r="A141" s="263" t="s">
        <v>0</v>
      </c>
      <c r="B141" s="475" t="s">
        <v>25</v>
      </c>
      <c r="C141" s="475" t="s">
        <v>1</v>
      </c>
      <c r="D141" s="475" t="s">
        <v>99</v>
      </c>
      <c r="E141" s="476" t="s">
        <v>18</v>
      </c>
      <c r="F141" s="477" t="s">
        <v>19</v>
      </c>
      <c r="G141" s="477" t="s">
        <v>20</v>
      </c>
      <c r="H141" s="478" t="s">
        <v>100</v>
      </c>
      <c r="I141" s="478" t="s">
        <v>2</v>
      </c>
      <c r="J141" s="478" t="s">
        <v>36</v>
      </c>
      <c r="K141" s="478" t="s">
        <v>101</v>
      </c>
      <c r="L141" s="262" t="s">
        <v>21</v>
      </c>
    </row>
    <row r="142" spans="1:14" ht="21">
      <c r="A142" s="263">
        <v>1</v>
      </c>
      <c r="B142" s="493" t="s">
        <v>174</v>
      </c>
      <c r="C142" s="278" t="s">
        <v>16</v>
      </c>
      <c r="D142" s="278">
        <v>30</v>
      </c>
      <c r="E142" s="264"/>
      <c r="F142" s="264"/>
      <c r="G142" s="480">
        <v>0</v>
      </c>
      <c r="H142" s="508"/>
      <c r="I142" s="509"/>
      <c r="J142" s="494">
        <f>H142*D142</f>
        <v>0</v>
      </c>
      <c r="K142" s="431">
        <f>ROUND(J142+(J142*I142),2)</f>
        <v>0</v>
      </c>
      <c r="L142" s="232"/>
    </row>
    <row r="143" spans="1:14" ht="21">
      <c r="A143" s="279">
        <v>2</v>
      </c>
      <c r="B143" s="493" t="s">
        <v>175</v>
      </c>
      <c r="C143" s="279" t="s">
        <v>16</v>
      </c>
      <c r="D143" s="279">
        <v>30</v>
      </c>
      <c r="E143" s="232"/>
      <c r="F143" s="232"/>
      <c r="G143" s="232"/>
      <c r="H143" s="506"/>
      <c r="I143" s="509"/>
      <c r="J143" s="431">
        <f>H143*D143</f>
        <v>0</v>
      </c>
      <c r="K143" s="431">
        <f t="shared" ref="K143:K145" si="5">ROUND(J143+(J143*I143),2)</f>
        <v>0</v>
      </c>
      <c r="L143" s="232"/>
    </row>
    <row r="144" spans="1:14" ht="21">
      <c r="A144" s="279">
        <v>3</v>
      </c>
      <c r="B144" s="493" t="s">
        <v>176</v>
      </c>
      <c r="C144" s="279" t="s">
        <v>16</v>
      </c>
      <c r="D144" s="279">
        <v>30</v>
      </c>
      <c r="E144" s="232"/>
      <c r="F144" s="232"/>
      <c r="G144" s="232"/>
      <c r="H144" s="506"/>
      <c r="I144" s="509"/>
      <c r="J144" s="431">
        <f>H144*D144</f>
        <v>0</v>
      </c>
      <c r="K144" s="431">
        <f t="shared" si="5"/>
        <v>0</v>
      </c>
      <c r="L144" s="232"/>
    </row>
    <row r="145" spans="1:14" ht="110.25" customHeight="1" thickBot="1">
      <c r="A145" s="280">
        <v>4</v>
      </c>
      <c r="B145" s="493" t="s">
        <v>177</v>
      </c>
      <c r="C145" s="280" t="s">
        <v>16</v>
      </c>
      <c r="D145" s="280">
        <v>50</v>
      </c>
      <c r="E145" s="232"/>
      <c r="F145" s="232"/>
      <c r="G145" s="232"/>
      <c r="H145" s="507"/>
      <c r="I145" s="510"/>
      <c r="J145" s="483">
        <f>H145*D145</f>
        <v>0</v>
      </c>
      <c r="K145" s="431">
        <f t="shared" si="5"/>
        <v>0</v>
      </c>
      <c r="L145" s="232"/>
    </row>
    <row r="146" spans="1:14" ht="11.25" thickBot="1">
      <c r="B146" s="484"/>
      <c r="H146" s="486" t="s">
        <v>3</v>
      </c>
      <c r="I146" s="487" t="s">
        <v>104</v>
      </c>
      <c r="J146" s="281">
        <f>SUM(J142:J145)</f>
        <v>0</v>
      </c>
      <c r="K146" s="282">
        <f>SUM(K142:K145)</f>
        <v>0</v>
      </c>
      <c r="M146" s="230"/>
      <c r="N146" s="230"/>
    </row>
    <row r="147" spans="1:14" ht="11.25" thickBot="1">
      <c r="B147" s="484"/>
      <c r="H147" s="403"/>
      <c r="I147" s="455"/>
      <c r="J147" s="251"/>
      <c r="K147" s="251"/>
      <c r="M147" s="230"/>
      <c r="N147" s="230"/>
    </row>
    <row r="148" spans="1:14" ht="42.75" thickBot="1">
      <c r="B148" s="484"/>
      <c r="F148" s="238" t="s">
        <v>105</v>
      </c>
      <c r="G148" s="238" t="s">
        <v>106</v>
      </c>
      <c r="H148" s="239" t="s">
        <v>40</v>
      </c>
      <c r="I148" s="238" t="s">
        <v>41</v>
      </c>
      <c r="J148" s="238" t="s">
        <v>42</v>
      </c>
      <c r="K148" s="240" t="s">
        <v>43</v>
      </c>
      <c r="L148" s="241" t="s">
        <v>44</v>
      </c>
      <c r="M148" s="230"/>
      <c r="N148" s="230"/>
    </row>
    <row r="149" spans="1:14" ht="11.25" thickBot="1">
      <c r="F149" s="242">
        <f>J146</f>
        <v>0</v>
      </c>
      <c r="G149" s="242">
        <f>K146</f>
        <v>0</v>
      </c>
      <c r="H149" s="243">
        <v>0.2</v>
      </c>
      <c r="I149" s="242">
        <f>F149*H149</f>
        <v>0</v>
      </c>
      <c r="J149" s="242">
        <f>G149*H149</f>
        <v>0</v>
      </c>
      <c r="K149" s="244">
        <f>F149+I149</f>
        <v>0</v>
      </c>
      <c r="L149" s="245">
        <f>G149+J149</f>
        <v>0</v>
      </c>
    </row>
    <row r="150" spans="1:14">
      <c r="A150" s="234" t="s">
        <v>178</v>
      </c>
      <c r="B150" s="234"/>
    </row>
    <row r="151" spans="1:14" ht="84">
      <c r="A151" s="263" t="s">
        <v>0</v>
      </c>
      <c r="B151" s="475" t="s">
        <v>25</v>
      </c>
      <c r="C151" s="475" t="s">
        <v>1</v>
      </c>
      <c r="D151" s="475" t="s">
        <v>99</v>
      </c>
      <c r="E151" s="476" t="s">
        <v>18</v>
      </c>
      <c r="F151" s="477" t="s">
        <v>19</v>
      </c>
      <c r="G151" s="477" t="s">
        <v>20</v>
      </c>
      <c r="H151" s="478" t="s">
        <v>100</v>
      </c>
      <c r="I151" s="478" t="s">
        <v>2</v>
      </c>
      <c r="J151" s="478" t="s">
        <v>36</v>
      </c>
      <c r="K151" s="478" t="s">
        <v>101</v>
      </c>
      <c r="L151" s="262" t="s">
        <v>21</v>
      </c>
    </row>
    <row r="152" spans="1:14" ht="46.5" customHeight="1">
      <c r="A152" s="263">
        <v>1</v>
      </c>
      <c r="B152" s="479" t="s">
        <v>261</v>
      </c>
      <c r="C152" s="262" t="s">
        <v>16</v>
      </c>
      <c r="D152" s="262">
        <v>50</v>
      </c>
      <c r="E152" s="283"/>
      <c r="F152" s="283"/>
      <c r="G152" s="480">
        <v>0</v>
      </c>
      <c r="H152" s="481"/>
      <c r="I152" s="495"/>
      <c r="J152" s="496">
        <f>H152*D152</f>
        <v>0</v>
      </c>
      <c r="K152" s="431">
        <f>ROUND(J152+(J152*I152),2)</f>
        <v>0</v>
      </c>
      <c r="L152" s="284"/>
    </row>
    <row r="153" spans="1:14">
      <c r="A153" s="265"/>
      <c r="B153" s="484"/>
      <c r="C153" s="266"/>
      <c r="D153" s="266"/>
      <c r="E153" s="266"/>
      <c r="F153" s="266"/>
      <c r="G153" s="485"/>
      <c r="H153" s="400" t="s">
        <v>3</v>
      </c>
      <c r="I153" s="450" t="s">
        <v>104</v>
      </c>
      <c r="J153" s="497">
        <f>SUM(J152)</f>
        <v>0</v>
      </c>
      <c r="K153" s="497">
        <f>SUM(K152)</f>
        <v>0</v>
      </c>
      <c r="L153" s="259"/>
      <c r="M153" s="230"/>
      <c r="N153" s="230"/>
    </row>
    <row r="154" spans="1:14" ht="11.25" thickBot="1">
      <c r="A154" s="265"/>
      <c r="B154" s="484"/>
      <c r="C154" s="266"/>
      <c r="D154" s="266"/>
      <c r="E154" s="266"/>
      <c r="F154" s="266"/>
      <c r="G154" s="485"/>
      <c r="H154" s="485"/>
      <c r="I154" s="498"/>
      <c r="J154" s="491"/>
      <c r="K154" s="491"/>
      <c r="L154" s="259"/>
    </row>
    <row r="155" spans="1:14" ht="42.75" thickBot="1">
      <c r="F155" s="238" t="s">
        <v>105</v>
      </c>
      <c r="G155" s="238" t="s">
        <v>106</v>
      </c>
      <c r="H155" s="239" t="s">
        <v>40</v>
      </c>
      <c r="I155" s="238" t="s">
        <v>41</v>
      </c>
      <c r="J155" s="238" t="s">
        <v>42</v>
      </c>
      <c r="K155" s="240" t="s">
        <v>43</v>
      </c>
      <c r="L155" s="241" t="s">
        <v>44</v>
      </c>
    </row>
    <row r="156" spans="1:14" ht="11.25" thickBot="1">
      <c r="F156" s="242">
        <f>J153</f>
        <v>0</v>
      </c>
      <c r="G156" s="242">
        <f>K153</f>
        <v>0</v>
      </c>
      <c r="H156" s="243">
        <v>0.2</v>
      </c>
      <c r="I156" s="242">
        <f>F156*H156</f>
        <v>0</v>
      </c>
      <c r="J156" s="242">
        <f>G156*H156</f>
        <v>0</v>
      </c>
      <c r="K156" s="244">
        <f>F156+I156</f>
        <v>0</v>
      </c>
      <c r="L156" s="245">
        <f>G156+J156</f>
        <v>0</v>
      </c>
    </row>
    <row r="157" spans="1:14" s="234" customFormat="1">
      <c r="A157" s="234" t="s">
        <v>179</v>
      </c>
      <c r="F157" s="267"/>
      <c r="G157" s="267"/>
      <c r="H157" s="268"/>
      <c r="I157" s="267"/>
      <c r="J157" s="267"/>
      <c r="K157" s="267"/>
      <c r="L157" s="269"/>
    </row>
    <row r="158" spans="1:14" ht="84">
      <c r="A158" s="263" t="s">
        <v>0</v>
      </c>
      <c r="B158" s="475" t="s">
        <v>25</v>
      </c>
      <c r="C158" s="475" t="s">
        <v>1</v>
      </c>
      <c r="D158" s="475" t="s">
        <v>99</v>
      </c>
      <c r="E158" s="476" t="s">
        <v>18</v>
      </c>
      <c r="F158" s="477" t="s">
        <v>19</v>
      </c>
      <c r="G158" s="477" t="s">
        <v>20</v>
      </c>
      <c r="H158" s="478" t="s">
        <v>100</v>
      </c>
      <c r="I158" s="478" t="s">
        <v>2</v>
      </c>
      <c r="J158" s="478" t="s">
        <v>36</v>
      </c>
      <c r="K158" s="478" t="s">
        <v>101</v>
      </c>
      <c r="L158" s="262" t="s">
        <v>21</v>
      </c>
    </row>
    <row r="159" spans="1:14" ht="21">
      <c r="A159" s="285">
        <v>1</v>
      </c>
      <c r="B159" s="499" t="s">
        <v>180</v>
      </c>
      <c r="C159" s="286" t="s">
        <v>181</v>
      </c>
      <c r="D159" s="286">
        <v>3</v>
      </c>
      <c r="E159" s="286"/>
      <c r="F159" s="286"/>
      <c r="G159" s="480"/>
      <c r="H159" s="480"/>
      <c r="I159" s="474"/>
      <c r="J159" s="494">
        <f t="shared" ref="J159:J171" si="6">H159*D159</f>
        <v>0</v>
      </c>
      <c r="K159" s="431">
        <f>ROUND(J159+(J159*I159),2)</f>
        <v>0</v>
      </c>
      <c r="L159" s="232"/>
    </row>
    <row r="160" spans="1:14" ht="21">
      <c r="A160" s="285">
        <v>2</v>
      </c>
      <c r="B160" s="499" t="s">
        <v>182</v>
      </c>
      <c r="C160" s="286" t="s">
        <v>181</v>
      </c>
      <c r="D160" s="286">
        <v>5</v>
      </c>
      <c r="E160" s="286"/>
      <c r="F160" s="286"/>
      <c r="G160" s="480"/>
      <c r="H160" s="480"/>
      <c r="I160" s="474"/>
      <c r="J160" s="431">
        <f t="shared" si="6"/>
        <v>0</v>
      </c>
      <c r="K160" s="431">
        <f t="shared" ref="K160:K171" si="7">ROUND(J160+(J160*I160),2)</f>
        <v>0</v>
      </c>
      <c r="L160" s="232"/>
    </row>
    <row r="161" spans="1:14" ht="21">
      <c r="A161" s="285">
        <v>3</v>
      </c>
      <c r="B161" s="499" t="s">
        <v>183</v>
      </c>
      <c r="C161" s="286" t="s">
        <v>181</v>
      </c>
      <c r="D161" s="286">
        <v>3</v>
      </c>
      <c r="E161" s="286"/>
      <c r="F161" s="286"/>
      <c r="G161" s="480"/>
      <c r="H161" s="480"/>
      <c r="I161" s="474"/>
      <c r="J161" s="431">
        <f t="shared" si="6"/>
        <v>0</v>
      </c>
      <c r="K161" s="431">
        <f t="shared" si="7"/>
        <v>0</v>
      </c>
      <c r="L161" s="232"/>
    </row>
    <row r="162" spans="1:14" ht="21">
      <c r="A162" s="287">
        <v>4</v>
      </c>
      <c r="B162" s="500" t="s">
        <v>184</v>
      </c>
      <c r="C162" s="288" t="s">
        <v>181</v>
      </c>
      <c r="D162" s="288">
        <v>3</v>
      </c>
      <c r="E162" s="288"/>
      <c r="F162" s="288"/>
      <c r="G162" s="481"/>
      <c r="H162" s="480"/>
      <c r="I162" s="474"/>
      <c r="J162" s="431">
        <f t="shared" si="6"/>
        <v>0</v>
      </c>
      <c r="K162" s="431">
        <f t="shared" si="7"/>
        <v>0</v>
      </c>
      <c r="L162" s="232"/>
    </row>
    <row r="163" spans="1:14" ht="21">
      <c r="A163" s="263">
        <v>5</v>
      </c>
      <c r="B163" s="479" t="s">
        <v>185</v>
      </c>
      <c r="C163" s="264" t="s">
        <v>181</v>
      </c>
      <c r="D163" s="264">
        <v>2</v>
      </c>
      <c r="E163" s="264"/>
      <c r="F163" s="264"/>
      <c r="G163" s="480"/>
      <c r="H163" s="480"/>
      <c r="I163" s="474"/>
      <c r="J163" s="431">
        <f t="shared" si="6"/>
        <v>0</v>
      </c>
      <c r="K163" s="431">
        <f t="shared" si="7"/>
        <v>0</v>
      </c>
      <c r="L163" s="232"/>
    </row>
    <row r="164" spans="1:14" ht="21">
      <c r="A164" s="263">
        <v>6</v>
      </c>
      <c r="B164" s="479" t="s">
        <v>186</v>
      </c>
      <c r="C164" s="264" t="s">
        <v>181</v>
      </c>
      <c r="D164" s="264">
        <v>5</v>
      </c>
      <c r="E164" s="264"/>
      <c r="F164" s="264"/>
      <c r="G164" s="480"/>
      <c r="H164" s="480"/>
      <c r="I164" s="474"/>
      <c r="J164" s="431">
        <f t="shared" si="6"/>
        <v>0</v>
      </c>
      <c r="K164" s="431">
        <f t="shared" si="7"/>
        <v>0</v>
      </c>
      <c r="L164" s="232"/>
    </row>
    <row r="165" spans="1:14" ht="21">
      <c r="A165" s="263">
        <v>7</v>
      </c>
      <c r="B165" s="479" t="s">
        <v>187</v>
      </c>
      <c r="C165" s="264" t="s">
        <v>181</v>
      </c>
      <c r="D165" s="264">
        <v>12</v>
      </c>
      <c r="E165" s="264"/>
      <c r="F165" s="264"/>
      <c r="G165" s="480"/>
      <c r="H165" s="480"/>
      <c r="I165" s="474"/>
      <c r="J165" s="431">
        <f t="shared" si="6"/>
        <v>0</v>
      </c>
      <c r="K165" s="431">
        <f t="shared" si="7"/>
        <v>0</v>
      </c>
      <c r="L165" s="232"/>
    </row>
    <row r="166" spans="1:14" ht="21">
      <c r="A166" s="263">
        <v>8</v>
      </c>
      <c r="B166" s="479" t="s">
        <v>188</v>
      </c>
      <c r="C166" s="264" t="s">
        <v>181</v>
      </c>
      <c r="D166" s="264">
        <v>10</v>
      </c>
      <c r="E166" s="264"/>
      <c r="F166" s="264"/>
      <c r="G166" s="480"/>
      <c r="H166" s="480"/>
      <c r="I166" s="474"/>
      <c r="J166" s="431">
        <f t="shared" si="6"/>
        <v>0</v>
      </c>
      <c r="K166" s="431">
        <f t="shared" si="7"/>
        <v>0</v>
      </c>
      <c r="L166" s="232"/>
    </row>
    <row r="167" spans="1:14">
      <c r="A167" s="263">
        <v>9</v>
      </c>
      <c r="B167" s="479" t="s">
        <v>189</v>
      </c>
      <c r="C167" s="289" t="s">
        <v>23</v>
      </c>
      <c r="D167" s="264">
        <v>2</v>
      </c>
      <c r="E167" s="264"/>
      <c r="F167" s="264"/>
      <c r="G167" s="480"/>
      <c r="H167" s="480"/>
      <c r="I167" s="474"/>
      <c r="J167" s="431">
        <f t="shared" si="6"/>
        <v>0</v>
      </c>
      <c r="K167" s="431">
        <f t="shared" si="7"/>
        <v>0</v>
      </c>
      <c r="L167" s="232"/>
    </row>
    <row r="168" spans="1:14" ht="21">
      <c r="A168" s="263">
        <v>10</v>
      </c>
      <c r="B168" s="479" t="s">
        <v>190</v>
      </c>
      <c r="C168" s="264" t="s">
        <v>181</v>
      </c>
      <c r="D168" s="264">
        <v>2</v>
      </c>
      <c r="E168" s="264"/>
      <c r="F168" s="264"/>
      <c r="G168" s="480"/>
      <c r="H168" s="480"/>
      <c r="I168" s="474"/>
      <c r="J168" s="431">
        <f t="shared" si="6"/>
        <v>0</v>
      </c>
      <c r="K168" s="431">
        <f t="shared" si="7"/>
        <v>0</v>
      </c>
      <c r="L168" s="232"/>
    </row>
    <row r="169" spans="1:14">
      <c r="A169" s="263">
        <v>11</v>
      </c>
      <c r="B169" s="479" t="s">
        <v>191</v>
      </c>
      <c r="C169" s="264" t="s">
        <v>23</v>
      </c>
      <c r="D169" s="264">
        <v>2</v>
      </c>
      <c r="E169" s="264"/>
      <c r="F169" s="264"/>
      <c r="G169" s="480"/>
      <c r="H169" s="480"/>
      <c r="I169" s="474"/>
      <c r="J169" s="431">
        <f t="shared" si="6"/>
        <v>0</v>
      </c>
      <c r="K169" s="431">
        <f t="shared" si="7"/>
        <v>0</v>
      </c>
      <c r="L169" s="232"/>
    </row>
    <row r="170" spans="1:14" ht="21">
      <c r="A170" s="263">
        <v>12</v>
      </c>
      <c r="B170" s="479" t="s">
        <v>192</v>
      </c>
      <c r="C170" s="264" t="s">
        <v>181</v>
      </c>
      <c r="D170" s="264">
        <v>15</v>
      </c>
      <c r="E170" s="264"/>
      <c r="F170" s="264"/>
      <c r="G170" s="480"/>
      <c r="H170" s="480"/>
      <c r="I170" s="474"/>
      <c r="J170" s="431">
        <f t="shared" si="6"/>
        <v>0</v>
      </c>
      <c r="K170" s="431">
        <f t="shared" si="7"/>
        <v>0</v>
      </c>
      <c r="L170" s="232"/>
    </row>
    <row r="171" spans="1:14" ht="11.25" thickBot="1">
      <c r="A171" s="263">
        <v>13</v>
      </c>
      <c r="B171" s="479" t="s">
        <v>189</v>
      </c>
      <c r="C171" s="264" t="s">
        <v>23</v>
      </c>
      <c r="D171" s="264">
        <v>3</v>
      </c>
      <c r="E171" s="264"/>
      <c r="F171" s="264"/>
      <c r="G171" s="480"/>
      <c r="H171" s="481"/>
      <c r="I171" s="482"/>
      <c r="J171" s="483">
        <f t="shared" si="6"/>
        <v>0</v>
      </c>
      <c r="K171" s="431">
        <f t="shared" si="7"/>
        <v>0</v>
      </c>
      <c r="L171" s="232"/>
    </row>
    <row r="172" spans="1:14" s="234" customFormat="1" ht="11.25" thickBot="1">
      <c r="H172" s="486" t="s">
        <v>3</v>
      </c>
      <c r="I172" s="487" t="s">
        <v>104</v>
      </c>
      <c r="J172" s="281">
        <f>SUM(J159:J171)</f>
        <v>0</v>
      </c>
      <c r="K172" s="282">
        <f>SUM(K159:K171)</f>
        <v>0</v>
      </c>
      <c r="M172" s="236"/>
      <c r="N172" s="236"/>
    </row>
    <row r="173" spans="1:14" ht="11.25" thickBot="1"/>
    <row r="174" spans="1:14" ht="42.75" thickBot="1">
      <c r="F174" s="238" t="s">
        <v>105</v>
      </c>
      <c r="G174" s="238" t="s">
        <v>106</v>
      </c>
      <c r="H174" s="239" t="s">
        <v>40</v>
      </c>
      <c r="I174" s="238" t="s">
        <v>41</v>
      </c>
      <c r="J174" s="238" t="s">
        <v>42</v>
      </c>
      <c r="K174" s="240" t="s">
        <v>43</v>
      </c>
      <c r="L174" s="241" t="s">
        <v>44</v>
      </c>
    </row>
    <row r="175" spans="1:14" ht="11.25" thickBot="1">
      <c r="F175" s="242">
        <f>J172</f>
        <v>0</v>
      </c>
      <c r="G175" s="242">
        <f>K172</f>
        <v>0</v>
      </c>
      <c r="H175" s="243">
        <v>0.2</v>
      </c>
      <c r="I175" s="242">
        <f>F175*H175</f>
        <v>0</v>
      </c>
      <c r="J175" s="242">
        <f>G175*H175</f>
        <v>0</v>
      </c>
      <c r="K175" s="244">
        <f>F175+I175</f>
        <v>0</v>
      </c>
      <c r="L175" s="245">
        <f>G175+J175</f>
        <v>0</v>
      </c>
    </row>
    <row r="176" spans="1:14">
      <c r="A176" s="234" t="s">
        <v>193</v>
      </c>
      <c r="B176" s="234" t="s">
        <v>194</v>
      </c>
    </row>
    <row r="177" spans="1:14" ht="84">
      <c r="A177" s="263" t="s">
        <v>0</v>
      </c>
      <c r="B177" s="475" t="s">
        <v>25</v>
      </c>
      <c r="C177" s="475" t="s">
        <v>1</v>
      </c>
      <c r="D177" s="475" t="s">
        <v>99</v>
      </c>
      <c r="E177" s="476" t="s">
        <v>18</v>
      </c>
      <c r="F177" s="477" t="s">
        <v>19</v>
      </c>
      <c r="G177" s="477" t="s">
        <v>20</v>
      </c>
      <c r="H177" s="478" t="s">
        <v>100</v>
      </c>
      <c r="I177" s="478" t="s">
        <v>2</v>
      </c>
      <c r="J177" s="478" t="s">
        <v>36</v>
      </c>
      <c r="K177" s="478" t="s">
        <v>101</v>
      </c>
      <c r="L177" s="262" t="s">
        <v>21</v>
      </c>
    </row>
    <row r="178" spans="1:14" ht="73.5">
      <c r="A178" s="555">
        <v>1</v>
      </c>
      <c r="B178" s="553" t="s">
        <v>195</v>
      </c>
      <c r="C178" s="558" t="s">
        <v>17</v>
      </c>
      <c r="D178" s="558">
        <v>200</v>
      </c>
      <c r="E178" s="558"/>
      <c r="F178" s="558"/>
      <c r="G178" s="554">
        <v>0</v>
      </c>
      <c r="H178" s="554"/>
      <c r="I178" s="551"/>
      <c r="J178" s="559">
        <f>H178*D178</f>
        <v>0</v>
      </c>
      <c r="K178" s="494">
        <f>ROUND(J178+(J178*I178),2)</f>
        <v>0</v>
      </c>
      <c r="L178" s="560"/>
    </row>
    <row r="179" spans="1:14" ht="74.25" thickBot="1">
      <c r="A179" s="272">
        <v>2</v>
      </c>
      <c r="B179" s="271" t="s">
        <v>196</v>
      </c>
      <c r="C179" s="290" t="s">
        <v>17</v>
      </c>
      <c r="D179" s="290">
        <v>200</v>
      </c>
      <c r="E179" s="290"/>
      <c r="F179" s="290"/>
      <c r="G179" s="290"/>
      <c r="H179" s="291"/>
      <c r="I179" s="482"/>
      <c r="J179" s="502">
        <f>H179*D179</f>
        <v>0</v>
      </c>
      <c r="K179" s="431">
        <f>ROUND(J179+(J179*I179),2)</f>
        <v>0</v>
      </c>
      <c r="L179" s="290"/>
    </row>
    <row r="180" spans="1:14" ht="11.25" thickBot="1">
      <c r="H180" s="486" t="s">
        <v>3</v>
      </c>
      <c r="I180" s="487" t="s">
        <v>104</v>
      </c>
      <c r="J180" s="281">
        <f>SUM(J178:J179)</f>
        <v>0</v>
      </c>
      <c r="K180" s="282">
        <f>SUM(K178:K179)</f>
        <v>0</v>
      </c>
      <c r="M180" s="230"/>
      <c r="N180" s="230"/>
    </row>
    <row r="181" spans="1:14" ht="11.25" thickBot="1">
      <c r="H181" s="403"/>
      <c r="I181" s="455"/>
      <c r="J181" s="251"/>
      <c r="K181" s="251"/>
      <c r="M181" s="230"/>
      <c r="N181" s="230"/>
    </row>
    <row r="182" spans="1:14" ht="42.75" thickBot="1">
      <c r="F182" s="238" t="s">
        <v>105</v>
      </c>
      <c r="G182" s="238" t="s">
        <v>106</v>
      </c>
      <c r="H182" s="239" t="s">
        <v>40</v>
      </c>
      <c r="I182" s="238" t="s">
        <v>41</v>
      </c>
      <c r="J182" s="238" t="s">
        <v>42</v>
      </c>
      <c r="K182" s="240" t="s">
        <v>43</v>
      </c>
      <c r="L182" s="241" t="s">
        <v>44</v>
      </c>
    </row>
    <row r="183" spans="1:14" ht="11.25" thickBot="1">
      <c r="F183" s="242">
        <f>J180</f>
        <v>0</v>
      </c>
      <c r="G183" s="242">
        <f>K180</f>
        <v>0</v>
      </c>
      <c r="H183" s="243">
        <v>0.2</v>
      </c>
      <c r="I183" s="242">
        <f>F183*H183</f>
        <v>0</v>
      </c>
      <c r="J183" s="242">
        <f>G183*H183</f>
        <v>0</v>
      </c>
      <c r="K183" s="244">
        <f>F183+I183</f>
        <v>0</v>
      </c>
      <c r="L183" s="245">
        <f>G183+J183</f>
        <v>0</v>
      </c>
    </row>
    <row r="184" spans="1:14">
      <c r="A184" s="234" t="s">
        <v>197</v>
      </c>
      <c r="B184" s="234" t="s">
        <v>198</v>
      </c>
    </row>
    <row r="185" spans="1:14" ht="84">
      <c r="A185" s="263" t="s">
        <v>0</v>
      </c>
      <c r="B185" s="475" t="s">
        <v>25</v>
      </c>
      <c r="C185" s="475" t="s">
        <v>1</v>
      </c>
      <c r="D185" s="475" t="s">
        <v>99</v>
      </c>
      <c r="E185" s="476" t="s">
        <v>18</v>
      </c>
      <c r="F185" s="477" t="s">
        <v>19</v>
      </c>
      <c r="G185" s="477" t="s">
        <v>20</v>
      </c>
      <c r="H185" s="478" t="s">
        <v>100</v>
      </c>
      <c r="I185" s="478" t="s">
        <v>2</v>
      </c>
      <c r="J185" s="478" t="s">
        <v>36</v>
      </c>
      <c r="K185" s="478" t="s">
        <v>101</v>
      </c>
      <c r="L185" s="262" t="s">
        <v>21</v>
      </c>
    </row>
    <row r="186" spans="1:14" ht="52.5">
      <c r="A186" s="555">
        <v>1</v>
      </c>
      <c r="B186" s="553" t="s">
        <v>199</v>
      </c>
      <c r="C186" s="558" t="s">
        <v>17</v>
      </c>
      <c r="D186" s="558">
        <v>200</v>
      </c>
      <c r="E186" s="558"/>
      <c r="F186" s="558"/>
      <c r="G186" s="554">
        <v>0</v>
      </c>
      <c r="H186" s="554"/>
      <c r="I186" s="551"/>
      <c r="J186" s="559">
        <f t="shared" ref="J186:J191" si="8">H186*D186</f>
        <v>0</v>
      </c>
      <c r="K186" s="494">
        <f>ROUND(J186+(J186*I186),2)</f>
        <v>0</v>
      </c>
      <c r="L186" s="561"/>
    </row>
    <row r="187" spans="1:14" ht="81" customHeight="1">
      <c r="A187" s="272">
        <v>2</v>
      </c>
      <c r="B187" s="479" t="s">
        <v>200</v>
      </c>
      <c r="C187" s="290" t="s">
        <v>17</v>
      </c>
      <c r="D187" s="290">
        <v>200</v>
      </c>
      <c r="E187" s="290"/>
      <c r="F187" s="290"/>
      <c r="G187" s="290"/>
      <c r="H187" s="292"/>
      <c r="I187" s="474"/>
      <c r="J187" s="501">
        <f t="shared" si="8"/>
        <v>0</v>
      </c>
      <c r="K187" s="431">
        <f t="shared" ref="K187:K191" si="9">ROUND(J187+(J187*I187),2)</f>
        <v>0</v>
      </c>
      <c r="L187" s="272"/>
    </row>
    <row r="188" spans="1:14" ht="78.75" customHeight="1">
      <c r="A188" s="270">
        <v>3</v>
      </c>
      <c r="B188" s="479" t="s">
        <v>201</v>
      </c>
      <c r="C188" s="262" t="s">
        <v>17</v>
      </c>
      <c r="D188" s="290">
        <v>250</v>
      </c>
      <c r="E188" s="290"/>
      <c r="F188" s="290"/>
      <c r="G188" s="290"/>
      <c r="H188" s="292"/>
      <c r="I188" s="474"/>
      <c r="J188" s="501">
        <f t="shared" si="8"/>
        <v>0</v>
      </c>
      <c r="K188" s="431">
        <f t="shared" si="9"/>
        <v>0</v>
      </c>
      <c r="L188" s="272"/>
    </row>
    <row r="189" spans="1:14" ht="21">
      <c r="A189" s="272">
        <v>4</v>
      </c>
      <c r="B189" s="293" t="s">
        <v>202</v>
      </c>
      <c r="C189" s="290" t="s">
        <v>17</v>
      </c>
      <c r="D189" s="262">
        <v>600</v>
      </c>
      <c r="E189" s="262"/>
      <c r="F189" s="262"/>
      <c r="G189" s="480">
        <v>0</v>
      </c>
      <c r="H189" s="511"/>
      <c r="I189" s="474"/>
      <c r="J189" s="501">
        <f t="shared" si="8"/>
        <v>0</v>
      </c>
      <c r="K189" s="431">
        <f t="shared" si="9"/>
        <v>0</v>
      </c>
      <c r="L189" s="272"/>
    </row>
    <row r="190" spans="1:14" ht="72.75" customHeight="1">
      <c r="A190" s="270">
        <v>5</v>
      </c>
      <c r="B190" s="479" t="s">
        <v>203</v>
      </c>
      <c r="C190" s="262" t="s">
        <v>17</v>
      </c>
      <c r="D190" s="290">
        <v>250</v>
      </c>
      <c r="E190" s="290"/>
      <c r="F190" s="290"/>
      <c r="G190" s="290"/>
      <c r="H190" s="292"/>
      <c r="I190" s="474"/>
      <c r="J190" s="501">
        <f t="shared" si="8"/>
        <v>0</v>
      </c>
      <c r="K190" s="431">
        <f t="shared" si="9"/>
        <v>0</v>
      </c>
      <c r="L190" s="272"/>
    </row>
    <row r="191" spans="1:14" ht="116.25" customHeight="1" thickBot="1">
      <c r="A191" s="272">
        <v>6</v>
      </c>
      <c r="B191" s="479" t="s">
        <v>204</v>
      </c>
      <c r="C191" s="290" t="s">
        <v>17</v>
      </c>
      <c r="D191" s="290">
        <v>3500</v>
      </c>
      <c r="E191" s="290"/>
      <c r="F191" s="290"/>
      <c r="G191" s="290"/>
      <c r="H191" s="294"/>
      <c r="I191" s="482"/>
      <c r="J191" s="502">
        <f t="shared" si="8"/>
        <v>0</v>
      </c>
      <c r="K191" s="431">
        <f t="shared" si="9"/>
        <v>0</v>
      </c>
      <c r="L191" s="272"/>
    </row>
    <row r="192" spans="1:14" ht="11.25" thickBot="1">
      <c r="H192" s="486" t="s">
        <v>3</v>
      </c>
      <c r="I192" s="487" t="s">
        <v>104</v>
      </c>
      <c r="J192" s="275">
        <f>SUM(J186:J191)</f>
        <v>0</v>
      </c>
      <c r="K192" s="276">
        <f>SUM(K186:K191)</f>
        <v>0</v>
      </c>
      <c r="M192" s="230"/>
      <c r="N192" s="230"/>
    </row>
    <row r="193" spans="1:14" ht="11.25" thickBot="1"/>
    <row r="194" spans="1:14" ht="42.75" thickBot="1">
      <c r="F194" s="238" t="s">
        <v>105</v>
      </c>
      <c r="G194" s="238" t="s">
        <v>106</v>
      </c>
      <c r="H194" s="239" t="s">
        <v>40</v>
      </c>
      <c r="I194" s="238" t="s">
        <v>41</v>
      </c>
      <c r="J194" s="238" t="s">
        <v>42</v>
      </c>
      <c r="K194" s="240" t="s">
        <v>43</v>
      </c>
      <c r="L194" s="241" t="s">
        <v>44</v>
      </c>
    </row>
    <row r="195" spans="1:14" ht="11.25" thickBot="1">
      <c r="F195" s="242">
        <f>J192</f>
        <v>0</v>
      </c>
      <c r="G195" s="242">
        <f>K192</f>
        <v>0</v>
      </c>
      <c r="H195" s="243">
        <v>0.2</v>
      </c>
      <c r="I195" s="242">
        <f>F195*H195</f>
        <v>0</v>
      </c>
      <c r="J195" s="242">
        <f>G195*H195</f>
        <v>0</v>
      </c>
      <c r="K195" s="244">
        <f>F195+I195</f>
        <v>0</v>
      </c>
      <c r="L195" s="245">
        <f>G195+J195</f>
        <v>0</v>
      </c>
    </row>
    <row r="196" spans="1:14">
      <c r="A196" s="234" t="s">
        <v>205</v>
      </c>
      <c r="B196" s="234" t="s">
        <v>206</v>
      </c>
    </row>
    <row r="197" spans="1:14" ht="84">
      <c r="A197" s="263" t="s">
        <v>0</v>
      </c>
      <c r="B197" s="475" t="s">
        <v>25</v>
      </c>
      <c r="C197" s="475" t="s">
        <v>1</v>
      </c>
      <c r="D197" s="475" t="s">
        <v>99</v>
      </c>
      <c r="E197" s="476" t="s">
        <v>18</v>
      </c>
      <c r="F197" s="477" t="s">
        <v>19</v>
      </c>
      <c r="G197" s="477" t="s">
        <v>20</v>
      </c>
      <c r="H197" s="478" t="s">
        <v>100</v>
      </c>
      <c r="I197" s="478" t="s">
        <v>2</v>
      </c>
      <c r="J197" s="478" t="s">
        <v>36</v>
      </c>
      <c r="K197" s="478" t="s">
        <v>101</v>
      </c>
      <c r="L197" s="262" t="s">
        <v>21</v>
      </c>
    </row>
    <row r="198" spans="1:14" ht="21.75" thickBot="1">
      <c r="A198" s="555">
        <v>1</v>
      </c>
      <c r="B198" s="553" t="s">
        <v>206</v>
      </c>
      <c r="C198" s="558" t="s">
        <v>17</v>
      </c>
      <c r="D198" s="558">
        <v>100</v>
      </c>
      <c r="E198" s="558"/>
      <c r="F198" s="558"/>
      <c r="G198" s="554">
        <v>0</v>
      </c>
      <c r="H198" s="562"/>
      <c r="I198" s="563"/>
      <c r="J198" s="564">
        <f>H198*D198</f>
        <v>0</v>
      </c>
      <c r="K198" s="494">
        <f>ROUND(J198+(J198*I198),2)</f>
        <v>0</v>
      </c>
      <c r="L198" s="246"/>
    </row>
    <row r="199" spans="1:14" ht="11.25" thickBot="1">
      <c r="H199" s="486" t="s">
        <v>3</v>
      </c>
      <c r="I199" s="487" t="s">
        <v>104</v>
      </c>
      <c r="J199" s="281">
        <f>SUM(J198:J198)</f>
        <v>0</v>
      </c>
      <c r="K199" s="282">
        <f>SUM(K198:K198)</f>
        <v>0</v>
      </c>
      <c r="M199" s="230"/>
      <c r="N199" s="230"/>
    </row>
    <row r="200" spans="1:14" ht="11.25" thickBot="1">
      <c r="H200" s="403"/>
      <c r="I200" s="459"/>
      <c r="J200" s="237"/>
      <c r="K200" s="237"/>
      <c r="M200" s="230"/>
      <c r="N200" s="230"/>
    </row>
    <row r="201" spans="1:14" ht="42.75" thickBot="1">
      <c r="F201" s="238" t="s">
        <v>105</v>
      </c>
      <c r="G201" s="238" t="s">
        <v>106</v>
      </c>
      <c r="H201" s="239" t="s">
        <v>40</v>
      </c>
      <c r="I201" s="238" t="s">
        <v>41</v>
      </c>
      <c r="J201" s="238" t="s">
        <v>42</v>
      </c>
      <c r="K201" s="240" t="s">
        <v>43</v>
      </c>
      <c r="L201" s="241" t="s">
        <v>44</v>
      </c>
      <c r="M201" s="230"/>
      <c r="N201" s="230"/>
    </row>
    <row r="202" spans="1:14" ht="11.25" thickBot="1">
      <c r="F202" s="242">
        <f>J199</f>
        <v>0</v>
      </c>
      <c r="G202" s="242">
        <f>K199</f>
        <v>0</v>
      </c>
      <c r="H202" s="243">
        <v>0.2</v>
      </c>
      <c r="I202" s="242">
        <f>F202*H202</f>
        <v>0</v>
      </c>
      <c r="J202" s="242">
        <f>G202*H202</f>
        <v>0</v>
      </c>
      <c r="K202" s="244">
        <f>F202+I202</f>
        <v>0</v>
      </c>
      <c r="L202" s="245">
        <f>G202+J202</f>
        <v>0</v>
      </c>
    </row>
    <row r="203" spans="1:14">
      <c r="A203" s="234" t="s">
        <v>207</v>
      </c>
      <c r="B203" s="234" t="s">
        <v>208</v>
      </c>
      <c r="F203" s="267"/>
      <c r="G203" s="267"/>
      <c r="H203" s="268"/>
      <c r="I203" s="267"/>
      <c r="J203" s="267"/>
      <c r="K203" s="267"/>
      <c r="L203" s="269"/>
    </row>
    <row r="204" spans="1:14" ht="84">
      <c r="A204" s="263" t="s">
        <v>0</v>
      </c>
      <c r="B204" s="475" t="s">
        <v>25</v>
      </c>
      <c r="C204" s="475" t="s">
        <v>1</v>
      </c>
      <c r="D204" s="475" t="s">
        <v>99</v>
      </c>
      <c r="E204" s="476" t="s">
        <v>18</v>
      </c>
      <c r="F204" s="477" t="s">
        <v>19</v>
      </c>
      <c r="G204" s="477" t="s">
        <v>20</v>
      </c>
      <c r="H204" s="478" t="s">
        <v>100</v>
      </c>
      <c r="I204" s="478" t="s">
        <v>2</v>
      </c>
      <c r="J204" s="478" t="s">
        <v>107</v>
      </c>
      <c r="K204" s="478" t="s">
        <v>108</v>
      </c>
      <c r="L204" s="262" t="s">
        <v>21</v>
      </c>
    </row>
    <row r="205" spans="1:14" ht="46.5" customHeight="1" thickBot="1">
      <c r="A205" s="270">
        <v>1</v>
      </c>
      <c r="B205" s="479" t="s">
        <v>209</v>
      </c>
      <c r="C205" s="262" t="s">
        <v>17</v>
      </c>
      <c r="D205" s="262">
        <v>200</v>
      </c>
      <c r="E205" s="262"/>
      <c r="F205" s="262"/>
      <c r="G205" s="480">
        <v>0</v>
      </c>
      <c r="H205" s="481"/>
      <c r="I205" s="482"/>
      <c r="J205" s="502">
        <f>H205*D205</f>
        <v>0</v>
      </c>
      <c r="K205" s="431">
        <f>ROUND(J205+(J205*I205),2)</f>
        <v>0</v>
      </c>
      <c r="L205" s="232"/>
    </row>
    <row r="206" spans="1:14" ht="11.25" thickBot="1">
      <c r="H206" s="486" t="s">
        <v>3</v>
      </c>
      <c r="I206" s="487" t="s">
        <v>104</v>
      </c>
      <c r="J206" s="281">
        <f>SUM(J205:J205)</f>
        <v>0</v>
      </c>
      <c r="K206" s="282">
        <f>SUM(K205:K205)</f>
        <v>0</v>
      </c>
      <c r="M206" s="230"/>
      <c r="N206" s="230"/>
    </row>
    <row r="207" spans="1:14" ht="11.25" thickBot="1"/>
    <row r="208" spans="1:14" ht="42.75" thickBot="1">
      <c r="F208" s="238" t="s">
        <v>105</v>
      </c>
      <c r="G208" s="238" t="s">
        <v>106</v>
      </c>
      <c r="H208" s="239" t="s">
        <v>40</v>
      </c>
      <c r="I208" s="238" t="s">
        <v>41</v>
      </c>
      <c r="J208" s="238" t="s">
        <v>42</v>
      </c>
      <c r="K208" s="240" t="s">
        <v>43</v>
      </c>
      <c r="L208" s="241" t="s">
        <v>44</v>
      </c>
    </row>
    <row r="209" spans="1:14" ht="11.25" thickBot="1">
      <c r="F209" s="242">
        <f>J206</f>
        <v>0</v>
      </c>
      <c r="G209" s="242">
        <f>K206</f>
        <v>0</v>
      </c>
      <c r="H209" s="243">
        <v>0.2</v>
      </c>
      <c r="I209" s="242">
        <f>F209*H209</f>
        <v>0</v>
      </c>
      <c r="J209" s="242">
        <f>G209*H209</f>
        <v>0</v>
      </c>
      <c r="K209" s="244">
        <f>F209+I209</f>
        <v>0</v>
      </c>
      <c r="L209" s="245">
        <f>G209+J209</f>
        <v>0</v>
      </c>
    </row>
    <row r="211" spans="1:14">
      <c r="A211" s="234" t="s">
        <v>210</v>
      </c>
      <c r="B211" s="234" t="s">
        <v>211</v>
      </c>
    </row>
    <row r="212" spans="1:14" ht="84">
      <c r="A212" s="263" t="s">
        <v>0</v>
      </c>
      <c r="B212" s="475" t="s">
        <v>25</v>
      </c>
      <c r="C212" s="475" t="s">
        <v>1</v>
      </c>
      <c r="D212" s="475" t="s">
        <v>99</v>
      </c>
      <c r="E212" s="476" t="s">
        <v>18</v>
      </c>
      <c r="F212" s="477" t="s">
        <v>19</v>
      </c>
      <c r="G212" s="477" t="s">
        <v>20</v>
      </c>
      <c r="H212" s="478" t="s">
        <v>100</v>
      </c>
      <c r="I212" s="478" t="s">
        <v>2</v>
      </c>
      <c r="J212" s="478" t="s">
        <v>36</v>
      </c>
      <c r="K212" s="478" t="s">
        <v>101</v>
      </c>
      <c r="L212" s="262" t="s">
        <v>21</v>
      </c>
    </row>
    <row r="213" spans="1:14" ht="73.5" customHeight="1">
      <c r="A213" s="555">
        <v>1</v>
      </c>
      <c r="B213" s="565" t="s">
        <v>212</v>
      </c>
      <c r="C213" s="566" t="s">
        <v>17</v>
      </c>
      <c r="D213" s="567">
        <v>90</v>
      </c>
      <c r="E213" s="560"/>
      <c r="F213" s="560"/>
      <c r="G213" s="560"/>
      <c r="H213" s="568"/>
      <c r="I213" s="551"/>
      <c r="J213" s="559">
        <f>H213*D213</f>
        <v>0</v>
      </c>
      <c r="K213" s="494">
        <f>ROUND(J213+(J213*I213),2)</f>
        <v>0</v>
      </c>
      <c r="L213" s="246"/>
    </row>
    <row r="214" spans="1:14" ht="39.75" customHeight="1" thickBot="1">
      <c r="A214" s="503">
        <v>2</v>
      </c>
      <c r="B214" s="503" t="s">
        <v>213</v>
      </c>
      <c r="C214" s="504" t="s">
        <v>181</v>
      </c>
      <c r="D214" s="505">
        <v>80</v>
      </c>
      <c r="E214" s="290"/>
      <c r="F214" s="290"/>
      <c r="G214" s="290"/>
      <c r="H214" s="292"/>
      <c r="I214" s="474"/>
      <c r="J214" s="501">
        <f>H214*D214</f>
        <v>0</v>
      </c>
      <c r="K214" s="431">
        <f>ROUND(J214+(J214*I214),2)</f>
        <v>0</v>
      </c>
      <c r="L214" s="232"/>
    </row>
    <row r="215" spans="1:14" ht="11.25" thickBot="1">
      <c r="H215" s="486" t="s">
        <v>3</v>
      </c>
      <c r="I215" s="487" t="s">
        <v>104</v>
      </c>
      <c r="J215" s="281">
        <f>SUM(J213:J214)</f>
        <v>0</v>
      </c>
      <c r="K215" s="281">
        <f>SUM(K213:K214)</f>
        <v>0</v>
      </c>
      <c r="M215" s="230"/>
      <c r="N215" s="230"/>
    </row>
    <row r="216" spans="1:14" ht="11.25" thickBot="1">
      <c r="H216" s="403"/>
      <c r="I216" s="455"/>
      <c r="J216" s="251"/>
      <c r="K216" s="251"/>
      <c r="M216" s="230"/>
      <c r="N216" s="230"/>
    </row>
    <row r="217" spans="1:14" ht="42.75" thickBot="1">
      <c r="F217" s="238" t="s">
        <v>105</v>
      </c>
      <c r="G217" s="238" t="s">
        <v>106</v>
      </c>
      <c r="H217" s="239" t="s">
        <v>40</v>
      </c>
      <c r="I217" s="238" t="s">
        <v>41</v>
      </c>
      <c r="J217" s="238" t="s">
        <v>42</v>
      </c>
      <c r="K217" s="240" t="s">
        <v>43</v>
      </c>
      <c r="L217" s="241" t="s">
        <v>44</v>
      </c>
      <c r="M217" s="230"/>
      <c r="N217" s="230"/>
    </row>
    <row r="218" spans="1:14" ht="11.25" thickBot="1">
      <c r="F218" s="242">
        <f>J215</f>
        <v>0</v>
      </c>
      <c r="G218" s="242">
        <f>K215</f>
        <v>0</v>
      </c>
      <c r="H218" s="243">
        <v>0.2</v>
      </c>
      <c r="I218" s="242">
        <f>F218*H218</f>
        <v>0</v>
      </c>
      <c r="J218" s="242">
        <f>G218*H218</f>
        <v>0</v>
      </c>
      <c r="K218" s="244">
        <f>F218+I218</f>
        <v>0</v>
      </c>
      <c r="L218" s="245">
        <f>G218+J218</f>
        <v>0</v>
      </c>
    </row>
    <row r="219" spans="1:14">
      <c r="A219" s="234" t="s">
        <v>214</v>
      </c>
      <c r="B219" s="234" t="s">
        <v>215</v>
      </c>
    </row>
    <row r="220" spans="1:14" ht="84">
      <c r="A220" s="263" t="s">
        <v>0</v>
      </c>
      <c r="B220" s="475" t="s">
        <v>25</v>
      </c>
      <c r="C220" s="475" t="s">
        <v>1</v>
      </c>
      <c r="D220" s="475" t="s">
        <v>99</v>
      </c>
      <c r="E220" s="476" t="s">
        <v>18</v>
      </c>
      <c r="F220" s="477" t="s">
        <v>19</v>
      </c>
      <c r="G220" s="477" t="s">
        <v>20</v>
      </c>
      <c r="H220" s="478" t="s">
        <v>100</v>
      </c>
      <c r="I220" s="478" t="s">
        <v>2</v>
      </c>
      <c r="J220" s="478" t="s">
        <v>36</v>
      </c>
      <c r="K220" s="478" t="s">
        <v>101</v>
      </c>
      <c r="L220" s="262" t="s">
        <v>21</v>
      </c>
    </row>
    <row r="221" spans="1:14" ht="21.75" thickBot="1">
      <c r="A221" s="555">
        <v>1</v>
      </c>
      <c r="B221" s="553" t="s">
        <v>216</v>
      </c>
      <c r="C221" s="558" t="s">
        <v>17</v>
      </c>
      <c r="D221" s="558">
        <v>100</v>
      </c>
      <c r="E221" s="558"/>
      <c r="F221" s="558"/>
      <c r="G221" s="554">
        <v>0</v>
      </c>
      <c r="H221" s="562"/>
      <c r="I221" s="563"/>
      <c r="J221" s="564">
        <f>H221*D221</f>
        <v>0</v>
      </c>
      <c r="K221" s="494">
        <f>ROUND(J221+(J221*I221),2)</f>
        <v>0</v>
      </c>
      <c r="L221" s="246"/>
    </row>
    <row r="222" spans="1:14" ht="11.25" thickBot="1">
      <c r="H222" s="486" t="s">
        <v>3</v>
      </c>
      <c r="I222" s="487" t="s">
        <v>104</v>
      </c>
      <c r="J222" s="281">
        <f>SUM(J221:J221)</f>
        <v>0</v>
      </c>
      <c r="K222" s="282">
        <f>SUM(K221:K221)</f>
        <v>0</v>
      </c>
      <c r="M222" s="230"/>
      <c r="N222" s="230"/>
    </row>
    <row r="223" spans="1:14" ht="11.25" thickBot="1"/>
    <row r="224" spans="1:14" ht="42.75" thickBot="1">
      <c r="F224" s="238" t="s">
        <v>105</v>
      </c>
      <c r="G224" s="238" t="s">
        <v>106</v>
      </c>
      <c r="H224" s="239" t="s">
        <v>40</v>
      </c>
      <c r="I224" s="238" t="s">
        <v>41</v>
      </c>
      <c r="J224" s="238" t="s">
        <v>42</v>
      </c>
      <c r="K224" s="240" t="s">
        <v>43</v>
      </c>
      <c r="L224" s="241" t="s">
        <v>44</v>
      </c>
      <c r="M224" s="229"/>
      <c r="N224" s="230"/>
    </row>
    <row r="225" spans="6:12" ht="11.25" thickBot="1">
      <c r="F225" s="242">
        <f>J222</f>
        <v>0</v>
      </c>
      <c r="G225" s="242">
        <f>K222</f>
        <v>0</v>
      </c>
      <c r="H225" s="243">
        <v>0.2</v>
      </c>
      <c r="I225" s="242">
        <f>F225*H225</f>
        <v>0</v>
      </c>
      <c r="J225" s="242">
        <f>G225*H225</f>
        <v>0</v>
      </c>
      <c r="K225" s="244">
        <f>F225+I225</f>
        <v>0</v>
      </c>
      <c r="L225" s="245">
        <f>G225+J225</f>
        <v>0</v>
      </c>
    </row>
    <row r="228" spans="6:12">
      <c r="J228" s="229"/>
      <c r="K228" s="230"/>
    </row>
    <row r="230" spans="6:12" ht="12">
      <c r="F230" s="606"/>
      <c r="G230" s="607"/>
      <c r="H230" s="607"/>
      <c r="I230" s="607"/>
      <c r="J230" s="607"/>
      <c r="K230" s="607"/>
      <c r="L230" s="607"/>
    </row>
    <row r="231" spans="6:12" ht="12">
      <c r="F231" s="606"/>
      <c r="G231" s="608"/>
      <c r="H231" s="608"/>
      <c r="I231" s="608"/>
      <c r="J231" s="608"/>
      <c r="K231" s="608"/>
      <c r="L231" s="608"/>
    </row>
    <row r="232" spans="6:12" ht="12">
      <c r="F232" s="606"/>
      <c r="G232" s="608"/>
      <c r="H232" s="608"/>
      <c r="I232" s="608"/>
      <c r="J232" s="608"/>
      <c r="K232" s="608"/>
      <c r="L232" s="608"/>
    </row>
    <row r="233" spans="6:12" ht="12">
      <c r="F233" s="606"/>
      <c r="G233" s="608"/>
      <c r="H233" s="608"/>
      <c r="I233" s="608"/>
      <c r="J233" s="608"/>
      <c r="K233" s="608"/>
      <c r="L233" s="608"/>
    </row>
    <row r="234" spans="6:12" ht="12">
      <c r="F234" s="606"/>
      <c r="G234" s="608"/>
      <c r="H234" s="608"/>
      <c r="I234" s="608"/>
      <c r="J234" s="608"/>
      <c r="K234" s="608"/>
      <c r="L234" s="608"/>
    </row>
    <row r="235" spans="6:12" ht="12">
      <c r="F235" s="606"/>
      <c r="G235" s="608"/>
      <c r="H235" s="608"/>
      <c r="I235" s="608"/>
      <c r="J235" s="608"/>
      <c r="K235" s="608"/>
      <c r="L235" s="608"/>
    </row>
    <row r="236" spans="6:12" ht="12">
      <c r="F236" s="606"/>
      <c r="G236" s="608"/>
      <c r="H236" s="608"/>
      <c r="I236" s="608"/>
      <c r="J236" s="608"/>
      <c r="K236" s="608"/>
      <c r="L236" s="608"/>
    </row>
    <row r="237" spans="6:12" ht="12">
      <c r="F237" s="606"/>
      <c r="G237" s="608"/>
      <c r="H237" s="608"/>
      <c r="I237" s="608"/>
      <c r="J237" s="608"/>
      <c r="K237" s="608"/>
      <c r="L237" s="608"/>
    </row>
    <row r="238" spans="6:12" ht="12">
      <c r="F238" s="606"/>
      <c r="G238" s="608"/>
      <c r="H238" s="608"/>
      <c r="I238" s="608"/>
      <c r="J238" s="608"/>
      <c r="K238" s="608"/>
      <c r="L238" s="608"/>
    </row>
    <row r="239" spans="6:12" ht="12">
      <c r="F239" s="609"/>
      <c r="G239" s="610"/>
      <c r="H239" s="610"/>
      <c r="I239" s="610"/>
      <c r="J239" s="610"/>
      <c r="K239" s="610"/>
      <c r="L239" s="610"/>
    </row>
    <row r="240" spans="6:12" ht="12">
      <c r="F240" s="606"/>
      <c r="G240" s="608"/>
      <c r="H240" s="608"/>
      <c r="I240" s="608"/>
      <c r="J240" s="608"/>
      <c r="K240" s="608"/>
      <c r="L240" s="608"/>
    </row>
    <row r="241" spans="6:12" ht="12">
      <c r="F241" s="606"/>
      <c r="G241" s="608"/>
      <c r="H241" s="608"/>
      <c r="I241" s="608"/>
      <c r="J241" s="608"/>
      <c r="K241" s="608"/>
      <c r="L241" s="608"/>
    </row>
    <row r="242" spans="6:12" ht="12">
      <c r="F242" s="606"/>
      <c r="G242" s="608"/>
      <c r="H242" s="608"/>
      <c r="I242" s="611"/>
      <c r="J242" s="608"/>
      <c r="K242" s="608"/>
      <c r="L242" s="608"/>
    </row>
    <row r="243" spans="6:12" ht="12">
      <c r="F243" s="606"/>
      <c r="G243" s="608"/>
      <c r="H243" s="608"/>
      <c r="I243" s="608"/>
      <c r="J243" s="608"/>
      <c r="K243" s="608"/>
      <c r="L243" s="608"/>
    </row>
    <row r="244" spans="6:12" ht="12">
      <c r="F244" s="606"/>
      <c r="G244" s="608"/>
      <c r="H244" s="608"/>
      <c r="I244" s="608"/>
      <c r="J244" s="608"/>
      <c r="K244" s="608"/>
      <c r="L244" s="608"/>
    </row>
    <row r="245" spans="6:12" ht="12">
      <c r="F245" s="606"/>
      <c r="G245" s="608"/>
      <c r="H245" s="608"/>
      <c r="I245" s="608"/>
      <c r="J245" s="608"/>
      <c r="K245" s="608"/>
      <c r="L245" s="608"/>
    </row>
    <row r="246" spans="6:12" ht="12">
      <c r="F246" s="606"/>
      <c r="G246" s="608"/>
      <c r="H246" s="608"/>
      <c r="I246" s="608"/>
      <c r="J246" s="608"/>
      <c r="K246" s="608"/>
      <c r="L246" s="608"/>
    </row>
    <row r="247" spans="6:12" ht="12">
      <c r="F247" s="606"/>
      <c r="G247" s="608"/>
      <c r="H247" s="608"/>
      <c r="I247" s="608"/>
      <c r="J247" s="608"/>
      <c r="K247" s="608"/>
      <c r="L247" s="608"/>
    </row>
    <row r="248" spans="6:12" ht="12">
      <c r="F248" s="606"/>
      <c r="G248" s="608"/>
      <c r="H248" s="608"/>
      <c r="I248" s="608"/>
      <c r="J248" s="608"/>
      <c r="K248" s="608"/>
      <c r="L248" s="608"/>
    </row>
    <row r="249" spans="6:12" ht="12">
      <c r="F249" s="606"/>
      <c r="G249" s="608"/>
      <c r="H249" s="608"/>
      <c r="I249" s="608"/>
      <c r="J249" s="608"/>
      <c r="K249" s="608"/>
      <c r="L249" s="608"/>
    </row>
    <row r="250" spans="6:12" ht="12">
      <c r="F250" s="606"/>
      <c r="G250" s="608"/>
      <c r="H250" s="608"/>
      <c r="I250" s="608"/>
      <c r="J250" s="608"/>
      <c r="K250" s="608"/>
      <c r="L250" s="608"/>
    </row>
    <row r="251" spans="6:12" ht="12">
      <c r="F251" s="606"/>
      <c r="G251" s="608"/>
      <c r="H251" s="608"/>
      <c r="I251" s="608"/>
      <c r="J251" s="608"/>
      <c r="K251" s="608"/>
      <c r="L251" s="608"/>
    </row>
    <row r="252" spans="6:12" ht="12">
      <c r="F252" s="606"/>
      <c r="G252" s="608"/>
      <c r="H252" s="608"/>
      <c r="I252" s="608"/>
      <c r="J252" s="608"/>
      <c r="K252" s="608"/>
      <c r="L252" s="608"/>
    </row>
    <row r="253" spans="6:12" ht="12">
      <c r="F253" s="606"/>
      <c r="G253" s="608"/>
      <c r="H253" s="608"/>
      <c r="I253" s="608"/>
      <c r="J253" s="608"/>
      <c r="K253" s="608"/>
      <c r="L253" s="608"/>
    </row>
    <row r="254" spans="6:12" ht="12">
      <c r="F254" s="612"/>
      <c r="G254" s="612"/>
      <c r="H254" s="612"/>
      <c r="I254" s="612"/>
      <c r="J254" s="612"/>
      <c r="K254" s="612"/>
      <c r="L254" s="612"/>
    </row>
    <row r="255" spans="6:12">
      <c r="F255" s="259"/>
      <c r="G255" s="259"/>
      <c r="H255" s="259"/>
      <c r="I255" s="259"/>
      <c r="J255" s="259"/>
      <c r="K255" s="259"/>
      <c r="L255" s="259"/>
    </row>
    <row r="257" spans="7:7">
      <c r="G257" s="230">
        <f>J13</f>
        <v>0</v>
      </c>
    </row>
    <row r="258" spans="7:7">
      <c r="G258" s="230">
        <f>J47</f>
        <v>0</v>
      </c>
    </row>
    <row r="260" spans="7:7">
      <c r="G260" s="230">
        <f>G254-G257-G258</f>
        <v>0</v>
      </c>
    </row>
    <row r="300" spans="11:11">
      <c r="K300" s="230">
        <f>J311*1.23</f>
        <v>0</v>
      </c>
    </row>
  </sheetData>
  <mergeCells count="5">
    <mergeCell ref="A54:J54"/>
    <mergeCell ref="A62:K62"/>
    <mergeCell ref="A69:K69"/>
    <mergeCell ref="A3:E3"/>
    <mergeCell ref="A11:J11"/>
  </mergeCells>
  <pageMargins left="0.7" right="0.7" top="0.75" bottom="0.75" header="0.3" footer="0.3"/>
  <pageSetup paperSize="9" scale="57"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E52"/>
  <sheetViews>
    <sheetView view="pageLayout" zoomScale="85" zoomScaleNormal="100" zoomScalePageLayoutView="85" workbookViewId="0">
      <selection activeCell="A3" sqref="A3:L3"/>
    </sheetView>
  </sheetViews>
  <sheetFormatPr defaultRowHeight="14.25"/>
  <cols>
    <col min="1" max="1" width="9.140625" style="7"/>
    <col min="2" max="2" width="60.7109375" style="7" customWidth="1"/>
    <col min="3" max="3" width="9.140625" style="7"/>
    <col min="4" max="4" width="21.7109375" style="7" customWidth="1"/>
    <col min="5" max="8" width="20.140625" style="7" customWidth="1"/>
    <col min="9" max="9" width="11.7109375" style="13" customWidth="1"/>
    <col min="10" max="10" width="11.7109375" style="18" customWidth="1"/>
    <col min="11" max="11" width="19.42578125" style="13" customWidth="1"/>
    <col min="12" max="12" width="19.5703125" style="13" customWidth="1"/>
    <col min="13" max="16384" width="9.140625" style="7"/>
  </cols>
  <sheetData>
    <row r="1" spans="1:213" ht="26.25" customHeight="1">
      <c r="A1" s="1" t="s">
        <v>4</v>
      </c>
      <c r="B1" s="2"/>
      <c r="C1" s="2"/>
      <c r="D1" s="2"/>
      <c r="E1" s="2"/>
      <c r="F1" s="2"/>
      <c r="G1" s="2"/>
      <c r="H1" s="2"/>
      <c r="I1" s="12"/>
      <c r="J1" s="17"/>
      <c r="K1" s="12"/>
      <c r="L1" s="12"/>
    </row>
    <row r="2" spans="1:213" ht="96.75" customHeight="1">
      <c r="A2" s="515" t="s">
        <v>94</v>
      </c>
      <c r="B2" s="515"/>
      <c r="C2" s="515"/>
      <c r="D2" s="515"/>
      <c r="E2" s="515"/>
      <c r="F2" s="515"/>
      <c r="G2" s="515"/>
      <c r="H2" s="515"/>
      <c r="I2" s="515"/>
      <c r="J2" s="515"/>
      <c r="K2" s="515"/>
      <c r="L2" s="515"/>
    </row>
    <row r="3" spans="1:213">
      <c r="A3" s="516" t="s">
        <v>5</v>
      </c>
      <c r="B3" s="516"/>
      <c r="C3" s="516"/>
      <c r="D3" s="516"/>
      <c r="E3" s="516"/>
      <c r="F3" s="516"/>
      <c r="G3" s="516"/>
      <c r="H3" s="516"/>
      <c r="I3" s="516"/>
      <c r="J3" s="516"/>
      <c r="K3" s="516"/>
      <c r="L3" s="516"/>
    </row>
    <row r="4" spans="1:213" ht="27.75" customHeight="1">
      <c r="A4" s="517" t="s">
        <v>7</v>
      </c>
      <c r="B4" s="518"/>
      <c r="C4" s="518"/>
      <c r="D4" s="518"/>
      <c r="E4" s="518"/>
      <c r="F4" s="518"/>
      <c r="G4" s="518"/>
      <c r="H4" s="518"/>
      <c r="I4" s="518"/>
      <c r="J4" s="518"/>
      <c r="K4" s="518"/>
      <c r="L4" s="51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row>
    <row r="5" spans="1:213" ht="15" thickBot="1"/>
    <row r="6" spans="1:213" ht="15" customHeight="1" thickBot="1">
      <c r="A6" s="10" t="s">
        <v>6</v>
      </c>
      <c r="B6" s="11"/>
      <c r="C6" s="9"/>
      <c r="D6" s="9"/>
      <c r="E6" s="9"/>
      <c r="F6" s="9"/>
      <c r="G6" s="9"/>
      <c r="H6" s="9"/>
      <c r="I6" s="14"/>
      <c r="J6" s="19"/>
      <c r="K6" s="14"/>
      <c r="L6" s="14"/>
    </row>
    <row r="7" spans="1:213" ht="50.25" customHeight="1" thickBot="1">
      <c r="A7" s="75" t="s">
        <v>0</v>
      </c>
      <c r="B7" s="76" t="s">
        <v>25</v>
      </c>
      <c r="C7" s="50" t="s">
        <v>1</v>
      </c>
      <c r="D7" s="50" t="s">
        <v>10</v>
      </c>
      <c r="E7" s="77" t="s">
        <v>18</v>
      </c>
      <c r="F7" s="78" t="s">
        <v>19</v>
      </c>
      <c r="G7" s="78" t="s">
        <v>20</v>
      </c>
      <c r="H7" s="79" t="s">
        <v>21</v>
      </c>
      <c r="I7" s="51" t="s">
        <v>9</v>
      </c>
      <c r="J7" s="52" t="s">
        <v>2</v>
      </c>
      <c r="K7" s="53" t="s">
        <v>36</v>
      </c>
      <c r="L7" s="54" t="s">
        <v>37</v>
      </c>
    </row>
    <row r="8" spans="1:213" ht="78" customHeight="1">
      <c r="A8" s="43">
        <v>1</v>
      </c>
      <c r="B8" s="44" t="s">
        <v>11</v>
      </c>
      <c r="C8" s="45" t="s">
        <v>16</v>
      </c>
      <c r="D8" s="46">
        <v>10</v>
      </c>
      <c r="E8" s="41"/>
      <c r="F8" s="41"/>
      <c r="G8" s="41"/>
      <c r="H8" s="41"/>
      <c r="I8" s="47"/>
      <c r="J8" s="48"/>
      <c r="K8" s="49">
        <f>I8*D8</f>
        <v>0</v>
      </c>
      <c r="L8" s="49">
        <f>K8+(K8*J8)</f>
        <v>0</v>
      </c>
    </row>
    <row r="9" spans="1:213" ht="81" customHeight="1">
      <c r="A9" s="3">
        <v>2</v>
      </c>
      <c r="B9" s="33" t="s">
        <v>12</v>
      </c>
      <c r="C9" s="35" t="s">
        <v>16</v>
      </c>
      <c r="D9" s="37">
        <v>10</v>
      </c>
      <c r="E9" s="39"/>
      <c r="F9" s="39"/>
      <c r="G9" s="39"/>
      <c r="H9" s="39"/>
      <c r="I9" s="15"/>
      <c r="J9" s="24"/>
      <c r="K9" s="42">
        <f t="shared" ref="K9:K12" si="0">I9*D9</f>
        <v>0</v>
      </c>
      <c r="L9" s="42">
        <f t="shared" ref="L9:L12" si="1">K9+(K9*J9)</f>
        <v>0</v>
      </c>
    </row>
    <row r="10" spans="1:213" ht="74.25" customHeight="1">
      <c r="A10" s="3">
        <v>3</v>
      </c>
      <c r="B10" s="34" t="s">
        <v>13</v>
      </c>
      <c r="C10" s="36" t="s">
        <v>16</v>
      </c>
      <c r="D10" s="38">
        <v>24</v>
      </c>
      <c r="E10" s="39"/>
      <c r="F10" s="39"/>
      <c r="G10" s="39"/>
      <c r="H10" s="39"/>
      <c r="I10" s="15"/>
      <c r="J10" s="24"/>
      <c r="K10" s="42">
        <f t="shared" si="0"/>
        <v>0</v>
      </c>
      <c r="L10" s="42">
        <f t="shared" si="1"/>
        <v>0</v>
      </c>
    </row>
    <row r="11" spans="1:213" ht="81" customHeight="1">
      <c r="A11" s="3">
        <v>4</v>
      </c>
      <c r="B11" s="34" t="s">
        <v>14</v>
      </c>
      <c r="C11" s="36" t="s">
        <v>17</v>
      </c>
      <c r="D11" s="38">
        <v>250</v>
      </c>
      <c r="E11" s="39"/>
      <c r="F11" s="39"/>
      <c r="G11" s="39"/>
      <c r="H11" s="39"/>
      <c r="I11" s="15"/>
      <c r="J11" s="24"/>
      <c r="K11" s="42">
        <f t="shared" si="0"/>
        <v>0</v>
      </c>
      <c r="L11" s="42">
        <f t="shared" si="1"/>
        <v>0</v>
      </c>
    </row>
    <row r="12" spans="1:213" ht="60.75" customHeight="1">
      <c r="A12" s="3">
        <v>5</v>
      </c>
      <c r="B12" s="34" t="s">
        <v>15</v>
      </c>
      <c r="C12" s="36" t="s">
        <v>17</v>
      </c>
      <c r="D12" s="38">
        <v>600</v>
      </c>
      <c r="E12" s="40"/>
      <c r="F12" s="40"/>
      <c r="G12" s="40"/>
      <c r="H12" s="40"/>
      <c r="I12" s="15"/>
      <c r="J12" s="24"/>
      <c r="K12" s="42">
        <f t="shared" si="0"/>
        <v>0</v>
      </c>
      <c r="L12" s="42">
        <f t="shared" si="1"/>
        <v>0</v>
      </c>
    </row>
    <row r="13" spans="1:213" ht="19.5" customHeight="1" thickBot="1">
      <c r="A13" s="4"/>
      <c r="B13" s="5"/>
      <c r="C13" s="6"/>
      <c r="D13" s="6"/>
      <c r="E13" s="6"/>
      <c r="F13" s="6"/>
      <c r="G13" s="6"/>
      <c r="H13" s="6"/>
      <c r="I13" s="16"/>
      <c r="J13" s="21" t="s">
        <v>3</v>
      </c>
      <c r="K13" s="22">
        <f>SUM(K8:K12)</f>
        <v>0</v>
      </c>
      <c r="L13" s="23">
        <f>SUM(L8:L12)</f>
        <v>0</v>
      </c>
    </row>
    <row r="14" spans="1:213" ht="18.75" customHeight="1" thickBot="1">
      <c r="A14" s="4"/>
      <c r="B14" s="5"/>
      <c r="F14" s="66" t="s">
        <v>6</v>
      </c>
      <c r="G14"/>
      <c r="H14"/>
      <c r="I14"/>
      <c r="J14"/>
      <c r="K14"/>
      <c r="L14" s="65"/>
    </row>
    <row r="15" spans="1:213" ht="39.75" customHeight="1" thickBot="1">
      <c r="A15" s="4"/>
      <c r="B15" s="5"/>
      <c r="F15" s="70" t="s">
        <v>36</v>
      </c>
      <c r="G15" s="70" t="s">
        <v>37</v>
      </c>
      <c r="H15" s="67" t="s">
        <v>40</v>
      </c>
      <c r="I15" s="70" t="s">
        <v>41</v>
      </c>
      <c r="J15" s="70" t="s">
        <v>42</v>
      </c>
      <c r="K15" s="72" t="s">
        <v>43</v>
      </c>
      <c r="L15" s="73" t="s">
        <v>44</v>
      </c>
    </row>
    <row r="16" spans="1:213" ht="30.75" customHeight="1" thickBot="1">
      <c r="A16" s="4"/>
      <c r="B16" s="5"/>
      <c r="F16" s="68">
        <f>K13</f>
        <v>0</v>
      </c>
      <c r="G16" s="68">
        <f>L13</f>
        <v>0</v>
      </c>
      <c r="H16" s="69">
        <v>0.2</v>
      </c>
      <c r="I16" s="68">
        <f>F16*H16</f>
        <v>0</v>
      </c>
      <c r="J16" s="68">
        <f>G16*H16</f>
        <v>0</v>
      </c>
      <c r="K16" s="74">
        <f>F16+I16</f>
        <v>0</v>
      </c>
      <c r="L16" s="71">
        <f>G16+J16</f>
        <v>0</v>
      </c>
    </row>
    <row r="17" spans="1:12" ht="21.75" customHeight="1" thickBot="1"/>
    <row r="18" spans="1:12" ht="16.5" customHeight="1" thickBot="1">
      <c r="A18" s="25" t="s">
        <v>8</v>
      </c>
      <c r="B18" s="26"/>
      <c r="C18" s="27"/>
      <c r="D18" s="27"/>
      <c r="E18" s="27"/>
      <c r="F18" s="27"/>
      <c r="G18" s="27"/>
      <c r="H18" s="27"/>
      <c r="I18" s="28"/>
      <c r="J18" s="29"/>
      <c r="K18" s="28"/>
      <c r="L18" s="28"/>
    </row>
    <row r="19" spans="1:12" ht="47.25" customHeight="1" thickBot="1">
      <c r="A19" s="75" t="s">
        <v>0</v>
      </c>
      <c r="B19" s="76" t="s">
        <v>25</v>
      </c>
      <c r="C19" s="50" t="s">
        <v>1</v>
      </c>
      <c r="D19" s="50" t="s">
        <v>10</v>
      </c>
      <c r="E19" s="77" t="s">
        <v>18</v>
      </c>
      <c r="F19" s="78" t="s">
        <v>19</v>
      </c>
      <c r="G19" s="78" t="s">
        <v>20</v>
      </c>
      <c r="H19" s="79" t="s">
        <v>21</v>
      </c>
      <c r="I19" s="51" t="s">
        <v>9</v>
      </c>
      <c r="J19" s="52" t="s">
        <v>2</v>
      </c>
      <c r="K19" s="53" t="s">
        <v>36</v>
      </c>
      <c r="L19" s="54" t="s">
        <v>37</v>
      </c>
    </row>
    <row r="20" spans="1:12" ht="27" customHeight="1">
      <c r="A20" s="43">
        <v>1</v>
      </c>
      <c r="B20" s="55" t="s">
        <v>22</v>
      </c>
      <c r="C20" s="56" t="s">
        <v>23</v>
      </c>
      <c r="D20" s="56">
        <v>700</v>
      </c>
      <c r="E20" s="41"/>
      <c r="F20" s="41"/>
      <c r="G20" s="41"/>
      <c r="H20" s="41"/>
      <c r="I20" s="47"/>
      <c r="J20" s="48"/>
      <c r="K20" s="49">
        <f>I20*D20</f>
        <v>0</v>
      </c>
      <c r="L20" s="49">
        <f>K20+(K20*J20)</f>
        <v>0</v>
      </c>
    </row>
    <row r="21" spans="1:12" ht="21" customHeight="1" thickBot="1">
      <c r="A21" s="4"/>
      <c r="B21" s="5"/>
      <c r="C21" s="6"/>
      <c r="D21" s="6"/>
      <c r="E21" s="6"/>
      <c r="F21" s="6"/>
      <c r="G21" s="6"/>
      <c r="H21" s="6"/>
      <c r="I21" s="16"/>
      <c r="J21" s="21" t="s">
        <v>3</v>
      </c>
      <c r="K21" s="22">
        <f>SUM(K20:K20)</f>
        <v>0</v>
      </c>
      <c r="L21" s="23">
        <f>SUM(L20:L20)</f>
        <v>0</v>
      </c>
    </row>
    <row r="22" spans="1:12" ht="18" customHeight="1" thickBot="1">
      <c r="A22" s="4"/>
      <c r="B22" s="5"/>
      <c r="C22" s="6"/>
      <c r="D22" s="6"/>
      <c r="E22" s="6"/>
      <c r="F22" s="66" t="s">
        <v>8</v>
      </c>
      <c r="G22"/>
      <c r="H22"/>
      <c r="I22"/>
      <c r="J22"/>
      <c r="K22"/>
      <c r="L22" s="65"/>
    </row>
    <row r="23" spans="1:12" ht="36.75" customHeight="1" thickBot="1">
      <c r="A23" s="4"/>
      <c r="B23" s="5"/>
      <c r="C23" s="6"/>
      <c r="D23" s="6"/>
      <c r="E23" s="6"/>
      <c r="F23" s="70" t="s">
        <v>36</v>
      </c>
      <c r="G23" s="70" t="s">
        <v>37</v>
      </c>
      <c r="H23" s="67" t="s">
        <v>40</v>
      </c>
      <c r="I23" s="70" t="s">
        <v>41</v>
      </c>
      <c r="J23" s="70" t="s">
        <v>42</v>
      </c>
      <c r="K23" s="72" t="s">
        <v>43</v>
      </c>
      <c r="L23" s="73" t="s">
        <v>44</v>
      </c>
    </row>
    <row r="24" spans="1:12" ht="30" customHeight="1" thickBot="1">
      <c r="A24" s="4"/>
      <c r="B24" s="5"/>
      <c r="C24" s="6"/>
      <c r="D24" s="6"/>
      <c r="E24" s="6"/>
      <c r="F24" s="68">
        <f>K21</f>
        <v>0</v>
      </c>
      <c r="G24" s="68">
        <f>L21</f>
        <v>0</v>
      </c>
      <c r="H24" s="69">
        <v>0.2</v>
      </c>
      <c r="I24" s="68">
        <f>F24*H24</f>
        <v>0</v>
      </c>
      <c r="J24" s="68">
        <f>G24*H24</f>
        <v>0</v>
      </c>
      <c r="K24" s="74">
        <f>F24+I24</f>
        <v>0</v>
      </c>
      <c r="L24" s="71">
        <f>G24+J24</f>
        <v>0</v>
      </c>
    </row>
    <row r="25" spans="1:12" ht="15" customHeight="1" thickBot="1">
      <c r="A25" s="4"/>
      <c r="B25" s="5"/>
      <c r="C25" s="6"/>
      <c r="D25" s="6"/>
      <c r="E25" s="6"/>
      <c r="F25" s="6"/>
      <c r="G25" s="6"/>
      <c r="H25" s="6"/>
      <c r="I25" s="16"/>
      <c r="J25" s="62"/>
      <c r="K25" s="63"/>
      <c r="L25" s="64"/>
    </row>
    <row r="26" spans="1:12" ht="15" thickBot="1">
      <c r="A26" s="25" t="s">
        <v>24</v>
      </c>
      <c r="B26" s="26"/>
      <c r="C26" s="27"/>
      <c r="D26" s="27"/>
      <c r="E26" s="27"/>
      <c r="F26" s="27"/>
      <c r="G26" s="27"/>
      <c r="H26" s="27"/>
      <c r="I26" s="28"/>
      <c r="J26" s="29"/>
      <c r="K26" s="28"/>
      <c r="L26" s="28"/>
    </row>
    <row r="27" spans="1:12" ht="45.75" thickBot="1">
      <c r="A27" s="75" t="s">
        <v>0</v>
      </c>
      <c r="B27" s="76" t="s">
        <v>25</v>
      </c>
      <c r="C27" s="50" t="s">
        <v>1</v>
      </c>
      <c r="D27" s="50" t="s">
        <v>10</v>
      </c>
      <c r="E27" s="77" t="s">
        <v>18</v>
      </c>
      <c r="F27" s="78" t="s">
        <v>19</v>
      </c>
      <c r="G27" s="78" t="s">
        <v>20</v>
      </c>
      <c r="H27" s="79" t="s">
        <v>21</v>
      </c>
      <c r="I27" s="51" t="s">
        <v>9</v>
      </c>
      <c r="J27" s="52" t="s">
        <v>2</v>
      </c>
      <c r="K27" s="53" t="s">
        <v>36</v>
      </c>
      <c r="L27" s="54" t="s">
        <v>37</v>
      </c>
    </row>
    <row r="28" spans="1:12" ht="75" customHeight="1">
      <c r="A28" s="43">
        <v>1</v>
      </c>
      <c r="B28" s="34" t="s">
        <v>35</v>
      </c>
      <c r="C28" s="35" t="s">
        <v>27</v>
      </c>
      <c r="D28" s="35">
        <v>500</v>
      </c>
      <c r="E28" s="41"/>
      <c r="F28" s="41"/>
      <c r="G28" s="41"/>
      <c r="H28" s="41"/>
      <c r="I28" s="47"/>
      <c r="J28" s="48"/>
      <c r="K28" s="58">
        <f>I28*D28</f>
        <v>0</v>
      </c>
      <c r="L28" s="58">
        <f>K28+(K28*J28)</f>
        <v>0</v>
      </c>
    </row>
    <row r="29" spans="1:12" ht="45" customHeight="1">
      <c r="A29" s="3">
        <v>2</v>
      </c>
      <c r="B29" s="60" t="s">
        <v>28</v>
      </c>
      <c r="C29" s="35" t="s">
        <v>27</v>
      </c>
      <c r="D29" s="35">
        <v>75</v>
      </c>
      <c r="E29" s="41"/>
      <c r="F29" s="41"/>
      <c r="G29" s="41"/>
      <c r="H29" s="41"/>
      <c r="I29" s="47"/>
      <c r="J29" s="48"/>
      <c r="K29" s="42">
        <f t="shared" ref="K29:K35" si="2">I29*D29</f>
        <v>0</v>
      </c>
      <c r="L29" s="42">
        <f t="shared" ref="L29:L35" si="3">K29+(K29*J29)</f>
        <v>0</v>
      </c>
    </row>
    <row r="30" spans="1:12" ht="47.25" customHeight="1">
      <c r="A30" s="3">
        <v>3</v>
      </c>
      <c r="B30" s="60" t="s">
        <v>29</v>
      </c>
      <c r="C30" s="35" t="s">
        <v>27</v>
      </c>
      <c r="D30" s="35">
        <v>170</v>
      </c>
      <c r="E30" s="41"/>
      <c r="F30" s="41"/>
      <c r="G30" s="41"/>
      <c r="H30" s="41"/>
      <c r="I30" s="47"/>
      <c r="J30" s="48"/>
      <c r="K30" s="42">
        <f t="shared" si="2"/>
        <v>0</v>
      </c>
      <c r="L30" s="42">
        <f t="shared" si="3"/>
        <v>0</v>
      </c>
    </row>
    <row r="31" spans="1:12" ht="42.75" customHeight="1">
      <c r="A31" s="3">
        <v>4</v>
      </c>
      <c r="B31" s="34" t="s">
        <v>30</v>
      </c>
      <c r="C31" s="35" t="s">
        <v>27</v>
      </c>
      <c r="D31" s="35">
        <v>100</v>
      </c>
      <c r="E31" s="41"/>
      <c r="F31" s="41"/>
      <c r="G31" s="41"/>
      <c r="H31" s="41"/>
      <c r="I31" s="47"/>
      <c r="J31" s="48"/>
      <c r="K31" s="42">
        <f t="shared" si="2"/>
        <v>0</v>
      </c>
      <c r="L31" s="42">
        <f t="shared" si="3"/>
        <v>0</v>
      </c>
    </row>
    <row r="32" spans="1:12" ht="46.5" customHeight="1">
      <c r="A32" s="3">
        <v>5</v>
      </c>
      <c r="B32" s="34" t="s">
        <v>31</v>
      </c>
      <c r="C32" s="35" t="s">
        <v>27</v>
      </c>
      <c r="D32" s="35">
        <v>120</v>
      </c>
      <c r="E32" s="41"/>
      <c r="F32" s="41"/>
      <c r="G32" s="41"/>
      <c r="H32" s="41"/>
      <c r="I32" s="47"/>
      <c r="J32" s="48"/>
      <c r="K32" s="42">
        <f t="shared" si="2"/>
        <v>0</v>
      </c>
      <c r="L32" s="42">
        <f t="shared" si="3"/>
        <v>0</v>
      </c>
    </row>
    <row r="33" spans="1:12" ht="47.25" customHeight="1">
      <c r="A33" s="3">
        <v>6</v>
      </c>
      <c r="B33" s="34" t="s">
        <v>32</v>
      </c>
      <c r="C33" s="35" t="s">
        <v>27</v>
      </c>
      <c r="D33" s="35">
        <v>10</v>
      </c>
      <c r="E33" s="41"/>
      <c r="F33" s="41"/>
      <c r="G33" s="41"/>
      <c r="H33" s="41"/>
      <c r="I33" s="47"/>
      <c r="J33" s="48"/>
      <c r="K33" s="42">
        <f t="shared" si="2"/>
        <v>0</v>
      </c>
      <c r="L33" s="42">
        <f t="shared" si="3"/>
        <v>0</v>
      </c>
    </row>
    <row r="34" spans="1:12" ht="48" customHeight="1">
      <c r="A34" s="3">
        <v>7</v>
      </c>
      <c r="B34" s="34" t="s">
        <v>33</v>
      </c>
      <c r="C34" s="35" t="s">
        <v>27</v>
      </c>
      <c r="D34" s="35">
        <v>10</v>
      </c>
      <c r="E34" s="41"/>
      <c r="F34" s="41"/>
      <c r="G34" s="41"/>
      <c r="H34" s="41"/>
      <c r="I34" s="47"/>
      <c r="J34" s="48"/>
      <c r="K34" s="42">
        <f t="shared" si="2"/>
        <v>0</v>
      </c>
      <c r="L34" s="42">
        <f t="shared" si="3"/>
        <v>0</v>
      </c>
    </row>
    <row r="35" spans="1:12" ht="34.5" customHeight="1">
      <c r="A35" s="3">
        <v>8</v>
      </c>
      <c r="B35" s="34" t="s">
        <v>34</v>
      </c>
      <c r="C35" s="35" t="s">
        <v>27</v>
      </c>
      <c r="D35" s="35">
        <v>50</v>
      </c>
      <c r="E35" s="41"/>
      <c r="F35" s="41"/>
      <c r="G35" s="41"/>
      <c r="H35" s="41"/>
      <c r="I35" s="47"/>
      <c r="J35" s="48"/>
      <c r="K35" s="42">
        <f t="shared" si="2"/>
        <v>0</v>
      </c>
      <c r="L35" s="42">
        <f t="shared" si="3"/>
        <v>0</v>
      </c>
    </row>
    <row r="36" spans="1:12" ht="18" customHeight="1" thickBot="1">
      <c r="A36" s="4"/>
      <c r="B36" s="5"/>
      <c r="C36" s="6"/>
      <c r="D36" s="6"/>
      <c r="E36" s="6"/>
      <c r="F36" s="6"/>
      <c r="G36" s="6"/>
      <c r="H36" s="6"/>
      <c r="I36" s="16"/>
      <c r="J36" s="21" t="s">
        <v>3</v>
      </c>
      <c r="K36" s="22">
        <f>SUM(K28:K35)</f>
        <v>0</v>
      </c>
      <c r="L36" s="23">
        <f>SUM(L28:L35)</f>
        <v>0</v>
      </c>
    </row>
    <row r="37" spans="1:12" ht="15.75" customHeight="1" thickBot="1">
      <c r="A37" s="4"/>
      <c r="B37" s="5"/>
      <c r="C37" s="6"/>
      <c r="D37" s="6"/>
      <c r="E37" s="6"/>
      <c r="F37" s="66" t="s">
        <v>24</v>
      </c>
      <c r="G37"/>
      <c r="H37"/>
      <c r="I37"/>
      <c r="J37"/>
      <c r="K37"/>
      <c r="L37" s="65"/>
    </row>
    <row r="38" spans="1:12" ht="37.5" customHeight="1" thickBot="1">
      <c r="A38" s="4"/>
      <c r="B38" s="5"/>
      <c r="C38" s="6"/>
      <c r="D38" s="6"/>
      <c r="E38" s="6"/>
      <c r="F38" s="70" t="s">
        <v>36</v>
      </c>
      <c r="G38" s="70" t="s">
        <v>37</v>
      </c>
      <c r="H38" s="67" t="s">
        <v>40</v>
      </c>
      <c r="I38" s="70" t="s">
        <v>41</v>
      </c>
      <c r="J38" s="70" t="s">
        <v>42</v>
      </c>
      <c r="K38" s="72" t="s">
        <v>43</v>
      </c>
      <c r="L38" s="73" t="s">
        <v>44</v>
      </c>
    </row>
    <row r="39" spans="1:12" ht="29.25" customHeight="1" thickBot="1">
      <c r="A39" s="4"/>
      <c r="B39" s="5"/>
      <c r="C39" s="6"/>
      <c r="D39" s="6"/>
      <c r="E39" s="6"/>
      <c r="F39" s="68">
        <f>K36</f>
        <v>0</v>
      </c>
      <c r="G39" s="68">
        <f>L36</f>
        <v>0</v>
      </c>
      <c r="H39" s="69">
        <v>0.2</v>
      </c>
      <c r="I39" s="68">
        <f>F39*H39</f>
        <v>0</v>
      </c>
      <c r="J39" s="68">
        <f>G39*H39</f>
        <v>0</v>
      </c>
      <c r="K39" s="74">
        <f>F39+I39</f>
        <v>0</v>
      </c>
      <c r="L39" s="71">
        <f>G39+J39</f>
        <v>0</v>
      </c>
    </row>
    <row r="40" spans="1:12" ht="15" thickBot="1">
      <c r="B40" s="20"/>
    </row>
    <row r="41" spans="1:12" ht="15" thickBot="1">
      <c r="A41" s="25" t="s">
        <v>26</v>
      </c>
      <c r="B41" s="26"/>
      <c r="C41" s="27"/>
      <c r="D41" s="27"/>
      <c r="E41" s="27"/>
      <c r="F41" s="27"/>
      <c r="G41" s="27"/>
      <c r="H41" s="27"/>
      <c r="I41" s="28"/>
      <c r="J41" s="29"/>
      <c r="K41" s="28"/>
      <c r="L41" s="28"/>
    </row>
    <row r="42" spans="1:12" ht="45.75" thickBot="1">
      <c r="A42" s="75" t="s">
        <v>0</v>
      </c>
      <c r="B42" s="76" t="s">
        <v>25</v>
      </c>
      <c r="C42" s="50" t="s">
        <v>1</v>
      </c>
      <c r="D42" s="50" t="s">
        <v>10</v>
      </c>
      <c r="E42" s="77" t="s">
        <v>18</v>
      </c>
      <c r="F42" s="78" t="s">
        <v>19</v>
      </c>
      <c r="G42" s="78" t="s">
        <v>20</v>
      </c>
      <c r="H42" s="79" t="s">
        <v>21</v>
      </c>
      <c r="I42" s="51" t="s">
        <v>9</v>
      </c>
      <c r="J42" s="52" t="s">
        <v>2</v>
      </c>
      <c r="K42" s="53" t="s">
        <v>36</v>
      </c>
      <c r="L42" s="54" t="s">
        <v>37</v>
      </c>
    </row>
    <row r="43" spans="1:12" ht="36.75" customHeight="1">
      <c r="A43" s="43">
        <v>1</v>
      </c>
      <c r="B43" s="61" t="s">
        <v>38</v>
      </c>
      <c r="C43" s="57" t="s">
        <v>16</v>
      </c>
      <c r="D43" s="57">
        <v>10</v>
      </c>
      <c r="E43" s="41"/>
      <c r="F43" s="41"/>
      <c r="G43" s="41"/>
      <c r="H43" s="41"/>
      <c r="I43" s="47"/>
      <c r="J43" s="48"/>
      <c r="K43" s="59">
        <f>I43*D43</f>
        <v>0</v>
      </c>
      <c r="L43" s="59">
        <f>K43+(K43*J43)</f>
        <v>0</v>
      </c>
    </row>
    <row r="44" spans="1:12" ht="28.5" customHeight="1">
      <c r="A44" s="3">
        <v>2</v>
      </c>
      <c r="B44" s="61" t="s">
        <v>39</v>
      </c>
      <c r="C44" s="57" t="s">
        <v>16</v>
      </c>
      <c r="D44" s="57">
        <v>10</v>
      </c>
      <c r="E44" s="41"/>
      <c r="F44" s="41"/>
      <c r="G44" s="41"/>
      <c r="H44" s="41"/>
      <c r="I44" s="47"/>
      <c r="J44" s="48"/>
      <c r="K44" s="42">
        <f t="shared" ref="K44" si="4">I44*D44</f>
        <v>0</v>
      </c>
      <c r="L44" s="42">
        <f t="shared" ref="L44" si="5">K44+(K44*J44)</f>
        <v>0</v>
      </c>
    </row>
    <row r="45" spans="1:12" ht="19.5" customHeight="1" thickBot="1">
      <c r="A45" s="4"/>
      <c r="B45" s="5"/>
      <c r="C45" s="6"/>
      <c r="D45" s="6"/>
      <c r="E45" s="6"/>
      <c r="F45" s="6"/>
      <c r="G45" s="6"/>
      <c r="H45" s="6"/>
      <c r="I45" s="16"/>
      <c r="J45" s="21" t="s">
        <v>3</v>
      </c>
      <c r="K45" s="22">
        <f>SUM(K43:K44)</f>
        <v>0</v>
      </c>
      <c r="L45" s="23">
        <f>SUM(L43:L44)</f>
        <v>0</v>
      </c>
    </row>
    <row r="46" spans="1:12" ht="17.25" customHeight="1" thickBot="1">
      <c r="F46" s="66" t="s">
        <v>26</v>
      </c>
      <c r="G46"/>
      <c r="H46"/>
      <c r="I46"/>
      <c r="J46"/>
      <c r="K46"/>
      <c r="L46" s="65"/>
    </row>
    <row r="47" spans="1:12" ht="50.25" customHeight="1" thickBot="1">
      <c r="F47" s="70" t="s">
        <v>36</v>
      </c>
      <c r="G47" s="70" t="s">
        <v>37</v>
      </c>
      <c r="H47" s="67" t="s">
        <v>40</v>
      </c>
      <c r="I47" s="70" t="s">
        <v>41</v>
      </c>
      <c r="J47" s="70" t="s">
        <v>42</v>
      </c>
      <c r="K47" s="72" t="s">
        <v>43</v>
      </c>
      <c r="L47" s="73" t="s">
        <v>44</v>
      </c>
    </row>
    <row r="48" spans="1:12" ht="26.25" customHeight="1" thickBot="1">
      <c r="F48" s="68">
        <f>K45</f>
        <v>0</v>
      </c>
      <c r="G48" s="68">
        <f>L45</f>
        <v>0</v>
      </c>
      <c r="H48" s="69">
        <v>0.2</v>
      </c>
      <c r="I48" s="68">
        <f>F48*H48</f>
        <v>0</v>
      </c>
      <c r="J48" s="68">
        <f>G48*H48</f>
        <v>0</v>
      </c>
      <c r="K48" s="74">
        <f>F48+I48</f>
        <v>0</v>
      </c>
      <c r="L48" s="71">
        <f>G48+J48</f>
        <v>0</v>
      </c>
    </row>
    <row r="49" spans="9:12">
      <c r="J49" s="30"/>
      <c r="K49" s="31"/>
      <c r="L49" s="32"/>
    </row>
    <row r="50" spans="9:12" ht="15" thickBot="1">
      <c r="J50" s="30"/>
      <c r="K50" s="31"/>
      <c r="L50" s="32"/>
    </row>
    <row r="51" spans="9:12" ht="34.5" thickBot="1">
      <c r="J51" s="30"/>
      <c r="K51" s="225" t="s">
        <v>36</v>
      </c>
      <c r="L51" s="226" t="s">
        <v>37</v>
      </c>
    </row>
    <row r="52" spans="9:12" ht="29.25" customHeight="1" thickBot="1">
      <c r="I52" s="519" t="s">
        <v>95</v>
      </c>
      <c r="J52" s="520"/>
      <c r="K52" s="227">
        <f>K13+K21+K36+K45</f>
        <v>0</v>
      </c>
      <c r="L52" s="227">
        <f>L13+L21+L36+L45</f>
        <v>0</v>
      </c>
    </row>
  </sheetData>
  <mergeCells count="4">
    <mergeCell ref="A2:L2"/>
    <mergeCell ref="A3:L3"/>
    <mergeCell ref="A4:L4"/>
    <mergeCell ref="I52:J52"/>
  </mergeCells>
  <pageMargins left="0.7" right="0.7" top="0.75" bottom="0.75" header="0.3" footer="0.3"/>
  <pageSetup paperSize="9" orientation="landscape" horizontalDpi="4294967294" verticalDpi="4294967294" r:id="rId1"/>
  <headerFooter>
    <oddHeader>&amp;L&amp;"-,Pogrubiony" 35/PN/ZP/D/2023
dostawy sprzętu zużywalnego dla bloków operacyjnych &amp;RFormularz asortymentowo-cenowy - Załącznik nr 2 do SWZ i Załącznik nr 2 do Umowy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workbookViewId="0">
      <selection activeCell="G5" sqref="G5"/>
    </sheetView>
  </sheetViews>
  <sheetFormatPr defaultRowHeight="15"/>
  <cols>
    <col min="1" max="9" width="23" customWidth="1"/>
    <col min="11" max="11" width="15.7109375" customWidth="1"/>
  </cols>
  <sheetData>
    <row r="1" spans="1:11" ht="53.25" customHeight="1" thickBot="1"/>
    <row r="2" spans="1:11" ht="64.5" thickBot="1">
      <c r="A2" s="324"/>
      <c r="B2" s="325" t="s">
        <v>46</v>
      </c>
      <c r="C2" s="326" t="s">
        <v>236</v>
      </c>
      <c r="D2" s="327" t="s">
        <v>45</v>
      </c>
      <c r="E2" s="296" t="str">
        <f>[1]FAC!G221</f>
        <v xml:space="preserve">Wartość podstawowa netto w zł </v>
      </c>
      <c r="F2" s="297" t="str">
        <f>[1]FAC!I221</f>
        <v>Wartość  netto w zł  prawa opcji</v>
      </c>
      <c r="G2" s="295" t="str">
        <f>D2</f>
        <v>RAZEM</v>
      </c>
      <c r="H2" s="298" t="s">
        <v>237</v>
      </c>
      <c r="I2" s="299" t="str">
        <f>H2</f>
        <v>WADIUM  w PLN</v>
      </c>
    </row>
    <row r="3" spans="1:11" ht="15.75" thickBot="1">
      <c r="A3" s="328" t="s">
        <v>6</v>
      </c>
      <c r="B3" s="329">
        <f>FAC_wycena!H231</f>
        <v>0</v>
      </c>
      <c r="C3" s="330">
        <f>FAC_wycena!J231</f>
        <v>0</v>
      </c>
      <c r="D3" s="330">
        <f>B3+C3</f>
        <v>0</v>
      </c>
      <c r="E3" s="300">
        <f>FAC_wycena!G231</f>
        <v>0</v>
      </c>
      <c r="F3" s="301">
        <f>FAC_wycena!I231</f>
        <v>0</v>
      </c>
      <c r="G3" s="302">
        <f>E3+F3</f>
        <v>0</v>
      </c>
      <c r="H3" s="303">
        <f>G3*2.5%</f>
        <v>0</v>
      </c>
      <c r="I3" s="304">
        <f>ROUND(G3*2.5%,0)</f>
        <v>0</v>
      </c>
      <c r="J3" s="305" t="e">
        <f>I3/G3</f>
        <v>#DIV/0!</v>
      </c>
      <c r="K3" s="306"/>
    </row>
    <row r="4" spans="1:11" ht="15.75" thickBot="1">
      <c r="A4" s="328" t="s">
        <v>8</v>
      </c>
      <c r="B4" s="329">
        <f>FAC_wycena!H232</f>
        <v>0</v>
      </c>
      <c r="C4" s="330">
        <f>FAC_wycena!J232</f>
        <v>0</v>
      </c>
      <c r="D4" s="330">
        <f t="shared" ref="D4:D25" si="0">B4+C4</f>
        <v>0</v>
      </c>
      <c r="E4" s="300">
        <f>FAC_wycena!G232</f>
        <v>0</v>
      </c>
      <c r="F4" s="301">
        <f>FAC_wycena!I232</f>
        <v>0</v>
      </c>
      <c r="G4" s="302">
        <f t="shared" ref="G4:G25" si="1">E4+F4</f>
        <v>0</v>
      </c>
      <c r="H4" s="303">
        <f t="shared" ref="H4:H25" si="2">G4*2.5%</f>
        <v>0</v>
      </c>
      <c r="I4" s="304">
        <f t="shared" ref="I4:I25" si="3">ROUND(G4*2.5%,0)</f>
        <v>0</v>
      </c>
      <c r="J4" s="305" t="e">
        <f t="shared" ref="J4:J25" si="4">I4/G4</f>
        <v>#DIV/0!</v>
      </c>
      <c r="K4" s="306"/>
    </row>
    <row r="5" spans="1:11" ht="15.75" thickBot="1">
      <c r="A5" s="331" t="s">
        <v>24</v>
      </c>
      <c r="B5" s="329">
        <f>FAC_wycena!H233</f>
        <v>0</v>
      </c>
      <c r="C5" s="330">
        <f>FAC_wycena!J233</f>
        <v>0</v>
      </c>
      <c r="D5" s="330">
        <f t="shared" si="0"/>
        <v>0</v>
      </c>
      <c r="E5" s="300">
        <f>FAC_wycena!G233</f>
        <v>0</v>
      </c>
      <c r="F5" s="301">
        <f>FAC_wycena!I233</f>
        <v>0</v>
      </c>
      <c r="G5" s="302">
        <f t="shared" si="1"/>
        <v>0</v>
      </c>
      <c r="H5" s="303">
        <f t="shared" si="2"/>
        <v>0</v>
      </c>
      <c r="I5" s="304">
        <f t="shared" si="3"/>
        <v>0</v>
      </c>
      <c r="J5" s="305" t="e">
        <f t="shared" si="4"/>
        <v>#DIV/0!</v>
      </c>
      <c r="K5" s="306"/>
    </row>
    <row r="6" spans="1:11" ht="15.75" thickBot="1">
      <c r="A6" s="328" t="s">
        <v>26</v>
      </c>
      <c r="B6" s="329">
        <f>FAC_wycena!H234</f>
        <v>0</v>
      </c>
      <c r="C6" s="330">
        <f>FAC_wycena!J234</f>
        <v>0</v>
      </c>
      <c r="D6" s="330">
        <f t="shared" si="0"/>
        <v>0</v>
      </c>
      <c r="E6" s="300">
        <f>FAC_wycena!G234</f>
        <v>0</v>
      </c>
      <c r="F6" s="301">
        <f>FAC_wycena!I234</f>
        <v>0</v>
      </c>
      <c r="G6" s="302">
        <f t="shared" si="1"/>
        <v>0</v>
      </c>
      <c r="H6" s="303">
        <f t="shared" si="2"/>
        <v>0</v>
      </c>
      <c r="I6" s="304">
        <f t="shared" si="3"/>
        <v>0</v>
      </c>
      <c r="J6" s="305" t="e">
        <f t="shared" si="4"/>
        <v>#DIV/0!</v>
      </c>
      <c r="K6" s="306"/>
    </row>
    <row r="7" spans="1:11" ht="15.75" thickBot="1">
      <c r="A7" s="331" t="s">
        <v>217</v>
      </c>
      <c r="B7" s="329">
        <f>FAC_wycena!H235</f>
        <v>0</v>
      </c>
      <c r="C7" s="330">
        <f>FAC_wycena!J235</f>
        <v>0</v>
      </c>
      <c r="D7" s="330">
        <f t="shared" si="0"/>
        <v>0</v>
      </c>
      <c r="E7" s="300">
        <f>FAC_wycena!G235</f>
        <v>0</v>
      </c>
      <c r="F7" s="301">
        <f>FAC_wycena!I235</f>
        <v>0</v>
      </c>
      <c r="G7" s="302">
        <f t="shared" si="1"/>
        <v>0</v>
      </c>
      <c r="H7" s="303">
        <f t="shared" si="2"/>
        <v>0</v>
      </c>
      <c r="I7" s="304">
        <f t="shared" si="3"/>
        <v>0</v>
      </c>
      <c r="J7" s="305" t="e">
        <f t="shared" si="4"/>
        <v>#DIV/0!</v>
      </c>
      <c r="K7" s="306"/>
    </row>
    <row r="8" spans="1:11" ht="15.75" thickBot="1">
      <c r="A8" s="328" t="s">
        <v>218</v>
      </c>
      <c r="B8" s="329">
        <f>FAC_wycena!H236</f>
        <v>0</v>
      </c>
      <c r="C8" s="330">
        <f>FAC_wycena!J236</f>
        <v>0</v>
      </c>
      <c r="D8" s="330">
        <f t="shared" si="0"/>
        <v>0</v>
      </c>
      <c r="E8" s="300">
        <f>FAC_wycena!G236</f>
        <v>0</v>
      </c>
      <c r="F8" s="301">
        <f>FAC_wycena!I236</f>
        <v>0</v>
      </c>
      <c r="G8" s="302">
        <f t="shared" si="1"/>
        <v>0</v>
      </c>
      <c r="H8" s="303">
        <f t="shared" si="2"/>
        <v>0</v>
      </c>
      <c r="I8" s="304">
        <f t="shared" si="3"/>
        <v>0</v>
      </c>
      <c r="J8" s="305" t="e">
        <f t="shared" si="4"/>
        <v>#DIV/0!</v>
      </c>
      <c r="K8" s="306"/>
    </row>
    <row r="9" spans="1:11" ht="15.75" thickBot="1">
      <c r="A9" s="328" t="s">
        <v>219</v>
      </c>
      <c r="B9" s="329">
        <f>FAC_wycena!H237</f>
        <v>0</v>
      </c>
      <c r="C9" s="330">
        <f>FAC_wycena!J237</f>
        <v>0</v>
      </c>
      <c r="D9" s="330">
        <f t="shared" si="0"/>
        <v>0</v>
      </c>
      <c r="E9" s="300">
        <f>FAC_wycena!G237</f>
        <v>0</v>
      </c>
      <c r="F9" s="301">
        <f>FAC_wycena!I237</f>
        <v>0</v>
      </c>
      <c r="G9" s="302">
        <f t="shared" si="1"/>
        <v>0</v>
      </c>
      <c r="H9" s="303">
        <f t="shared" si="2"/>
        <v>0</v>
      </c>
      <c r="I9" s="304">
        <f t="shared" si="3"/>
        <v>0</v>
      </c>
      <c r="J9" s="305" t="e">
        <f t="shared" si="4"/>
        <v>#DIV/0!</v>
      </c>
      <c r="K9" s="306"/>
    </row>
    <row r="10" spans="1:11" ht="16.5" customHeight="1" thickBot="1">
      <c r="A10" s="332" t="s">
        <v>220</v>
      </c>
      <c r="B10" s="329">
        <f>FAC_wycena!H238</f>
        <v>0</v>
      </c>
      <c r="C10" s="330">
        <f>FAC_wycena!J238</f>
        <v>0</v>
      </c>
      <c r="D10" s="330">
        <f t="shared" si="0"/>
        <v>0</v>
      </c>
      <c r="E10" s="300">
        <f>FAC_wycena!G238</f>
        <v>0</v>
      </c>
      <c r="F10" s="301">
        <f>FAC_wycena!I238</f>
        <v>0</v>
      </c>
      <c r="G10" s="302">
        <f t="shared" si="1"/>
        <v>0</v>
      </c>
      <c r="H10" s="303">
        <f t="shared" si="2"/>
        <v>0</v>
      </c>
      <c r="I10" s="304">
        <f t="shared" si="3"/>
        <v>0</v>
      </c>
      <c r="J10" s="305" t="e">
        <f t="shared" si="4"/>
        <v>#DIV/0!</v>
      </c>
      <c r="K10" s="306"/>
    </row>
    <row r="11" spans="1:11" s="308" customFormat="1" ht="15.75" thickBot="1">
      <c r="A11" s="333" t="s">
        <v>221</v>
      </c>
      <c r="B11" s="329">
        <f>FAC_wycena!H239</f>
        <v>0</v>
      </c>
      <c r="C11" s="330">
        <f>FAC_wycena!J239</f>
        <v>0</v>
      </c>
      <c r="D11" s="330">
        <f t="shared" si="0"/>
        <v>0</v>
      </c>
      <c r="E11" s="300">
        <f>FAC_wycena!G239</f>
        <v>0</v>
      </c>
      <c r="F11" s="301">
        <f>FAC_wycena!I239</f>
        <v>0</v>
      </c>
      <c r="G11" s="302">
        <f t="shared" si="1"/>
        <v>0</v>
      </c>
      <c r="H11" s="303">
        <f t="shared" si="2"/>
        <v>0</v>
      </c>
      <c r="I11" s="304">
        <f t="shared" si="3"/>
        <v>0</v>
      </c>
      <c r="J11" s="307" t="e">
        <f t="shared" si="4"/>
        <v>#DIV/0!</v>
      </c>
      <c r="K11" s="306"/>
    </row>
    <row r="12" spans="1:11" ht="15.75" thickBot="1">
      <c r="A12" s="333" t="s">
        <v>222</v>
      </c>
      <c r="B12" s="329">
        <f>FAC_wycena!H240</f>
        <v>0</v>
      </c>
      <c r="C12" s="330">
        <f>FAC_wycena!J240</f>
        <v>0</v>
      </c>
      <c r="D12" s="330">
        <f t="shared" si="0"/>
        <v>0</v>
      </c>
      <c r="E12" s="300">
        <f>FAC_wycena!G240</f>
        <v>0</v>
      </c>
      <c r="F12" s="301">
        <f>FAC_wycena!I240</f>
        <v>0</v>
      </c>
      <c r="G12" s="302">
        <f t="shared" si="1"/>
        <v>0</v>
      </c>
      <c r="H12" s="303">
        <f t="shared" si="2"/>
        <v>0</v>
      </c>
      <c r="I12" s="304">
        <f t="shared" si="3"/>
        <v>0</v>
      </c>
      <c r="J12" s="305" t="e">
        <f t="shared" si="4"/>
        <v>#DIV/0!</v>
      </c>
      <c r="K12" s="306"/>
    </row>
    <row r="13" spans="1:11" ht="15.75" thickBot="1">
      <c r="A13" s="333" t="s">
        <v>223</v>
      </c>
      <c r="B13" s="329">
        <f>FAC_wycena!H241</f>
        <v>0</v>
      </c>
      <c r="C13" s="330">
        <f>FAC_wycena!J241</f>
        <v>0</v>
      </c>
      <c r="D13" s="330">
        <f t="shared" si="0"/>
        <v>0</v>
      </c>
      <c r="E13" s="300">
        <f>FAC_wycena!G241</f>
        <v>0</v>
      </c>
      <c r="F13" s="301">
        <f>FAC_wycena!I241</f>
        <v>0</v>
      </c>
      <c r="G13" s="302">
        <f t="shared" si="1"/>
        <v>0</v>
      </c>
      <c r="H13" s="303">
        <f t="shared" si="2"/>
        <v>0</v>
      </c>
      <c r="I13" s="304">
        <f t="shared" si="3"/>
        <v>0</v>
      </c>
      <c r="J13" s="305" t="e">
        <f t="shared" si="4"/>
        <v>#DIV/0!</v>
      </c>
      <c r="K13" s="306"/>
    </row>
    <row r="14" spans="1:11" ht="15.75" thickBot="1">
      <c r="A14" s="333" t="s">
        <v>224</v>
      </c>
      <c r="B14" s="329">
        <f>FAC_wycena!H242</f>
        <v>0</v>
      </c>
      <c r="C14" s="330">
        <f>FAC_wycena!J242</f>
        <v>0</v>
      </c>
      <c r="D14" s="330">
        <f t="shared" si="0"/>
        <v>0</v>
      </c>
      <c r="E14" s="300">
        <f>FAC_wycena!G242</f>
        <v>0</v>
      </c>
      <c r="F14" s="301">
        <f>FAC_wycena!I242</f>
        <v>0</v>
      </c>
      <c r="G14" s="302">
        <f t="shared" si="1"/>
        <v>0</v>
      </c>
      <c r="H14" s="303">
        <f t="shared" si="2"/>
        <v>0</v>
      </c>
      <c r="I14" s="304">
        <f t="shared" si="3"/>
        <v>0</v>
      </c>
      <c r="J14" s="305" t="e">
        <f t="shared" si="4"/>
        <v>#DIV/0!</v>
      </c>
      <c r="K14" s="306"/>
    </row>
    <row r="15" spans="1:11" ht="15.75" thickBot="1">
      <c r="A15" s="333" t="s">
        <v>225</v>
      </c>
      <c r="B15" s="329">
        <f>FAC_wycena!H243</f>
        <v>0</v>
      </c>
      <c r="C15" s="330">
        <f>FAC_wycena!J243</f>
        <v>0</v>
      </c>
      <c r="D15" s="330">
        <f t="shared" si="0"/>
        <v>0</v>
      </c>
      <c r="E15" s="300">
        <f>FAC_wycena!G243</f>
        <v>0</v>
      </c>
      <c r="F15" s="301">
        <f>FAC_wycena!I243</f>
        <v>0</v>
      </c>
      <c r="G15" s="302">
        <f t="shared" si="1"/>
        <v>0</v>
      </c>
      <c r="H15" s="303">
        <f t="shared" si="2"/>
        <v>0</v>
      </c>
      <c r="I15" s="304">
        <f t="shared" si="3"/>
        <v>0</v>
      </c>
      <c r="J15" s="305" t="e">
        <f t="shared" si="4"/>
        <v>#DIV/0!</v>
      </c>
      <c r="K15" s="306"/>
    </row>
    <row r="16" spans="1:11" ht="15.75" thickBot="1">
      <c r="A16" s="333" t="s">
        <v>226</v>
      </c>
      <c r="B16" s="329">
        <f>FAC_wycena!H244</f>
        <v>0</v>
      </c>
      <c r="C16" s="330">
        <f>FAC_wycena!J244</f>
        <v>0</v>
      </c>
      <c r="D16" s="330">
        <f t="shared" si="0"/>
        <v>0</v>
      </c>
      <c r="E16" s="300">
        <f>FAC_wycena!G244</f>
        <v>0</v>
      </c>
      <c r="F16" s="301">
        <f>FAC_wycena!I244</f>
        <v>0</v>
      </c>
      <c r="G16" s="302">
        <f t="shared" si="1"/>
        <v>0</v>
      </c>
      <c r="H16" s="303">
        <f t="shared" si="2"/>
        <v>0</v>
      </c>
      <c r="I16" s="304">
        <f t="shared" si="3"/>
        <v>0</v>
      </c>
      <c r="J16" s="305" t="e">
        <f t="shared" si="4"/>
        <v>#DIV/0!</v>
      </c>
      <c r="K16" s="306"/>
    </row>
    <row r="17" spans="1:11" ht="15.75" thickBot="1">
      <c r="A17" s="333" t="s">
        <v>227</v>
      </c>
      <c r="B17" s="329">
        <f>FAC_wycena!H245</f>
        <v>0</v>
      </c>
      <c r="C17" s="330">
        <f>FAC_wycena!J245</f>
        <v>0</v>
      </c>
      <c r="D17" s="330">
        <f t="shared" si="0"/>
        <v>0</v>
      </c>
      <c r="E17" s="300">
        <f>FAC_wycena!G245</f>
        <v>0</v>
      </c>
      <c r="F17" s="301">
        <f>FAC_wycena!I245</f>
        <v>0</v>
      </c>
      <c r="G17" s="302">
        <f t="shared" si="1"/>
        <v>0</v>
      </c>
      <c r="H17" s="303">
        <f t="shared" si="2"/>
        <v>0</v>
      </c>
      <c r="I17" s="304">
        <f t="shared" si="3"/>
        <v>0</v>
      </c>
      <c r="J17" s="305" t="e">
        <f t="shared" si="4"/>
        <v>#DIV/0!</v>
      </c>
      <c r="K17" s="306"/>
    </row>
    <row r="18" spans="1:11" ht="15.75" thickBot="1">
      <c r="A18" s="333" t="s">
        <v>228</v>
      </c>
      <c r="B18" s="329">
        <f>FAC_wycena!H246</f>
        <v>0</v>
      </c>
      <c r="C18" s="330">
        <f>FAC_wycena!J246</f>
        <v>0</v>
      </c>
      <c r="D18" s="330">
        <f t="shared" si="0"/>
        <v>0</v>
      </c>
      <c r="E18" s="300">
        <f>FAC_wycena!G246</f>
        <v>0</v>
      </c>
      <c r="F18" s="301">
        <f>FAC_wycena!I246</f>
        <v>0</v>
      </c>
      <c r="G18" s="302">
        <f t="shared" si="1"/>
        <v>0</v>
      </c>
      <c r="H18" s="303">
        <f t="shared" si="2"/>
        <v>0</v>
      </c>
      <c r="I18" s="304">
        <f t="shared" si="3"/>
        <v>0</v>
      </c>
      <c r="J18" s="305" t="e">
        <f t="shared" si="4"/>
        <v>#DIV/0!</v>
      </c>
      <c r="K18" s="306"/>
    </row>
    <row r="19" spans="1:11" ht="15.75" thickBot="1">
      <c r="A19" s="333" t="s">
        <v>229</v>
      </c>
      <c r="B19" s="329">
        <f>FAC_wycena!H247</f>
        <v>0</v>
      </c>
      <c r="C19" s="330">
        <f>FAC_wycena!J247</f>
        <v>0</v>
      </c>
      <c r="D19" s="330">
        <f t="shared" si="0"/>
        <v>0</v>
      </c>
      <c r="E19" s="300">
        <f>FAC_wycena!G247</f>
        <v>0</v>
      </c>
      <c r="F19" s="301">
        <f>FAC_wycena!I247</f>
        <v>0</v>
      </c>
      <c r="G19" s="302">
        <f t="shared" si="1"/>
        <v>0</v>
      </c>
      <c r="H19" s="303">
        <f t="shared" si="2"/>
        <v>0</v>
      </c>
      <c r="I19" s="304">
        <f t="shared" si="3"/>
        <v>0</v>
      </c>
      <c r="J19" s="305" t="e">
        <f t="shared" si="4"/>
        <v>#DIV/0!</v>
      </c>
      <c r="K19" s="306"/>
    </row>
    <row r="20" spans="1:11" ht="15.75" thickBot="1">
      <c r="A20" s="333" t="s">
        <v>230</v>
      </c>
      <c r="B20" s="329">
        <f>FAC_wycena!H248</f>
        <v>0</v>
      </c>
      <c r="C20" s="330">
        <f>FAC_wycena!J248</f>
        <v>0</v>
      </c>
      <c r="D20" s="330">
        <f t="shared" si="0"/>
        <v>0</v>
      </c>
      <c r="E20" s="300">
        <f>FAC_wycena!G248</f>
        <v>0</v>
      </c>
      <c r="F20" s="301">
        <f>FAC_wycena!I248</f>
        <v>0</v>
      </c>
      <c r="G20" s="302">
        <f t="shared" si="1"/>
        <v>0</v>
      </c>
      <c r="H20" s="303">
        <f t="shared" si="2"/>
        <v>0</v>
      </c>
      <c r="I20" s="304">
        <f t="shared" si="3"/>
        <v>0</v>
      </c>
      <c r="J20" s="305" t="e">
        <f t="shared" si="4"/>
        <v>#DIV/0!</v>
      </c>
      <c r="K20" s="306"/>
    </row>
    <row r="21" spans="1:11" ht="15.75" thickBot="1">
      <c r="A21" s="333" t="s">
        <v>231</v>
      </c>
      <c r="B21" s="329">
        <f>FAC_wycena!H249</f>
        <v>0</v>
      </c>
      <c r="C21" s="330">
        <f>FAC_wycena!J249</f>
        <v>0</v>
      </c>
      <c r="D21" s="330">
        <f t="shared" si="0"/>
        <v>0</v>
      </c>
      <c r="E21" s="300">
        <f>FAC_wycena!G249</f>
        <v>0</v>
      </c>
      <c r="F21" s="301">
        <f>FAC_wycena!I249</f>
        <v>0</v>
      </c>
      <c r="G21" s="302">
        <f t="shared" si="1"/>
        <v>0</v>
      </c>
      <c r="H21" s="303">
        <f t="shared" si="2"/>
        <v>0</v>
      </c>
      <c r="I21" s="304">
        <f t="shared" si="3"/>
        <v>0</v>
      </c>
      <c r="J21" s="305" t="e">
        <f t="shared" si="4"/>
        <v>#DIV/0!</v>
      </c>
      <c r="K21" s="306"/>
    </row>
    <row r="22" spans="1:11" ht="15.75" thickBot="1">
      <c r="A22" s="333" t="s">
        <v>232</v>
      </c>
      <c r="B22" s="329">
        <f>FAC_wycena!H250</f>
        <v>0</v>
      </c>
      <c r="C22" s="330">
        <f>FAC_wycena!J250</f>
        <v>0</v>
      </c>
      <c r="D22" s="330">
        <f t="shared" si="0"/>
        <v>0</v>
      </c>
      <c r="E22" s="300">
        <f>FAC_wycena!G250</f>
        <v>0</v>
      </c>
      <c r="F22" s="301">
        <f>FAC_wycena!I250</f>
        <v>0</v>
      </c>
      <c r="G22" s="302">
        <f t="shared" si="1"/>
        <v>0</v>
      </c>
      <c r="H22" s="303">
        <f t="shared" si="2"/>
        <v>0</v>
      </c>
      <c r="I22" s="304">
        <f t="shared" si="3"/>
        <v>0</v>
      </c>
      <c r="J22" s="305" t="e">
        <f t="shared" si="4"/>
        <v>#DIV/0!</v>
      </c>
      <c r="K22" s="306"/>
    </row>
    <row r="23" spans="1:11" ht="15.75" thickBot="1">
      <c r="A23" s="333" t="s">
        <v>233</v>
      </c>
      <c r="B23" s="329">
        <f>FAC_wycena!H251</f>
        <v>0</v>
      </c>
      <c r="C23" s="330">
        <f>FAC_wycena!J251</f>
        <v>0</v>
      </c>
      <c r="D23" s="330">
        <f t="shared" si="0"/>
        <v>0</v>
      </c>
      <c r="E23" s="300">
        <f>FAC_wycena!G251</f>
        <v>0</v>
      </c>
      <c r="F23" s="301">
        <f>FAC_wycena!I251</f>
        <v>0</v>
      </c>
      <c r="G23" s="302">
        <f t="shared" si="1"/>
        <v>0</v>
      </c>
      <c r="H23" s="303">
        <f t="shared" si="2"/>
        <v>0</v>
      </c>
      <c r="I23" s="304">
        <f t="shared" si="3"/>
        <v>0</v>
      </c>
      <c r="J23" s="305" t="e">
        <f t="shared" si="4"/>
        <v>#DIV/0!</v>
      </c>
      <c r="K23" s="306"/>
    </row>
    <row r="24" spans="1:11" ht="15.75" thickBot="1">
      <c r="A24" s="333" t="s">
        <v>234</v>
      </c>
      <c r="B24" s="329">
        <f>FAC_wycena!H252</f>
        <v>0</v>
      </c>
      <c r="C24" s="330">
        <f>FAC_wycena!J252</f>
        <v>0</v>
      </c>
      <c r="D24" s="334">
        <f t="shared" si="0"/>
        <v>0</v>
      </c>
      <c r="E24" s="300">
        <f>FAC_wycena!G252</f>
        <v>0</v>
      </c>
      <c r="F24" s="301">
        <f>FAC_wycena!I252</f>
        <v>0</v>
      </c>
      <c r="G24" s="311">
        <f t="shared" si="1"/>
        <v>0</v>
      </c>
      <c r="H24" s="312">
        <f t="shared" si="2"/>
        <v>0</v>
      </c>
      <c r="I24" s="304">
        <f t="shared" si="3"/>
        <v>0</v>
      </c>
      <c r="J24" s="305" t="e">
        <f t="shared" si="4"/>
        <v>#DIV/0!</v>
      </c>
      <c r="K24" s="306"/>
    </row>
    <row r="25" spans="1:11" ht="15.75" thickBot="1">
      <c r="A25" s="328" t="s">
        <v>235</v>
      </c>
      <c r="B25" s="329">
        <f>FAC_wycena!H253</f>
        <v>0</v>
      </c>
      <c r="C25" s="330">
        <f>FAC_wycena!J253</f>
        <v>0</v>
      </c>
      <c r="D25" s="334">
        <f t="shared" si="0"/>
        <v>0</v>
      </c>
      <c r="E25" s="309">
        <f>FAC_wycena!G253</f>
        <v>0</v>
      </c>
      <c r="F25" s="310">
        <f>FAC_wycena!I253</f>
        <v>0</v>
      </c>
      <c r="G25" s="311">
        <f t="shared" si="1"/>
        <v>0</v>
      </c>
      <c r="H25" s="312">
        <f t="shared" si="2"/>
        <v>0</v>
      </c>
      <c r="I25" s="304">
        <f t="shared" si="3"/>
        <v>0</v>
      </c>
      <c r="J25" s="305" t="e">
        <f t="shared" si="4"/>
        <v>#DIV/0!</v>
      </c>
      <c r="K25" s="306"/>
    </row>
    <row r="26" spans="1:11" s="308" customFormat="1" ht="15.75" thickBot="1">
      <c r="A26" s="328" t="s">
        <v>45</v>
      </c>
      <c r="B26" s="335">
        <f>SUM(B3:B25)</f>
        <v>0</v>
      </c>
      <c r="C26" s="335">
        <f>SUM(C3:C25)</f>
        <v>0</v>
      </c>
      <c r="D26" s="335">
        <f>SUM(D3:D25)</f>
        <v>0</v>
      </c>
      <c r="E26" s="316">
        <f t="shared" ref="E26:F26" si="5">SUM(E3:E25)</f>
        <v>0</v>
      </c>
      <c r="F26" s="313">
        <f t="shared" si="5"/>
        <v>0</v>
      </c>
      <c r="G26" s="313">
        <f>SUM(G3:G25)</f>
        <v>0</v>
      </c>
      <c r="H26" s="317">
        <f>SUM(H3:H25)</f>
        <v>0</v>
      </c>
      <c r="I26" s="313">
        <f>SUM(I3:I25)</f>
        <v>0</v>
      </c>
      <c r="K26" s="314"/>
    </row>
    <row r="27" spans="1:11">
      <c r="D27" s="3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2"/>
  <sheetViews>
    <sheetView topLeftCell="B7" workbookViewId="0">
      <selection activeCell="O44" sqref="O44"/>
    </sheetView>
  </sheetViews>
  <sheetFormatPr defaultColWidth="15" defaultRowHeight="12.75"/>
  <cols>
    <col min="1" max="1" width="3.5703125" style="84" hidden="1" customWidth="1"/>
    <col min="2" max="2" width="12.7109375" style="84" customWidth="1"/>
    <col min="3" max="3" width="13.140625" style="125" customWidth="1"/>
    <col min="4" max="4" width="12.28515625" style="125" customWidth="1"/>
    <col min="5" max="5" width="12.28515625" style="109" customWidth="1"/>
    <col min="6" max="6" width="13.5703125" style="109" customWidth="1"/>
    <col min="7" max="7" width="14.42578125" style="125" customWidth="1"/>
    <col min="8" max="8" width="13.85546875" style="109" customWidth="1"/>
    <col min="9" max="9" width="12.140625" style="126" customWidth="1"/>
    <col min="10" max="10" width="12.140625" style="109" customWidth="1"/>
    <col min="11" max="11" width="12.28515625" style="109" customWidth="1"/>
    <col min="12" max="14" width="13.140625" style="126" customWidth="1"/>
    <col min="15" max="16384" width="15" style="84"/>
  </cols>
  <sheetData>
    <row r="1" spans="1:18" ht="15">
      <c r="A1" s="530" t="s">
        <v>88</v>
      </c>
      <c r="B1" s="531"/>
      <c r="C1" s="532"/>
      <c r="D1" s="80"/>
      <c r="E1" s="81"/>
      <c r="F1" s="81"/>
      <c r="G1" s="80"/>
      <c r="H1" s="81"/>
      <c r="I1" s="82"/>
      <c r="J1" s="81"/>
      <c r="K1" s="81"/>
      <c r="L1" s="82"/>
      <c r="M1" s="82"/>
      <c r="N1" s="82"/>
      <c r="O1" s="83"/>
    </row>
    <row r="2" spans="1:18" ht="21" customHeight="1">
      <c r="A2" s="533" t="s">
        <v>47</v>
      </c>
      <c r="B2" s="533"/>
      <c r="C2" s="526"/>
      <c r="D2" s="526"/>
      <c r="E2" s="526"/>
      <c r="F2" s="526"/>
      <c r="G2" s="526"/>
      <c r="H2" s="526"/>
      <c r="I2" s="86"/>
      <c r="J2" s="85"/>
      <c r="K2" s="85"/>
      <c r="L2" s="86"/>
      <c r="M2" s="86"/>
      <c r="N2" s="86"/>
    </row>
    <row r="3" spans="1:18" ht="63" customHeight="1">
      <c r="A3" s="524" t="s">
        <v>89</v>
      </c>
      <c r="B3" s="525"/>
      <c r="C3" s="525"/>
      <c r="D3" s="525"/>
      <c r="E3" s="525"/>
      <c r="F3" s="525"/>
      <c r="G3" s="526"/>
      <c r="H3" s="526"/>
      <c r="I3" s="86"/>
      <c r="J3" s="88"/>
      <c r="K3" s="88"/>
      <c r="L3" s="86"/>
      <c r="M3" s="86"/>
      <c r="N3" s="86"/>
      <c r="O3" s="89"/>
      <c r="P3" s="89"/>
      <c r="Q3" s="89"/>
      <c r="R3" s="89"/>
    </row>
    <row r="4" spans="1:18" ht="50.25" customHeight="1">
      <c r="A4" s="527" t="s">
        <v>96</v>
      </c>
      <c r="B4" s="528"/>
      <c r="C4" s="528"/>
      <c r="D4" s="528"/>
      <c r="E4" s="528"/>
      <c r="F4" s="528"/>
      <c r="G4" s="526"/>
      <c r="H4" s="526"/>
      <c r="I4" s="91"/>
      <c r="J4" s="90"/>
      <c r="K4" s="90"/>
      <c r="L4" s="91"/>
      <c r="M4" s="91"/>
      <c r="N4" s="91"/>
      <c r="O4" s="92"/>
      <c r="P4" s="92"/>
      <c r="Q4" s="92"/>
    </row>
    <row r="5" spans="1:18" ht="31.5" customHeight="1">
      <c r="A5" s="529" t="s">
        <v>90</v>
      </c>
      <c r="B5" s="528"/>
      <c r="C5" s="528"/>
      <c r="D5" s="528"/>
      <c r="E5" s="528"/>
      <c r="F5" s="528"/>
      <c r="G5" s="526"/>
      <c r="H5" s="526"/>
      <c r="I5" s="86"/>
      <c r="J5" s="85"/>
      <c r="K5" s="85"/>
      <c r="L5" s="86"/>
      <c r="M5" s="86"/>
      <c r="N5" s="86"/>
      <c r="O5" s="87"/>
      <c r="P5" s="87"/>
      <c r="Q5" s="87"/>
    </row>
    <row r="7" spans="1:18" s="93" customFormat="1">
      <c r="C7" s="204" t="s">
        <v>48</v>
      </c>
      <c r="D7" s="204" t="s">
        <v>49</v>
      </c>
      <c r="E7" s="208" t="s">
        <v>50</v>
      </c>
      <c r="F7" s="208" t="s">
        <v>51</v>
      </c>
      <c r="G7" s="204" t="s">
        <v>52</v>
      </c>
      <c r="H7" s="208" t="s">
        <v>53</v>
      </c>
      <c r="I7" s="208" t="s">
        <v>54</v>
      </c>
      <c r="J7" s="208" t="s">
        <v>55</v>
      </c>
      <c r="K7" s="208" t="s">
        <v>56</v>
      </c>
      <c r="L7" s="208" t="s">
        <v>57</v>
      </c>
      <c r="M7" s="208" t="s">
        <v>238</v>
      </c>
      <c r="N7" s="208" t="s">
        <v>239</v>
      </c>
      <c r="O7" s="521" t="s">
        <v>91</v>
      </c>
      <c r="P7" s="94"/>
      <c r="Q7" s="94"/>
      <c r="R7" s="94"/>
    </row>
    <row r="8" spans="1:18" ht="35.25" customHeight="1">
      <c r="C8" s="213">
        <v>1</v>
      </c>
      <c r="D8" s="213">
        <v>2</v>
      </c>
      <c r="E8" s="214">
        <v>3</v>
      </c>
      <c r="F8" s="214">
        <v>4</v>
      </c>
      <c r="G8" s="213">
        <v>5</v>
      </c>
      <c r="H8" s="214">
        <v>6</v>
      </c>
      <c r="I8" s="214">
        <v>7</v>
      </c>
      <c r="J8" s="214">
        <v>8</v>
      </c>
      <c r="K8" s="214">
        <v>9</v>
      </c>
      <c r="L8" s="214">
        <v>10</v>
      </c>
      <c r="M8" s="214">
        <v>11</v>
      </c>
      <c r="N8" s="214">
        <v>12</v>
      </c>
      <c r="O8" s="522"/>
      <c r="P8" s="95"/>
      <c r="Q8" s="95"/>
      <c r="R8" s="95"/>
    </row>
    <row r="9" spans="1:18" s="100" customFormat="1" ht="45" customHeight="1">
      <c r="A9" s="96" t="s">
        <v>58</v>
      </c>
      <c r="B9" s="97"/>
      <c r="C9" s="98" t="s">
        <v>92</v>
      </c>
      <c r="D9" s="98" t="s">
        <v>92</v>
      </c>
      <c r="E9" s="98" t="s">
        <v>92</v>
      </c>
      <c r="F9" s="98" t="s">
        <v>92</v>
      </c>
      <c r="G9" s="98" t="s">
        <v>92</v>
      </c>
      <c r="H9" s="98" t="s">
        <v>92</v>
      </c>
      <c r="I9" s="98" t="s">
        <v>92</v>
      </c>
      <c r="J9" s="98" t="s">
        <v>92</v>
      </c>
      <c r="K9" s="98" t="s">
        <v>92</v>
      </c>
      <c r="L9" s="98" t="s">
        <v>92</v>
      </c>
      <c r="M9" s="98" t="s">
        <v>92</v>
      </c>
      <c r="N9" s="98" t="s">
        <v>92</v>
      </c>
      <c r="O9" s="523"/>
      <c r="P9" s="99"/>
      <c r="Q9" s="99"/>
      <c r="R9" s="99"/>
    </row>
    <row r="10" spans="1:18" s="109" customFormat="1">
      <c r="A10" s="101">
        <v>1</v>
      </c>
      <c r="B10" s="102" t="s">
        <v>59</v>
      </c>
      <c r="C10" s="103"/>
      <c r="D10" s="104"/>
      <c r="E10" s="105"/>
      <c r="F10" s="105"/>
      <c r="G10" s="106"/>
      <c r="H10" s="105"/>
      <c r="I10" s="104"/>
      <c r="J10" s="105"/>
      <c r="K10" s="105"/>
      <c r="L10" s="104"/>
      <c r="M10" s="104"/>
      <c r="N10" s="104"/>
      <c r="O10" s="107">
        <f>'wadium_kwota na sfinansowanie'!D3</f>
        <v>0</v>
      </c>
      <c r="P10" s="108"/>
      <c r="Q10" s="108"/>
      <c r="R10" s="108"/>
    </row>
    <row r="11" spans="1:18">
      <c r="A11" s="110">
        <v>2</v>
      </c>
      <c r="B11" s="111" t="s">
        <v>60</v>
      </c>
      <c r="C11" s="112"/>
      <c r="D11" s="112"/>
      <c r="E11" s="113"/>
      <c r="F11" s="113"/>
      <c r="G11" s="112"/>
      <c r="H11" s="113"/>
      <c r="I11" s="103"/>
      <c r="J11" s="113"/>
      <c r="K11" s="113"/>
      <c r="L11" s="103"/>
      <c r="M11" s="103"/>
      <c r="N11" s="103"/>
      <c r="O11" s="107">
        <f>'wadium_kwota na sfinansowanie'!D4</f>
        <v>0</v>
      </c>
      <c r="P11" s="95"/>
      <c r="Q11" s="95"/>
      <c r="R11" s="95"/>
    </row>
    <row r="12" spans="1:18">
      <c r="A12" s="110">
        <v>3</v>
      </c>
      <c r="B12" s="111" t="s">
        <v>61</v>
      </c>
      <c r="C12" s="112"/>
      <c r="D12" s="112"/>
      <c r="E12" s="113"/>
      <c r="F12" s="113"/>
      <c r="G12" s="112"/>
      <c r="H12" s="113"/>
      <c r="I12" s="103"/>
      <c r="J12" s="113"/>
      <c r="K12" s="113"/>
      <c r="L12" s="103"/>
      <c r="M12" s="103"/>
      <c r="N12" s="103"/>
      <c r="O12" s="107">
        <f>'wadium_kwota na sfinansowanie'!D5</f>
        <v>0</v>
      </c>
      <c r="P12" s="95"/>
      <c r="Q12" s="95"/>
      <c r="R12" s="95"/>
    </row>
    <row r="13" spans="1:18">
      <c r="A13" s="110">
        <v>4</v>
      </c>
      <c r="B13" s="111" t="s">
        <v>62</v>
      </c>
      <c r="C13" s="112"/>
      <c r="D13" s="112"/>
      <c r="E13" s="113"/>
      <c r="F13" s="113"/>
      <c r="G13" s="112"/>
      <c r="H13" s="113"/>
      <c r="I13" s="103"/>
      <c r="J13" s="113"/>
      <c r="K13" s="113"/>
      <c r="L13" s="103"/>
      <c r="M13" s="103"/>
      <c r="N13" s="103"/>
      <c r="O13" s="107">
        <f>'wadium_kwota na sfinansowanie'!D6</f>
        <v>0</v>
      </c>
      <c r="P13" s="95"/>
      <c r="Q13" s="95"/>
      <c r="R13" s="95"/>
    </row>
    <row r="14" spans="1:18">
      <c r="A14" s="320"/>
      <c r="B14" s="111" t="s">
        <v>114</v>
      </c>
      <c r="C14" s="321"/>
      <c r="D14" s="321"/>
      <c r="E14" s="322"/>
      <c r="F14" s="322"/>
      <c r="G14" s="321"/>
      <c r="H14" s="322"/>
      <c r="I14" s="323"/>
      <c r="J14" s="322"/>
      <c r="K14" s="322"/>
      <c r="L14" s="323"/>
      <c r="M14" s="323"/>
      <c r="N14" s="323"/>
      <c r="O14" s="107">
        <f>'wadium_kwota na sfinansowanie'!D7</f>
        <v>0</v>
      </c>
      <c r="P14" s="95"/>
      <c r="Q14" s="95"/>
      <c r="R14" s="95"/>
    </row>
    <row r="15" spans="1:18">
      <c r="A15" s="320"/>
      <c r="B15" s="111" t="s">
        <v>240</v>
      </c>
      <c r="C15" s="321"/>
      <c r="D15" s="321"/>
      <c r="E15" s="322"/>
      <c r="F15" s="322"/>
      <c r="G15" s="321"/>
      <c r="H15" s="322"/>
      <c r="I15" s="323"/>
      <c r="J15" s="322"/>
      <c r="K15" s="322"/>
      <c r="L15" s="323"/>
      <c r="M15" s="323"/>
      <c r="N15" s="323"/>
      <c r="O15" s="107">
        <f>'wadium_kwota na sfinansowanie'!D8</f>
        <v>0</v>
      </c>
      <c r="P15" s="95"/>
      <c r="Q15" s="95"/>
      <c r="R15" s="95"/>
    </row>
    <row r="16" spans="1:18">
      <c r="A16" s="320"/>
      <c r="B16" s="111" t="s">
        <v>241</v>
      </c>
      <c r="C16" s="321"/>
      <c r="D16" s="321"/>
      <c r="E16" s="322"/>
      <c r="F16" s="322"/>
      <c r="G16" s="321"/>
      <c r="H16" s="322"/>
      <c r="I16" s="323"/>
      <c r="J16" s="322"/>
      <c r="K16" s="322"/>
      <c r="L16" s="323"/>
      <c r="M16" s="323"/>
      <c r="N16" s="323"/>
      <c r="O16" s="107">
        <f>'wadium_kwota na sfinansowanie'!D9</f>
        <v>0</v>
      </c>
      <c r="P16" s="95"/>
      <c r="Q16" s="95"/>
      <c r="R16" s="95"/>
    </row>
    <row r="17" spans="1:18">
      <c r="A17" s="320"/>
      <c r="B17" s="111" t="s">
        <v>242</v>
      </c>
      <c r="C17" s="321"/>
      <c r="D17" s="321"/>
      <c r="E17" s="322"/>
      <c r="F17" s="322"/>
      <c r="G17" s="321"/>
      <c r="H17" s="322"/>
      <c r="I17" s="323"/>
      <c r="J17" s="322"/>
      <c r="K17" s="322"/>
      <c r="L17" s="323"/>
      <c r="M17" s="323"/>
      <c r="N17" s="323"/>
      <c r="O17" s="107">
        <f>'wadium_kwota na sfinansowanie'!D10</f>
        <v>0</v>
      </c>
      <c r="P17" s="95"/>
      <c r="Q17" s="95"/>
      <c r="R17" s="95"/>
    </row>
    <row r="18" spans="1:18">
      <c r="A18" s="320"/>
      <c r="B18" s="111" t="s">
        <v>243</v>
      </c>
      <c r="C18" s="321"/>
      <c r="D18" s="321"/>
      <c r="E18" s="322"/>
      <c r="F18" s="322"/>
      <c r="G18" s="321"/>
      <c r="H18" s="322"/>
      <c r="I18" s="323"/>
      <c r="J18" s="322"/>
      <c r="K18" s="322"/>
      <c r="L18" s="323"/>
      <c r="M18" s="323"/>
      <c r="N18" s="323"/>
      <c r="O18" s="107">
        <f>'wadium_kwota na sfinansowanie'!D11</f>
        <v>0</v>
      </c>
      <c r="P18" s="95"/>
      <c r="Q18" s="95"/>
      <c r="R18" s="95"/>
    </row>
    <row r="19" spans="1:18">
      <c r="A19" s="320"/>
      <c r="B19" s="111" t="s">
        <v>244</v>
      </c>
      <c r="C19" s="321"/>
      <c r="D19" s="321"/>
      <c r="E19" s="322"/>
      <c r="F19" s="322"/>
      <c r="G19" s="321"/>
      <c r="H19" s="322"/>
      <c r="I19" s="323"/>
      <c r="J19" s="322"/>
      <c r="K19" s="322"/>
      <c r="L19" s="323"/>
      <c r="M19" s="323"/>
      <c r="N19" s="323"/>
      <c r="O19" s="107">
        <f>'wadium_kwota na sfinansowanie'!D12</f>
        <v>0</v>
      </c>
      <c r="P19" s="95"/>
      <c r="Q19" s="95"/>
      <c r="R19" s="95"/>
    </row>
    <row r="20" spans="1:18">
      <c r="A20" s="320"/>
      <c r="B20" s="111" t="s">
        <v>245</v>
      </c>
      <c r="C20" s="321"/>
      <c r="D20" s="321"/>
      <c r="E20" s="322"/>
      <c r="F20" s="322"/>
      <c r="G20" s="321"/>
      <c r="H20" s="322"/>
      <c r="I20" s="323"/>
      <c r="J20" s="322"/>
      <c r="K20" s="322"/>
      <c r="L20" s="323"/>
      <c r="M20" s="323"/>
      <c r="N20" s="323"/>
      <c r="O20" s="107">
        <f>'wadium_kwota na sfinansowanie'!D13</f>
        <v>0</v>
      </c>
      <c r="P20" s="95"/>
      <c r="Q20" s="95"/>
      <c r="R20" s="95"/>
    </row>
    <row r="21" spans="1:18">
      <c r="A21" s="320"/>
      <c r="B21" s="111" t="s">
        <v>246</v>
      </c>
      <c r="C21" s="321"/>
      <c r="D21" s="321"/>
      <c r="E21" s="322"/>
      <c r="F21" s="322"/>
      <c r="G21" s="321"/>
      <c r="H21" s="322"/>
      <c r="I21" s="323"/>
      <c r="J21" s="322"/>
      <c r="K21" s="322"/>
      <c r="L21" s="323"/>
      <c r="M21" s="323"/>
      <c r="N21" s="323"/>
      <c r="O21" s="107">
        <f>'wadium_kwota na sfinansowanie'!D14</f>
        <v>0</v>
      </c>
      <c r="P21" s="95"/>
      <c r="Q21" s="95"/>
      <c r="R21" s="95"/>
    </row>
    <row r="22" spans="1:18">
      <c r="A22" s="320"/>
      <c r="B22" s="111" t="s">
        <v>247</v>
      </c>
      <c r="C22" s="321"/>
      <c r="D22" s="321"/>
      <c r="E22" s="322"/>
      <c r="F22" s="322"/>
      <c r="G22" s="321"/>
      <c r="H22" s="322"/>
      <c r="I22" s="323"/>
      <c r="J22" s="322"/>
      <c r="K22" s="322"/>
      <c r="L22" s="323"/>
      <c r="M22" s="323"/>
      <c r="N22" s="323"/>
      <c r="O22" s="107">
        <f>'wadium_kwota na sfinansowanie'!D15</f>
        <v>0</v>
      </c>
      <c r="P22" s="95"/>
      <c r="Q22" s="95"/>
      <c r="R22" s="95"/>
    </row>
    <row r="23" spans="1:18">
      <c r="A23" s="320"/>
      <c r="B23" s="111" t="s">
        <v>248</v>
      </c>
      <c r="C23" s="321"/>
      <c r="D23" s="321"/>
      <c r="E23" s="322"/>
      <c r="F23" s="322"/>
      <c r="G23" s="321"/>
      <c r="H23" s="322"/>
      <c r="I23" s="323"/>
      <c r="J23" s="322"/>
      <c r="K23" s="322"/>
      <c r="L23" s="323"/>
      <c r="M23" s="323"/>
      <c r="N23" s="323"/>
      <c r="O23" s="107">
        <f>'wadium_kwota na sfinansowanie'!D16</f>
        <v>0</v>
      </c>
      <c r="P23" s="95"/>
      <c r="Q23" s="95"/>
      <c r="R23" s="95"/>
    </row>
    <row r="24" spans="1:18">
      <c r="A24" s="320"/>
      <c r="B24" s="111" t="s">
        <v>249</v>
      </c>
      <c r="C24" s="321"/>
      <c r="D24" s="321"/>
      <c r="E24" s="322"/>
      <c r="F24" s="322"/>
      <c r="G24" s="321"/>
      <c r="H24" s="322"/>
      <c r="I24" s="323"/>
      <c r="J24" s="322"/>
      <c r="K24" s="322"/>
      <c r="L24" s="323"/>
      <c r="M24" s="323"/>
      <c r="N24" s="323"/>
      <c r="O24" s="107">
        <f>'wadium_kwota na sfinansowanie'!D17</f>
        <v>0</v>
      </c>
      <c r="P24" s="95"/>
      <c r="Q24" s="95"/>
      <c r="R24" s="95"/>
    </row>
    <row r="25" spans="1:18">
      <c r="A25" s="320"/>
      <c r="B25" s="111" t="s">
        <v>250</v>
      </c>
      <c r="C25" s="321"/>
      <c r="D25" s="321"/>
      <c r="E25" s="322"/>
      <c r="F25" s="322"/>
      <c r="G25" s="321"/>
      <c r="H25" s="322"/>
      <c r="I25" s="323"/>
      <c r="J25" s="322"/>
      <c r="K25" s="322"/>
      <c r="L25" s="323"/>
      <c r="M25" s="323"/>
      <c r="N25" s="323"/>
      <c r="O25" s="107">
        <f>'wadium_kwota na sfinansowanie'!D18</f>
        <v>0</v>
      </c>
      <c r="P25" s="95"/>
      <c r="Q25" s="95"/>
      <c r="R25" s="95"/>
    </row>
    <row r="26" spans="1:18">
      <c r="A26" s="320"/>
      <c r="B26" s="111" t="s">
        <v>251</v>
      </c>
      <c r="C26" s="321"/>
      <c r="D26" s="321"/>
      <c r="E26" s="322"/>
      <c r="F26" s="322"/>
      <c r="G26" s="321"/>
      <c r="H26" s="322"/>
      <c r="I26" s="323"/>
      <c r="J26" s="322"/>
      <c r="K26" s="322"/>
      <c r="L26" s="323"/>
      <c r="M26" s="323"/>
      <c r="N26" s="323"/>
      <c r="O26" s="107">
        <f>'wadium_kwota na sfinansowanie'!D19</f>
        <v>0</v>
      </c>
      <c r="P26" s="95"/>
      <c r="Q26" s="95"/>
      <c r="R26" s="95"/>
    </row>
    <row r="27" spans="1:18">
      <c r="A27" s="320"/>
      <c r="B27" s="111" t="s">
        <v>193</v>
      </c>
      <c r="C27" s="321"/>
      <c r="D27" s="321"/>
      <c r="E27" s="322"/>
      <c r="F27" s="322"/>
      <c r="G27" s="321"/>
      <c r="H27" s="322"/>
      <c r="I27" s="323"/>
      <c r="J27" s="322"/>
      <c r="K27" s="322"/>
      <c r="L27" s="323"/>
      <c r="M27" s="323"/>
      <c r="N27" s="323"/>
      <c r="O27" s="107">
        <f>'wadium_kwota na sfinansowanie'!D20</f>
        <v>0</v>
      </c>
      <c r="P27" s="95"/>
      <c r="Q27" s="95"/>
      <c r="R27" s="95"/>
    </row>
    <row r="28" spans="1:18">
      <c r="A28" s="320"/>
      <c r="B28" s="111" t="s">
        <v>197</v>
      </c>
      <c r="C28" s="321"/>
      <c r="D28" s="321"/>
      <c r="E28" s="322"/>
      <c r="F28" s="322"/>
      <c r="G28" s="321"/>
      <c r="H28" s="322"/>
      <c r="I28" s="323"/>
      <c r="J28" s="322"/>
      <c r="K28" s="322"/>
      <c r="L28" s="323"/>
      <c r="M28" s="323"/>
      <c r="N28" s="323"/>
      <c r="O28" s="107">
        <f>'wadium_kwota na sfinansowanie'!D21</f>
        <v>0</v>
      </c>
      <c r="P28" s="95"/>
      <c r="Q28" s="95"/>
      <c r="R28" s="95"/>
    </row>
    <row r="29" spans="1:18">
      <c r="A29" s="320"/>
      <c r="B29" s="111" t="s">
        <v>205</v>
      </c>
      <c r="C29" s="321"/>
      <c r="D29" s="321"/>
      <c r="E29" s="322"/>
      <c r="F29" s="322"/>
      <c r="G29" s="321"/>
      <c r="H29" s="322"/>
      <c r="I29" s="323"/>
      <c r="J29" s="322"/>
      <c r="K29" s="322"/>
      <c r="L29" s="323"/>
      <c r="M29" s="323"/>
      <c r="N29" s="323"/>
      <c r="O29" s="107">
        <f>'wadium_kwota na sfinansowanie'!D22</f>
        <v>0</v>
      </c>
      <c r="P29" s="95"/>
      <c r="Q29" s="95"/>
      <c r="R29" s="95"/>
    </row>
    <row r="30" spans="1:18">
      <c r="A30" s="320"/>
      <c r="B30" s="111" t="s">
        <v>207</v>
      </c>
      <c r="C30" s="321"/>
      <c r="D30" s="321"/>
      <c r="E30" s="322"/>
      <c r="F30" s="322"/>
      <c r="G30" s="321"/>
      <c r="H30" s="322"/>
      <c r="I30" s="323"/>
      <c r="J30" s="322"/>
      <c r="K30" s="322"/>
      <c r="L30" s="323"/>
      <c r="M30" s="323"/>
      <c r="N30" s="323"/>
      <c r="O30" s="107">
        <f>'wadium_kwota na sfinansowanie'!D23</f>
        <v>0</v>
      </c>
      <c r="P30" s="95"/>
      <c r="Q30" s="95"/>
      <c r="R30" s="95"/>
    </row>
    <row r="31" spans="1:18">
      <c r="A31" s="320"/>
      <c r="B31" s="111" t="s">
        <v>210</v>
      </c>
      <c r="C31" s="321"/>
      <c r="D31" s="321"/>
      <c r="E31" s="322"/>
      <c r="F31" s="322"/>
      <c r="G31" s="321"/>
      <c r="H31" s="322"/>
      <c r="I31" s="323"/>
      <c r="J31" s="322"/>
      <c r="K31" s="322"/>
      <c r="L31" s="323"/>
      <c r="M31" s="323"/>
      <c r="N31" s="323"/>
      <c r="O31" s="107">
        <f>'wadium_kwota na sfinansowanie'!D24</f>
        <v>0</v>
      </c>
      <c r="P31" s="95"/>
      <c r="Q31" s="95"/>
      <c r="R31" s="95"/>
    </row>
    <row r="32" spans="1:18">
      <c r="A32" s="320"/>
      <c r="B32" s="111" t="s">
        <v>214</v>
      </c>
      <c r="C32" s="321"/>
      <c r="D32" s="321"/>
      <c r="E32" s="322"/>
      <c r="F32" s="322"/>
      <c r="G32" s="321"/>
      <c r="H32" s="322"/>
      <c r="I32" s="323"/>
      <c r="J32" s="322"/>
      <c r="K32" s="322"/>
      <c r="L32" s="323"/>
      <c r="M32" s="323"/>
      <c r="N32" s="323"/>
      <c r="O32" s="107">
        <f>'wadium_kwota na sfinansowanie'!D25</f>
        <v>0</v>
      </c>
      <c r="P32" s="95"/>
      <c r="Q32" s="95"/>
      <c r="R32" s="95"/>
    </row>
    <row r="33" spans="2:18" s="93" customFormat="1" ht="25.5">
      <c r="B33" s="114" t="s">
        <v>63</v>
      </c>
      <c r="C33" s="215">
        <v>1</v>
      </c>
      <c r="D33" s="215">
        <f>C33+1</f>
        <v>2</v>
      </c>
      <c r="E33" s="215">
        <f t="shared" ref="E33:N33" si="0">D33+1</f>
        <v>3</v>
      </c>
      <c r="F33" s="215">
        <f t="shared" si="0"/>
        <v>4</v>
      </c>
      <c r="G33" s="215">
        <f t="shared" si="0"/>
        <v>5</v>
      </c>
      <c r="H33" s="215">
        <f t="shared" si="0"/>
        <v>6</v>
      </c>
      <c r="I33" s="215">
        <f t="shared" si="0"/>
        <v>7</v>
      </c>
      <c r="J33" s="215">
        <f t="shared" si="0"/>
        <v>8</v>
      </c>
      <c r="K33" s="215">
        <f t="shared" si="0"/>
        <v>9</v>
      </c>
      <c r="L33" s="215">
        <f t="shared" si="0"/>
        <v>10</v>
      </c>
      <c r="M33" s="215">
        <f t="shared" si="0"/>
        <v>11</v>
      </c>
      <c r="N33" s="215">
        <f t="shared" si="0"/>
        <v>12</v>
      </c>
      <c r="O33" s="115">
        <f>SUM(O10:O32)</f>
        <v>0</v>
      </c>
      <c r="P33" s="94"/>
      <c r="Q33" s="94"/>
      <c r="R33" s="94"/>
    </row>
    <row r="34" spans="2:18" s="93" customFormat="1" ht="38.25">
      <c r="B34" s="114" t="s">
        <v>64</v>
      </c>
      <c r="C34" s="215">
        <v>1</v>
      </c>
      <c r="D34" s="215">
        <f>C34+1</f>
        <v>2</v>
      </c>
      <c r="E34" s="215">
        <f t="shared" ref="E34:N34" si="1">D34+1</f>
        <v>3</v>
      </c>
      <c r="F34" s="215">
        <f t="shared" si="1"/>
        <v>4</v>
      </c>
      <c r="G34" s="215">
        <f t="shared" si="1"/>
        <v>5</v>
      </c>
      <c r="H34" s="215">
        <f t="shared" si="1"/>
        <v>6</v>
      </c>
      <c r="I34" s="215">
        <f t="shared" si="1"/>
        <v>7</v>
      </c>
      <c r="J34" s="215">
        <f t="shared" si="1"/>
        <v>8</v>
      </c>
      <c r="K34" s="215">
        <f t="shared" si="1"/>
        <v>9</v>
      </c>
      <c r="L34" s="215">
        <f t="shared" si="1"/>
        <v>10</v>
      </c>
      <c r="M34" s="215">
        <f t="shared" si="1"/>
        <v>11</v>
      </c>
      <c r="N34" s="216">
        <f t="shared" si="1"/>
        <v>12</v>
      </c>
      <c r="O34" s="116"/>
      <c r="P34" s="94"/>
      <c r="Q34" s="94"/>
      <c r="R34" s="94"/>
    </row>
    <row r="35" spans="2:18" ht="25.5">
      <c r="B35" s="217" t="s">
        <v>65</v>
      </c>
      <c r="C35" s="205"/>
      <c r="D35" s="207"/>
      <c r="E35" s="209"/>
      <c r="F35" s="210"/>
      <c r="G35" s="205"/>
      <c r="H35" s="209"/>
      <c r="I35" s="211"/>
      <c r="J35" s="209"/>
      <c r="K35" s="209"/>
      <c r="L35" s="212"/>
      <c r="M35" s="212"/>
      <c r="N35" s="212"/>
    </row>
    <row r="36" spans="2:18" ht="12.75" hidden="1" customHeight="1">
      <c r="C36" s="117"/>
      <c r="D36" s="117"/>
      <c r="E36" s="118"/>
      <c r="F36" s="118"/>
      <c r="G36" s="117"/>
      <c r="H36" s="118"/>
      <c r="I36" s="119"/>
      <c r="J36" s="118"/>
      <c r="K36" s="118"/>
      <c r="L36" s="119"/>
      <c r="M36" s="119"/>
      <c r="N36" s="119"/>
    </row>
    <row r="37" spans="2:18" ht="12.75" hidden="1" customHeight="1">
      <c r="B37" s="95"/>
      <c r="C37" s="120"/>
      <c r="D37" s="120"/>
      <c r="E37" s="121"/>
      <c r="F37" s="121"/>
      <c r="G37" s="120"/>
      <c r="H37" s="121"/>
      <c r="I37" s="122"/>
      <c r="J37" s="121"/>
      <c r="K37" s="121"/>
      <c r="L37" s="122"/>
      <c r="M37" s="122"/>
      <c r="N37" s="122"/>
    </row>
    <row r="38" spans="2:18" ht="12.75" hidden="1" customHeight="1">
      <c r="C38" s="123"/>
      <c r="D38" s="123"/>
      <c r="E38" s="108"/>
      <c r="F38" s="108"/>
      <c r="G38" s="123"/>
      <c r="H38" s="108"/>
      <c r="I38" s="124"/>
      <c r="J38" s="108"/>
      <c r="K38" s="108"/>
      <c r="L38" s="124"/>
      <c r="M38" s="124"/>
      <c r="N38" s="124"/>
    </row>
    <row r="39" spans="2:18" ht="12.75" hidden="1" customHeight="1"/>
    <row r="40" spans="2:18" ht="12.75" hidden="1" customHeight="1"/>
    <row r="41" spans="2:18">
      <c r="C41" s="206"/>
      <c r="G41" s="206"/>
    </row>
    <row r="42" spans="2:18">
      <c r="D42" s="127"/>
    </row>
  </sheetData>
  <mergeCells count="6">
    <mergeCell ref="O7:O9"/>
    <mergeCell ref="A3:H3"/>
    <mergeCell ref="A4:H4"/>
    <mergeCell ref="A5:H5"/>
    <mergeCell ref="A1:C1"/>
    <mergeCell ref="A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23"/>
  <sheetViews>
    <sheetView topLeftCell="A61" workbookViewId="0">
      <selection activeCell="T47" sqref="T47"/>
    </sheetView>
  </sheetViews>
  <sheetFormatPr defaultColWidth="11.28515625" defaultRowHeight="12.75"/>
  <cols>
    <col min="1" max="1" width="11.28515625" style="200"/>
    <col min="2" max="5" width="11.28515625" style="201"/>
    <col min="6" max="8" width="11.28515625" style="202"/>
    <col min="9" max="9" width="11.28515625" style="132"/>
    <col min="10" max="10" width="11.28515625" style="202"/>
    <col min="11" max="13" width="11.28515625" style="132"/>
    <col min="14" max="14" width="12.140625" style="134" bestFit="1" customWidth="1"/>
    <col min="15" max="16384" width="11.28515625" style="134"/>
  </cols>
  <sheetData>
    <row r="1" spans="1:44" s="128" customFormat="1">
      <c r="A1" s="128" t="s">
        <v>66</v>
      </c>
      <c r="I1" s="129"/>
      <c r="K1" s="129"/>
      <c r="L1" s="129"/>
      <c r="M1" s="129"/>
    </row>
    <row r="2" spans="1:44" s="132" customFormat="1" ht="15.75">
      <c r="A2" s="130"/>
      <c r="B2" s="131" t="s">
        <v>48</v>
      </c>
      <c r="C2" s="131" t="s">
        <v>49</v>
      </c>
      <c r="D2" s="131" t="s">
        <v>50</v>
      </c>
      <c r="E2" s="131" t="s">
        <v>51</v>
      </c>
      <c r="F2" s="131" t="s">
        <v>52</v>
      </c>
      <c r="G2" s="131" t="s">
        <v>53</v>
      </c>
      <c r="H2" s="131" t="s">
        <v>54</v>
      </c>
      <c r="I2" s="131" t="s">
        <v>55</v>
      </c>
      <c r="J2" s="131" t="s">
        <v>56</v>
      </c>
      <c r="K2" s="131" t="s">
        <v>57</v>
      </c>
      <c r="L2" s="131" t="s">
        <v>238</v>
      </c>
      <c r="M2" s="131" t="s">
        <v>239</v>
      </c>
      <c r="N2" s="538" t="s">
        <v>91</v>
      </c>
      <c r="V2" s="349"/>
      <c r="W2" s="350" t="s">
        <v>253</v>
      </c>
      <c r="X2" s="349"/>
      <c r="AH2" s="348" t="s">
        <v>67</v>
      </c>
    </row>
    <row r="3" spans="1:44" ht="204" customHeight="1">
      <c r="A3" s="133" t="s">
        <v>68</v>
      </c>
      <c r="B3" s="203">
        <f>'INF OTW'!C8</f>
        <v>1</v>
      </c>
      <c r="C3" s="203">
        <f>'INF OTW'!D8</f>
        <v>2</v>
      </c>
      <c r="D3" s="203">
        <f>'INF OTW'!E8</f>
        <v>3</v>
      </c>
      <c r="E3" s="203">
        <f>'INF OTW'!F8</f>
        <v>4</v>
      </c>
      <c r="F3" s="203">
        <f>'INF OTW'!G8</f>
        <v>5</v>
      </c>
      <c r="G3" s="203">
        <f>'INF OTW'!H8</f>
        <v>6</v>
      </c>
      <c r="H3" s="203">
        <f>'INF OTW'!I8</f>
        <v>7</v>
      </c>
      <c r="I3" s="203">
        <f>'INF OTW'!J8</f>
        <v>8</v>
      </c>
      <c r="J3" s="203">
        <f>'INF OTW'!K8</f>
        <v>9</v>
      </c>
      <c r="K3" s="203">
        <f>'INF OTW'!L8</f>
        <v>10</v>
      </c>
      <c r="L3" s="203">
        <f>'INF OTW'!M8</f>
        <v>11</v>
      </c>
      <c r="M3" s="203">
        <f>'INF OTW'!N8</f>
        <v>12</v>
      </c>
      <c r="N3" s="538"/>
      <c r="S3" s="135">
        <f t="shared" ref="S3:AB3" si="0">B3</f>
        <v>1</v>
      </c>
      <c r="T3" s="135">
        <f t="shared" si="0"/>
        <v>2</v>
      </c>
      <c r="U3" s="135">
        <f t="shared" si="0"/>
        <v>3</v>
      </c>
      <c r="V3" s="135">
        <f t="shared" si="0"/>
        <v>4</v>
      </c>
      <c r="W3" s="135">
        <f t="shared" si="0"/>
        <v>5</v>
      </c>
      <c r="X3" s="135">
        <f t="shared" si="0"/>
        <v>6</v>
      </c>
      <c r="Y3" s="135">
        <f t="shared" si="0"/>
        <v>7</v>
      </c>
      <c r="Z3" s="135">
        <f t="shared" si="0"/>
        <v>8</v>
      </c>
      <c r="AA3" s="135">
        <f t="shared" si="0"/>
        <v>9</v>
      </c>
      <c r="AB3" s="135">
        <f t="shared" si="0"/>
        <v>10</v>
      </c>
      <c r="AC3" s="135">
        <f t="shared" ref="AC3:AD3" si="1">L3</f>
        <v>11</v>
      </c>
      <c r="AD3" s="135">
        <f t="shared" si="1"/>
        <v>12</v>
      </c>
      <c r="AE3" s="218"/>
      <c r="AG3" s="135">
        <f t="shared" ref="AG3:AP3" si="2">B3</f>
        <v>1</v>
      </c>
      <c r="AH3" s="135">
        <f t="shared" si="2"/>
        <v>2</v>
      </c>
      <c r="AI3" s="135">
        <f t="shared" si="2"/>
        <v>3</v>
      </c>
      <c r="AJ3" s="135">
        <f t="shared" si="2"/>
        <v>4</v>
      </c>
      <c r="AK3" s="135">
        <f t="shared" si="2"/>
        <v>5</v>
      </c>
      <c r="AL3" s="135">
        <f t="shared" si="2"/>
        <v>6</v>
      </c>
      <c r="AM3" s="135">
        <f t="shared" si="2"/>
        <v>7</v>
      </c>
      <c r="AN3" s="135">
        <f t="shared" si="2"/>
        <v>8</v>
      </c>
      <c r="AO3" s="135">
        <f t="shared" si="2"/>
        <v>9</v>
      </c>
      <c r="AP3" s="135">
        <f t="shared" si="2"/>
        <v>10</v>
      </c>
      <c r="AQ3" s="135">
        <f t="shared" ref="AQ3:AR3" si="3">L3</f>
        <v>11</v>
      </c>
      <c r="AR3" s="135">
        <f t="shared" si="3"/>
        <v>12</v>
      </c>
    </row>
    <row r="4" spans="1:44" ht="26.25" customHeight="1">
      <c r="A4" s="133"/>
      <c r="B4" s="136" t="s">
        <v>69</v>
      </c>
      <c r="C4" s="136" t="s">
        <v>69</v>
      </c>
      <c r="D4" s="136" t="s">
        <v>69</v>
      </c>
      <c r="E4" s="136" t="s">
        <v>69</v>
      </c>
      <c r="F4" s="136" t="s">
        <v>69</v>
      </c>
      <c r="G4" s="136" t="s">
        <v>69</v>
      </c>
      <c r="H4" s="136" t="s">
        <v>69</v>
      </c>
      <c r="I4" s="136" t="s">
        <v>69</v>
      </c>
      <c r="J4" s="136" t="s">
        <v>69</v>
      </c>
      <c r="K4" s="172" t="s">
        <v>69</v>
      </c>
      <c r="L4" s="172" t="s">
        <v>69</v>
      </c>
      <c r="M4" s="172" t="s">
        <v>69</v>
      </c>
      <c r="N4" s="352"/>
      <c r="O4" s="134" t="s">
        <v>70</v>
      </c>
      <c r="P4" s="134" t="s">
        <v>71</v>
      </c>
      <c r="Q4" s="137">
        <v>0.7</v>
      </c>
      <c r="S4" s="138"/>
      <c r="T4" s="138"/>
      <c r="U4" s="138"/>
      <c r="V4" s="138"/>
      <c r="W4" s="138"/>
      <c r="X4" s="138"/>
      <c r="Y4" s="138"/>
      <c r="Z4" s="138"/>
      <c r="AA4" s="138"/>
      <c r="AB4" s="138"/>
      <c r="AC4" s="138"/>
      <c r="AD4" s="138"/>
      <c r="AE4" s="139"/>
      <c r="AG4" s="140"/>
      <c r="AH4" s="140"/>
      <c r="AI4" s="140"/>
      <c r="AJ4" s="140"/>
      <c r="AK4" s="140"/>
      <c r="AL4" s="140"/>
      <c r="AM4" s="140"/>
      <c r="AN4" s="140"/>
      <c r="AO4" s="140"/>
      <c r="AP4" s="140"/>
      <c r="AQ4" s="140"/>
      <c r="AR4" s="140"/>
    </row>
    <row r="5" spans="1:44" s="132" customFormat="1" ht="12.75" customHeight="1">
      <c r="A5" s="141" t="s">
        <v>72</v>
      </c>
      <c r="B5" s="142" t="str">
        <f>IF('INF OTW'!C10="","",'INF OTW'!C10)</f>
        <v/>
      </c>
      <c r="C5" s="142" t="str">
        <f>IF('INF OTW'!D10="","",'INF OTW'!D10)</f>
        <v/>
      </c>
      <c r="D5" s="142" t="str">
        <f>IF('INF OTW'!E10="","",'INF OTW'!E10)</f>
        <v/>
      </c>
      <c r="E5" s="142" t="str">
        <f>IF('INF OTW'!F10="","",'INF OTW'!F10)</f>
        <v/>
      </c>
      <c r="F5" s="142" t="str">
        <f>IF('INF OTW'!G10="","",'INF OTW'!G10)</f>
        <v/>
      </c>
      <c r="G5" s="142" t="str">
        <f>IF('INF OTW'!H10="","",'INF OTW'!H10)</f>
        <v/>
      </c>
      <c r="H5" s="142" t="str">
        <f>IF('INF OTW'!I10="","",'INF OTW'!I10)</f>
        <v/>
      </c>
      <c r="I5" s="142" t="str">
        <f>IF('INF OTW'!J10="","",'INF OTW'!J10)</f>
        <v/>
      </c>
      <c r="J5" s="142" t="str">
        <f>IF('INF OTW'!K10="","",'INF OTW'!K10)</f>
        <v/>
      </c>
      <c r="K5" s="142" t="str">
        <f>IF('INF OTW'!L10="","",'INF OTW'!L10)</f>
        <v/>
      </c>
      <c r="L5" s="142" t="str">
        <f>IF('INF OTW'!M10="","",'INF OTW'!M10)</f>
        <v/>
      </c>
      <c r="M5" s="142" t="str">
        <f>IF('INF OTW'!N10="","",'INF OTW'!N10)</f>
        <v/>
      </c>
      <c r="N5" s="354">
        <f>'INF OTW'!O10</f>
        <v>0</v>
      </c>
      <c r="O5" s="143">
        <f>MIN(B5:M5)</f>
        <v>0</v>
      </c>
      <c r="P5" s="143">
        <f>N5-O5</f>
        <v>0</v>
      </c>
      <c r="Q5" s="143">
        <f t="shared" ref="Q5:Q27" si="4">$N5*70%</f>
        <v>0</v>
      </c>
      <c r="R5" s="351" t="s">
        <v>72</v>
      </c>
      <c r="S5" s="144" t="str">
        <f t="shared" ref="S5:AB8" si="5">IF(B5="","",IF(B5&lt;$Q5,"RC",""))</f>
        <v/>
      </c>
      <c r="T5" s="144" t="str">
        <f t="shared" si="5"/>
        <v/>
      </c>
      <c r="U5" s="144" t="str">
        <f t="shared" si="5"/>
        <v/>
      </c>
      <c r="V5" s="144" t="str">
        <f t="shared" si="5"/>
        <v/>
      </c>
      <c r="W5" s="144" t="str">
        <f t="shared" si="5"/>
        <v/>
      </c>
      <c r="X5" s="144" t="str">
        <f t="shared" si="5"/>
        <v/>
      </c>
      <c r="Y5" s="144" t="str">
        <f t="shared" si="5"/>
        <v/>
      </c>
      <c r="Z5" s="144" t="str">
        <f t="shared" si="5"/>
        <v/>
      </c>
      <c r="AA5" s="144" t="str">
        <f t="shared" si="5"/>
        <v/>
      </c>
      <c r="AB5" s="144" t="str">
        <f t="shared" si="5"/>
        <v/>
      </c>
      <c r="AC5" s="144" t="str">
        <f t="shared" ref="AC5:AD20" si="6">IF(L5="","",IF(L5&lt;$Q5,"RC",""))</f>
        <v/>
      </c>
      <c r="AD5" s="144" t="str">
        <f t="shared" si="6"/>
        <v/>
      </c>
      <c r="AE5" s="145"/>
      <c r="AF5" s="351" t="s">
        <v>72</v>
      </c>
      <c r="AG5" s="146" t="str">
        <f t="shared" ref="AG5:AP8" si="7">IF(B5="","",$N5-B5)</f>
        <v/>
      </c>
      <c r="AH5" s="146" t="str">
        <f t="shared" si="7"/>
        <v/>
      </c>
      <c r="AI5" s="146" t="str">
        <f t="shared" si="7"/>
        <v/>
      </c>
      <c r="AJ5" s="146" t="str">
        <f t="shared" si="7"/>
        <v/>
      </c>
      <c r="AK5" s="146" t="str">
        <f t="shared" si="7"/>
        <v/>
      </c>
      <c r="AL5" s="146" t="str">
        <f t="shared" si="7"/>
        <v/>
      </c>
      <c r="AM5" s="146" t="str">
        <f t="shared" si="7"/>
        <v/>
      </c>
      <c r="AN5" s="146" t="str">
        <f t="shared" si="7"/>
        <v/>
      </c>
      <c r="AO5" s="146" t="str">
        <f t="shared" si="7"/>
        <v/>
      </c>
      <c r="AP5" s="146" t="str">
        <f t="shared" si="7"/>
        <v/>
      </c>
      <c r="AQ5" s="146" t="str">
        <f t="shared" ref="AQ5:AR8" si="8">IF(L5="","",$N5-L5)</f>
        <v/>
      </c>
      <c r="AR5" s="146" t="str">
        <f t="shared" si="8"/>
        <v/>
      </c>
    </row>
    <row r="6" spans="1:44" s="132" customFormat="1" ht="12.75" customHeight="1">
      <c r="A6" s="141" t="s">
        <v>60</v>
      </c>
      <c r="B6" s="142" t="str">
        <f>IF('INF OTW'!C11="","",'INF OTW'!C11)</f>
        <v/>
      </c>
      <c r="C6" s="142" t="str">
        <f>IF('INF OTW'!D11="","",'INF OTW'!D11)</f>
        <v/>
      </c>
      <c r="D6" s="142" t="str">
        <f>IF('INF OTW'!E11="","",'INF OTW'!E11)</f>
        <v/>
      </c>
      <c r="E6" s="142" t="str">
        <f>IF('INF OTW'!F11="","",'INF OTW'!F11)</f>
        <v/>
      </c>
      <c r="F6" s="142" t="str">
        <f>IF('INF OTW'!G11="","",'INF OTW'!G11)</f>
        <v/>
      </c>
      <c r="G6" s="142" t="str">
        <f>IF('INF OTW'!H11="","",'INF OTW'!H11)</f>
        <v/>
      </c>
      <c r="H6" s="142" t="str">
        <f>IF('INF OTW'!I11="","",'INF OTW'!I11)</f>
        <v/>
      </c>
      <c r="I6" s="142" t="str">
        <f>IF('INF OTW'!J11="","",'INF OTW'!J11)</f>
        <v/>
      </c>
      <c r="J6" s="142" t="str">
        <f>IF('INF OTW'!K11="","",'INF OTW'!K11)</f>
        <v/>
      </c>
      <c r="K6" s="142" t="str">
        <f>IF('INF OTW'!L11="","",'INF OTW'!L11)</f>
        <v/>
      </c>
      <c r="L6" s="142" t="str">
        <f>IF('INF OTW'!M11="","",'INF OTW'!M11)</f>
        <v/>
      </c>
      <c r="M6" s="142" t="str">
        <f>IF('INF OTW'!N11="","",'INF OTW'!N11)</f>
        <v/>
      </c>
      <c r="N6" s="354">
        <f>'INF OTW'!O11</f>
        <v>0</v>
      </c>
      <c r="O6" s="143">
        <f t="shared" ref="O6:O27" si="9">MIN(B6:M6)</f>
        <v>0</v>
      </c>
      <c r="P6" s="143">
        <f t="shared" ref="P6:P27" si="10">N6-O6</f>
        <v>0</v>
      </c>
      <c r="Q6" s="143">
        <f t="shared" si="4"/>
        <v>0</v>
      </c>
      <c r="R6" s="351" t="s">
        <v>60</v>
      </c>
      <c r="S6" s="144" t="str">
        <f t="shared" si="5"/>
        <v/>
      </c>
      <c r="T6" s="144" t="str">
        <f t="shared" si="5"/>
        <v/>
      </c>
      <c r="U6" s="144" t="str">
        <f t="shared" si="5"/>
        <v/>
      </c>
      <c r="V6" s="144" t="str">
        <f t="shared" si="5"/>
        <v/>
      </c>
      <c r="W6" s="144" t="str">
        <f t="shared" si="5"/>
        <v/>
      </c>
      <c r="X6" s="144" t="str">
        <f t="shared" si="5"/>
        <v/>
      </c>
      <c r="Y6" s="144" t="str">
        <f t="shared" si="5"/>
        <v/>
      </c>
      <c r="Z6" s="144" t="str">
        <f t="shared" si="5"/>
        <v/>
      </c>
      <c r="AA6" s="144" t="str">
        <f t="shared" si="5"/>
        <v/>
      </c>
      <c r="AB6" s="144" t="str">
        <f t="shared" si="5"/>
        <v/>
      </c>
      <c r="AC6" s="144" t="str">
        <f t="shared" si="6"/>
        <v/>
      </c>
      <c r="AD6" s="144" t="str">
        <f t="shared" si="6"/>
        <v/>
      </c>
      <c r="AE6" s="145"/>
      <c r="AF6" s="351" t="s">
        <v>60</v>
      </c>
      <c r="AG6" s="146" t="str">
        <f t="shared" si="7"/>
        <v/>
      </c>
      <c r="AH6" s="146" t="str">
        <f t="shared" si="7"/>
        <v/>
      </c>
      <c r="AI6" s="146" t="str">
        <f t="shared" si="7"/>
        <v/>
      </c>
      <c r="AJ6" s="146" t="str">
        <f t="shared" si="7"/>
        <v/>
      </c>
      <c r="AK6" s="146" t="str">
        <f t="shared" si="7"/>
        <v/>
      </c>
      <c r="AL6" s="146" t="str">
        <f t="shared" si="7"/>
        <v/>
      </c>
      <c r="AM6" s="146" t="str">
        <f t="shared" si="7"/>
        <v/>
      </c>
      <c r="AN6" s="146" t="str">
        <f t="shared" si="7"/>
        <v/>
      </c>
      <c r="AO6" s="146" t="str">
        <f t="shared" si="7"/>
        <v/>
      </c>
      <c r="AP6" s="146" t="str">
        <f t="shared" si="7"/>
        <v/>
      </c>
      <c r="AQ6" s="146" t="str">
        <f t="shared" si="8"/>
        <v/>
      </c>
      <c r="AR6" s="146" t="str">
        <f t="shared" si="8"/>
        <v/>
      </c>
    </row>
    <row r="7" spans="1:44" s="132" customFormat="1" ht="12.75" customHeight="1">
      <c r="A7" s="141" t="s">
        <v>61</v>
      </c>
      <c r="B7" s="142" t="str">
        <f>IF('INF OTW'!C12="","",'INF OTW'!C12)</f>
        <v/>
      </c>
      <c r="C7" s="142" t="str">
        <f>IF('INF OTW'!D12="","",'INF OTW'!D12)</f>
        <v/>
      </c>
      <c r="D7" s="142" t="str">
        <f>IF('INF OTW'!E12="","",'INF OTW'!E12)</f>
        <v/>
      </c>
      <c r="E7" s="142" t="str">
        <f>IF('INF OTW'!F12="","",'INF OTW'!F12)</f>
        <v/>
      </c>
      <c r="F7" s="142" t="str">
        <f>IF('INF OTW'!G12="","",'INF OTW'!G12)</f>
        <v/>
      </c>
      <c r="G7" s="142" t="str">
        <f>IF('INF OTW'!H12="","",'INF OTW'!H12)</f>
        <v/>
      </c>
      <c r="H7" s="142" t="str">
        <f>IF('INF OTW'!I12="","",'INF OTW'!I12)</f>
        <v/>
      </c>
      <c r="I7" s="142" t="str">
        <f>IF('INF OTW'!J12="","",'INF OTW'!J12)</f>
        <v/>
      </c>
      <c r="J7" s="142" t="str">
        <f>IF('INF OTW'!K12="","",'INF OTW'!K12)</f>
        <v/>
      </c>
      <c r="K7" s="142" t="str">
        <f>IF('INF OTW'!L12="","",'INF OTW'!L12)</f>
        <v/>
      </c>
      <c r="L7" s="142" t="str">
        <f>IF('INF OTW'!M12="","",'INF OTW'!M12)</f>
        <v/>
      </c>
      <c r="M7" s="142" t="str">
        <f>IF('INF OTW'!N12="","",'INF OTW'!N12)</f>
        <v/>
      </c>
      <c r="N7" s="354">
        <f>'INF OTW'!O12</f>
        <v>0</v>
      </c>
      <c r="O7" s="143">
        <f t="shared" si="9"/>
        <v>0</v>
      </c>
      <c r="P7" s="143">
        <f t="shared" si="10"/>
        <v>0</v>
      </c>
      <c r="Q7" s="143">
        <f t="shared" si="4"/>
        <v>0</v>
      </c>
      <c r="R7" s="351" t="s">
        <v>61</v>
      </c>
      <c r="S7" s="144" t="str">
        <f t="shared" si="5"/>
        <v/>
      </c>
      <c r="T7" s="144" t="str">
        <f t="shared" si="5"/>
        <v/>
      </c>
      <c r="U7" s="144" t="str">
        <f t="shared" si="5"/>
        <v/>
      </c>
      <c r="V7" s="144" t="str">
        <f t="shared" si="5"/>
        <v/>
      </c>
      <c r="W7" s="144" t="str">
        <f t="shared" si="5"/>
        <v/>
      </c>
      <c r="X7" s="144" t="str">
        <f t="shared" si="5"/>
        <v/>
      </c>
      <c r="Y7" s="144" t="str">
        <f t="shared" si="5"/>
        <v/>
      </c>
      <c r="Z7" s="144" t="str">
        <f t="shared" si="5"/>
        <v/>
      </c>
      <c r="AA7" s="144" t="str">
        <f t="shared" si="5"/>
        <v/>
      </c>
      <c r="AB7" s="144" t="str">
        <f t="shared" si="5"/>
        <v/>
      </c>
      <c r="AC7" s="144" t="str">
        <f t="shared" si="6"/>
        <v/>
      </c>
      <c r="AD7" s="144" t="str">
        <f t="shared" si="6"/>
        <v/>
      </c>
      <c r="AE7" s="145"/>
      <c r="AF7" s="351" t="s">
        <v>61</v>
      </c>
      <c r="AG7" s="146" t="str">
        <f t="shared" si="7"/>
        <v/>
      </c>
      <c r="AH7" s="146" t="str">
        <f t="shared" si="7"/>
        <v/>
      </c>
      <c r="AI7" s="146" t="str">
        <f t="shared" si="7"/>
        <v/>
      </c>
      <c r="AJ7" s="146" t="str">
        <f t="shared" si="7"/>
        <v/>
      </c>
      <c r="AK7" s="146" t="str">
        <f t="shared" si="7"/>
        <v/>
      </c>
      <c r="AL7" s="146" t="str">
        <f t="shared" si="7"/>
        <v/>
      </c>
      <c r="AM7" s="146" t="str">
        <f t="shared" si="7"/>
        <v/>
      </c>
      <c r="AN7" s="146" t="str">
        <f t="shared" si="7"/>
        <v/>
      </c>
      <c r="AO7" s="146" t="str">
        <f t="shared" si="7"/>
        <v/>
      </c>
      <c r="AP7" s="146" t="str">
        <f t="shared" si="7"/>
        <v/>
      </c>
      <c r="AQ7" s="146" t="str">
        <f t="shared" si="8"/>
        <v/>
      </c>
      <c r="AR7" s="146" t="str">
        <f t="shared" si="8"/>
        <v/>
      </c>
    </row>
    <row r="8" spans="1:44" s="132" customFormat="1">
      <c r="A8" s="141" t="s">
        <v>62</v>
      </c>
      <c r="B8" s="142" t="str">
        <f>IF('INF OTW'!C13="","",'INF OTW'!C13)</f>
        <v/>
      </c>
      <c r="C8" s="142" t="str">
        <f>IF('INF OTW'!D13="","",'INF OTW'!D13)</f>
        <v/>
      </c>
      <c r="D8" s="142" t="str">
        <f>IF('INF OTW'!E13="","",'INF OTW'!E13)</f>
        <v/>
      </c>
      <c r="E8" s="142" t="str">
        <f>IF('INF OTW'!F13="","",'INF OTW'!F13)</f>
        <v/>
      </c>
      <c r="F8" s="142" t="str">
        <f>IF('INF OTW'!G13="","",'INF OTW'!G13)</f>
        <v/>
      </c>
      <c r="G8" s="142" t="str">
        <f>IF('INF OTW'!H13="","",'INF OTW'!H13)</f>
        <v/>
      </c>
      <c r="H8" s="142" t="str">
        <f>IF('INF OTW'!I13="","",'INF OTW'!I13)</f>
        <v/>
      </c>
      <c r="I8" s="142" t="str">
        <f>IF('INF OTW'!J13="","",'INF OTW'!J13)</f>
        <v/>
      </c>
      <c r="J8" s="142" t="str">
        <f>IF('INF OTW'!K13="","",'INF OTW'!K13)</f>
        <v/>
      </c>
      <c r="K8" s="142" t="str">
        <f>IF('INF OTW'!L13="","",'INF OTW'!L13)</f>
        <v/>
      </c>
      <c r="L8" s="142" t="str">
        <f>IF('INF OTW'!M13="","",'INF OTW'!M13)</f>
        <v/>
      </c>
      <c r="M8" s="142" t="str">
        <f>IF('INF OTW'!N13="","",'INF OTW'!N13)</f>
        <v/>
      </c>
      <c r="N8" s="354">
        <f>'INF OTW'!O13</f>
        <v>0</v>
      </c>
      <c r="O8" s="143">
        <f t="shared" si="9"/>
        <v>0</v>
      </c>
      <c r="P8" s="143">
        <f t="shared" si="10"/>
        <v>0</v>
      </c>
      <c r="Q8" s="143">
        <f t="shared" si="4"/>
        <v>0</v>
      </c>
      <c r="R8" s="351" t="s">
        <v>62</v>
      </c>
      <c r="S8" s="144" t="str">
        <f t="shared" si="5"/>
        <v/>
      </c>
      <c r="T8" s="353" t="str">
        <f t="shared" si="5"/>
        <v/>
      </c>
      <c r="U8" s="144" t="str">
        <f t="shared" si="5"/>
        <v/>
      </c>
      <c r="V8" s="144" t="str">
        <f t="shared" si="5"/>
        <v/>
      </c>
      <c r="W8" s="144" t="str">
        <f t="shared" si="5"/>
        <v/>
      </c>
      <c r="X8" s="144" t="str">
        <f t="shared" si="5"/>
        <v/>
      </c>
      <c r="Y8" s="144" t="str">
        <f t="shared" si="5"/>
        <v/>
      </c>
      <c r="Z8" s="144" t="str">
        <f t="shared" si="5"/>
        <v/>
      </c>
      <c r="AA8" s="144" t="str">
        <f t="shared" si="5"/>
        <v/>
      </c>
      <c r="AB8" s="144" t="str">
        <f t="shared" si="5"/>
        <v/>
      </c>
      <c r="AC8" s="144" t="str">
        <f t="shared" si="6"/>
        <v/>
      </c>
      <c r="AD8" s="144" t="str">
        <f t="shared" si="6"/>
        <v/>
      </c>
      <c r="AE8" s="145"/>
      <c r="AF8" s="351" t="s">
        <v>62</v>
      </c>
      <c r="AG8" s="146" t="str">
        <f t="shared" si="7"/>
        <v/>
      </c>
      <c r="AH8" s="146" t="str">
        <f t="shared" si="7"/>
        <v/>
      </c>
      <c r="AI8" s="146" t="str">
        <f t="shared" si="7"/>
        <v/>
      </c>
      <c r="AJ8" s="146" t="str">
        <f t="shared" si="7"/>
        <v/>
      </c>
      <c r="AK8" s="146" t="str">
        <f t="shared" si="7"/>
        <v/>
      </c>
      <c r="AL8" s="146" t="str">
        <f t="shared" si="7"/>
        <v/>
      </c>
      <c r="AM8" s="146" t="str">
        <f t="shared" si="7"/>
        <v/>
      </c>
      <c r="AN8" s="146" t="str">
        <f t="shared" si="7"/>
        <v/>
      </c>
      <c r="AO8" s="146" t="str">
        <f t="shared" si="7"/>
        <v/>
      </c>
      <c r="AP8" s="146" t="str">
        <f t="shared" si="7"/>
        <v/>
      </c>
      <c r="AQ8" s="146" t="str">
        <f t="shared" si="8"/>
        <v/>
      </c>
      <c r="AR8" s="146" t="str">
        <f t="shared" si="8"/>
        <v/>
      </c>
    </row>
    <row r="9" spans="1:44" s="132" customFormat="1">
      <c r="A9" s="141" t="s">
        <v>114</v>
      </c>
      <c r="B9" s="142" t="str">
        <f>IF('INF OTW'!C14="","",'INF OTW'!C14)</f>
        <v/>
      </c>
      <c r="C9" s="142" t="str">
        <f>IF('INF OTW'!D14="","",'INF OTW'!D14)</f>
        <v/>
      </c>
      <c r="D9" s="142" t="str">
        <f>IF('INF OTW'!E14="","",'INF OTW'!E14)</f>
        <v/>
      </c>
      <c r="E9" s="142" t="str">
        <f>IF('INF OTW'!F14="","",'INF OTW'!F14)</f>
        <v/>
      </c>
      <c r="F9" s="142" t="str">
        <f>IF('INF OTW'!G14="","",'INF OTW'!G14)</f>
        <v/>
      </c>
      <c r="G9" s="142" t="str">
        <f>IF('INF OTW'!H14="","",'INF OTW'!H14)</f>
        <v/>
      </c>
      <c r="H9" s="142" t="str">
        <f>IF('INF OTW'!I14="","",'INF OTW'!I14)</f>
        <v/>
      </c>
      <c r="I9" s="142" t="str">
        <f>IF('INF OTW'!J14="","",'INF OTW'!J14)</f>
        <v/>
      </c>
      <c r="J9" s="142" t="str">
        <f>IF('INF OTW'!K14="","",'INF OTW'!K14)</f>
        <v/>
      </c>
      <c r="K9" s="142" t="str">
        <f>IF('INF OTW'!L14="","",'INF OTW'!L14)</f>
        <v/>
      </c>
      <c r="L9" s="142" t="str">
        <f>IF('INF OTW'!M14="","",'INF OTW'!M14)</f>
        <v/>
      </c>
      <c r="M9" s="142" t="str">
        <f>IF('INF OTW'!N14="","",'INF OTW'!N14)</f>
        <v/>
      </c>
      <c r="N9" s="354">
        <f>'INF OTW'!O14</f>
        <v>0</v>
      </c>
      <c r="O9" s="143">
        <f t="shared" si="9"/>
        <v>0</v>
      </c>
      <c r="P9" s="143">
        <f t="shared" si="10"/>
        <v>0</v>
      </c>
      <c r="Q9" s="143">
        <f t="shared" si="4"/>
        <v>0</v>
      </c>
      <c r="R9" s="351" t="s">
        <v>114</v>
      </c>
      <c r="S9" s="144" t="str">
        <f t="shared" ref="S9:S27" si="11">IF(B9="","",IF(B9&lt;$Q9,"RC",""))</f>
        <v/>
      </c>
      <c r="T9" s="144" t="str">
        <f t="shared" ref="T9:T27" si="12">IF(C9="","",IF(C9&lt;$Q9,"RC",""))</f>
        <v/>
      </c>
      <c r="U9" s="144" t="str">
        <f t="shared" ref="U9:U27" si="13">IF(D9="","",IF(D9&lt;$Q9,"RC",""))</f>
        <v/>
      </c>
      <c r="V9" s="144" t="str">
        <f t="shared" ref="V9:V27" si="14">IF(E9="","",IF(E9&lt;$Q9,"RC",""))</f>
        <v/>
      </c>
      <c r="W9" s="144" t="str">
        <f t="shared" ref="W9:W27" si="15">IF(F9="","",IF(F9&lt;$Q9,"RC",""))</f>
        <v/>
      </c>
      <c r="X9" s="144" t="str">
        <f t="shared" ref="X9:X27" si="16">IF(G9="","",IF(G9&lt;$Q9,"RC",""))</f>
        <v/>
      </c>
      <c r="Y9" s="144" t="str">
        <f t="shared" ref="Y9:Y27" si="17">IF(H9="","",IF(H9&lt;$Q9,"RC",""))</f>
        <v/>
      </c>
      <c r="Z9" s="144" t="str">
        <f t="shared" ref="Z9:Z27" si="18">IF(I9="","",IF(I9&lt;$Q9,"RC",""))</f>
        <v/>
      </c>
      <c r="AA9" s="144" t="str">
        <f t="shared" ref="AA9:AA27" si="19">IF(J9="","",IF(J9&lt;$Q9,"RC",""))</f>
        <v/>
      </c>
      <c r="AB9" s="144" t="str">
        <f t="shared" ref="AB9:AB27" si="20">IF(K9="","",IF(K9&lt;$Q9,"RC",""))</f>
        <v/>
      </c>
      <c r="AC9" s="144" t="str">
        <f t="shared" si="6"/>
        <v/>
      </c>
      <c r="AD9" s="144" t="str">
        <f t="shared" si="6"/>
        <v/>
      </c>
      <c r="AE9" s="145"/>
      <c r="AF9" s="351" t="s">
        <v>114</v>
      </c>
      <c r="AG9" s="146" t="str">
        <f t="shared" ref="AG9:AG27" si="21">IF(B9="","",$N9-B9)</f>
        <v/>
      </c>
      <c r="AH9" s="146" t="str">
        <f t="shared" ref="AH9:AH27" si="22">IF(C9="","",$N9-C9)</f>
        <v/>
      </c>
      <c r="AI9" s="146" t="str">
        <f t="shared" ref="AI9:AI27" si="23">IF(D9="","",$N9-D9)</f>
        <v/>
      </c>
      <c r="AJ9" s="146" t="str">
        <f t="shared" ref="AJ9:AJ27" si="24">IF(E9="","",$N9-E9)</f>
        <v/>
      </c>
      <c r="AK9" s="146" t="str">
        <f t="shared" ref="AK9:AK27" si="25">IF(F9="","",$N9-F9)</f>
        <v/>
      </c>
      <c r="AL9" s="146" t="str">
        <f t="shared" ref="AL9:AL27" si="26">IF(G9="","",$N9-G9)</f>
        <v/>
      </c>
      <c r="AM9" s="146" t="str">
        <f t="shared" ref="AM9:AM27" si="27">IF(H9="","",$N9-H9)</f>
        <v/>
      </c>
      <c r="AN9" s="146" t="str">
        <f t="shared" ref="AN9:AN27" si="28">IF(I9="","",$N9-I9)</f>
        <v/>
      </c>
      <c r="AO9" s="146" t="str">
        <f t="shared" ref="AO9:AO27" si="29">IF(J9="","",$N9-J9)</f>
        <v/>
      </c>
      <c r="AP9" s="146" t="str">
        <f t="shared" ref="AP9:AP27" si="30">IF(K9="","",$N9-K9)</f>
        <v/>
      </c>
      <c r="AQ9" s="146" t="str">
        <f t="shared" ref="AQ9:AQ27" si="31">IF(L9="","",$N9-L9)</f>
        <v/>
      </c>
      <c r="AR9" s="146" t="str">
        <f t="shared" ref="AR9:AR27" si="32">IF(M9="","",$N9-M9)</f>
        <v/>
      </c>
    </row>
    <row r="10" spans="1:44" s="132" customFormat="1">
      <c r="A10" s="141" t="s">
        <v>240</v>
      </c>
      <c r="B10" s="142" t="str">
        <f>IF('INF OTW'!C15="","",'INF OTW'!C15)</f>
        <v/>
      </c>
      <c r="C10" s="142" t="str">
        <f>IF('INF OTW'!D15="","",'INF OTW'!D15)</f>
        <v/>
      </c>
      <c r="D10" s="142" t="str">
        <f>IF('INF OTW'!E15="","",'INF OTW'!E15)</f>
        <v/>
      </c>
      <c r="E10" s="142" t="str">
        <f>IF('INF OTW'!F15="","",'INF OTW'!F15)</f>
        <v/>
      </c>
      <c r="F10" s="142" t="str">
        <f>IF('INF OTW'!G15="","",'INF OTW'!G15)</f>
        <v/>
      </c>
      <c r="G10" s="142" t="str">
        <f>IF('INF OTW'!H15="","",'INF OTW'!H15)</f>
        <v/>
      </c>
      <c r="H10" s="142" t="str">
        <f>IF('INF OTW'!I15="","",'INF OTW'!I15)</f>
        <v/>
      </c>
      <c r="I10" s="142" t="str">
        <f>IF('INF OTW'!J15="","",'INF OTW'!J15)</f>
        <v/>
      </c>
      <c r="J10" s="142" t="str">
        <f>IF('INF OTW'!K15="","",'INF OTW'!K15)</f>
        <v/>
      </c>
      <c r="K10" s="142" t="str">
        <f>IF('INF OTW'!L15="","",'INF OTW'!L15)</f>
        <v/>
      </c>
      <c r="L10" s="142" t="str">
        <f>IF('INF OTW'!M15="","",'INF OTW'!M15)</f>
        <v/>
      </c>
      <c r="M10" s="142" t="str">
        <f>IF('INF OTW'!N15="","",'INF OTW'!N15)</f>
        <v/>
      </c>
      <c r="N10" s="354">
        <f>'INF OTW'!O15</f>
        <v>0</v>
      </c>
      <c r="O10" s="143">
        <f t="shared" si="9"/>
        <v>0</v>
      </c>
      <c r="P10" s="143">
        <f t="shared" si="10"/>
        <v>0</v>
      </c>
      <c r="Q10" s="143">
        <f t="shared" si="4"/>
        <v>0</v>
      </c>
      <c r="R10" s="351" t="s">
        <v>240</v>
      </c>
      <c r="S10" s="144" t="str">
        <f t="shared" si="11"/>
        <v/>
      </c>
      <c r="T10" s="144" t="str">
        <f t="shared" si="12"/>
        <v/>
      </c>
      <c r="U10" s="144" t="str">
        <f t="shared" si="13"/>
        <v/>
      </c>
      <c r="V10" s="144" t="str">
        <f t="shared" si="14"/>
        <v/>
      </c>
      <c r="W10" s="144" t="str">
        <f t="shared" si="15"/>
        <v/>
      </c>
      <c r="X10" s="144" t="str">
        <f t="shared" si="16"/>
        <v/>
      </c>
      <c r="Y10" s="144" t="str">
        <f t="shared" si="17"/>
        <v/>
      </c>
      <c r="Z10" s="144" t="str">
        <f t="shared" si="18"/>
        <v/>
      </c>
      <c r="AA10" s="144" t="str">
        <f t="shared" si="19"/>
        <v/>
      </c>
      <c r="AB10" s="144" t="str">
        <f t="shared" si="20"/>
        <v/>
      </c>
      <c r="AC10" s="144" t="str">
        <f t="shared" si="6"/>
        <v/>
      </c>
      <c r="AD10" s="144" t="str">
        <f t="shared" si="6"/>
        <v/>
      </c>
      <c r="AE10" s="145"/>
      <c r="AF10" s="351" t="s">
        <v>240</v>
      </c>
      <c r="AG10" s="146" t="str">
        <f t="shared" si="21"/>
        <v/>
      </c>
      <c r="AH10" s="146" t="str">
        <f t="shared" si="22"/>
        <v/>
      </c>
      <c r="AI10" s="146" t="str">
        <f t="shared" si="23"/>
        <v/>
      </c>
      <c r="AJ10" s="146" t="str">
        <f t="shared" si="24"/>
        <v/>
      </c>
      <c r="AK10" s="146" t="str">
        <f t="shared" si="25"/>
        <v/>
      </c>
      <c r="AL10" s="146" t="str">
        <f t="shared" si="26"/>
        <v/>
      </c>
      <c r="AM10" s="146" t="str">
        <f t="shared" si="27"/>
        <v/>
      </c>
      <c r="AN10" s="146" t="str">
        <f t="shared" si="28"/>
        <v/>
      </c>
      <c r="AO10" s="146" t="str">
        <f t="shared" si="29"/>
        <v/>
      </c>
      <c r="AP10" s="146" t="str">
        <f t="shared" si="30"/>
        <v/>
      </c>
      <c r="AQ10" s="146" t="str">
        <f t="shared" si="31"/>
        <v/>
      </c>
      <c r="AR10" s="146" t="str">
        <f t="shared" si="32"/>
        <v/>
      </c>
    </row>
    <row r="11" spans="1:44" s="132" customFormat="1">
      <c r="A11" s="141" t="s">
        <v>241</v>
      </c>
      <c r="B11" s="142" t="str">
        <f>IF('INF OTW'!C16="","",'INF OTW'!C16)</f>
        <v/>
      </c>
      <c r="C11" s="142" t="str">
        <f>IF('INF OTW'!D16="","",'INF OTW'!D16)</f>
        <v/>
      </c>
      <c r="D11" s="142" t="str">
        <f>IF('INF OTW'!E16="","",'INF OTW'!E16)</f>
        <v/>
      </c>
      <c r="E11" s="142" t="str">
        <f>IF('INF OTW'!F16="","",'INF OTW'!F16)</f>
        <v/>
      </c>
      <c r="F11" s="142" t="str">
        <f>IF('INF OTW'!G16="","",'INF OTW'!G16)</f>
        <v/>
      </c>
      <c r="G11" s="142" t="str">
        <f>IF('INF OTW'!H16="","",'INF OTW'!H16)</f>
        <v/>
      </c>
      <c r="H11" s="142" t="str">
        <f>IF('INF OTW'!I16="","",'INF OTW'!I16)</f>
        <v/>
      </c>
      <c r="I11" s="142" t="str">
        <f>IF('INF OTW'!J16="","",'INF OTW'!J16)</f>
        <v/>
      </c>
      <c r="J11" s="142" t="str">
        <f>IF('INF OTW'!K16="","",'INF OTW'!K16)</f>
        <v/>
      </c>
      <c r="K11" s="142" t="str">
        <f>IF('INF OTW'!L16="","",'INF OTW'!L16)</f>
        <v/>
      </c>
      <c r="L11" s="142" t="str">
        <f>IF('INF OTW'!M16="","",'INF OTW'!M16)</f>
        <v/>
      </c>
      <c r="M11" s="142" t="str">
        <f>IF('INF OTW'!N16="","",'INF OTW'!N16)</f>
        <v/>
      </c>
      <c r="N11" s="354">
        <f>'INF OTW'!O16</f>
        <v>0</v>
      </c>
      <c r="O11" s="143">
        <f t="shared" si="9"/>
        <v>0</v>
      </c>
      <c r="P11" s="143">
        <f t="shared" si="10"/>
        <v>0</v>
      </c>
      <c r="Q11" s="143">
        <f t="shared" si="4"/>
        <v>0</v>
      </c>
      <c r="R11" s="351" t="s">
        <v>241</v>
      </c>
      <c r="S11" s="144" t="str">
        <f t="shared" si="11"/>
        <v/>
      </c>
      <c r="T11" s="144" t="str">
        <f t="shared" si="12"/>
        <v/>
      </c>
      <c r="U11" s="144" t="str">
        <f t="shared" si="13"/>
        <v/>
      </c>
      <c r="V11" s="144" t="str">
        <f t="shared" si="14"/>
        <v/>
      </c>
      <c r="W11" s="144" t="str">
        <f t="shared" si="15"/>
        <v/>
      </c>
      <c r="X11" s="144" t="str">
        <f t="shared" si="16"/>
        <v/>
      </c>
      <c r="Y11" s="144" t="str">
        <f t="shared" si="17"/>
        <v/>
      </c>
      <c r="Z11" s="144" t="str">
        <f t="shared" si="18"/>
        <v/>
      </c>
      <c r="AA11" s="144" t="str">
        <f t="shared" si="19"/>
        <v/>
      </c>
      <c r="AB11" s="144" t="str">
        <f t="shared" si="20"/>
        <v/>
      </c>
      <c r="AC11" s="144" t="str">
        <f t="shared" si="6"/>
        <v/>
      </c>
      <c r="AD11" s="144" t="str">
        <f t="shared" si="6"/>
        <v/>
      </c>
      <c r="AE11" s="145"/>
      <c r="AF11" s="351" t="s">
        <v>241</v>
      </c>
      <c r="AG11" s="146" t="str">
        <f t="shared" si="21"/>
        <v/>
      </c>
      <c r="AH11" s="146" t="str">
        <f t="shared" si="22"/>
        <v/>
      </c>
      <c r="AI11" s="146" t="str">
        <f t="shared" si="23"/>
        <v/>
      </c>
      <c r="AJ11" s="146" t="str">
        <f t="shared" si="24"/>
        <v/>
      </c>
      <c r="AK11" s="146" t="str">
        <f t="shared" si="25"/>
        <v/>
      </c>
      <c r="AL11" s="146" t="str">
        <f t="shared" si="26"/>
        <v/>
      </c>
      <c r="AM11" s="146" t="str">
        <f t="shared" si="27"/>
        <v/>
      </c>
      <c r="AN11" s="146" t="str">
        <f t="shared" si="28"/>
        <v/>
      </c>
      <c r="AO11" s="146" t="str">
        <f t="shared" si="29"/>
        <v/>
      </c>
      <c r="AP11" s="146" t="str">
        <f t="shared" si="30"/>
        <v/>
      </c>
      <c r="AQ11" s="146" t="str">
        <f t="shared" si="31"/>
        <v/>
      </c>
      <c r="AR11" s="146" t="str">
        <f t="shared" si="32"/>
        <v/>
      </c>
    </row>
    <row r="12" spans="1:44" s="132" customFormat="1">
      <c r="A12" s="141" t="s">
        <v>242</v>
      </c>
      <c r="B12" s="142" t="str">
        <f>IF('INF OTW'!C17="","",'INF OTW'!C17)</f>
        <v/>
      </c>
      <c r="C12" s="142" t="str">
        <f>IF('INF OTW'!D17="","",'INF OTW'!D17)</f>
        <v/>
      </c>
      <c r="D12" s="142" t="str">
        <f>IF('INF OTW'!E17="","",'INF OTW'!E17)</f>
        <v/>
      </c>
      <c r="E12" s="142" t="str">
        <f>IF('INF OTW'!F17="","",'INF OTW'!F17)</f>
        <v/>
      </c>
      <c r="F12" s="142" t="str">
        <f>IF('INF OTW'!G17="","",'INF OTW'!G17)</f>
        <v/>
      </c>
      <c r="G12" s="142" t="str">
        <f>IF('INF OTW'!H17="","",'INF OTW'!H17)</f>
        <v/>
      </c>
      <c r="H12" s="142" t="str">
        <f>IF('INF OTW'!I17="","",'INF OTW'!I17)</f>
        <v/>
      </c>
      <c r="I12" s="142" t="str">
        <f>IF('INF OTW'!J17="","",'INF OTW'!J17)</f>
        <v/>
      </c>
      <c r="J12" s="142" t="str">
        <f>IF('INF OTW'!K17="","",'INF OTW'!K17)</f>
        <v/>
      </c>
      <c r="K12" s="142" t="str">
        <f>IF('INF OTW'!L17="","",'INF OTW'!L17)</f>
        <v/>
      </c>
      <c r="L12" s="142" t="str">
        <f>IF('INF OTW'!M17="","",'INF OTW'!M17)</f>
        <v/>
      </c>
      <c r="M12" s="142" t="str">
        <f>IF('INF OTW'!N17="","",'INF OTW'!N17)</f>
        <v/>
      </c>
      <c r="N12" s="354">
        <f>'INF OTW'!O17</f>
        <v>0</v>
      </c>
      <c r="O12" s="143">
        <f t="shared" si="9"/>
        <v>0</v>
      </c>
      <c r="P12" s="143">
        <f t="shared" si="10"/>
        <v>0</v>
      </c>
      <c r="Q12" s="143">
        <f t="shared" si="4"/>
        <v>0</v>
      </c>
      <c r="R12" s="351" t="s">
        <v>242</v>
      </c>
      <c r="S12" s="144" t="str">
        <f t="shared" si="11"/>
        <v/>
      </c>
      <c r="T12" s="144" t="str">
        <f t="shared" si="12"/>
        <v/>
      </c>
      <c r="U12" s="144" t="str">
        <f t="shared" si="13"/>
        <v/>
      </c>
      <c r="V12" s="144" t="str">
        <f t="shared" si="14"/>
        <v/>
      </c>
      <c r="W12" s="144" t="str">
        <f t="shared" si="15"/>
        <v/>
      </c>
      <c r="X12" s="144" t="str">
        <f t="shared" si="16"/>
        <v/>
      </c>
      <c r="Y12" s="144" t="str">
        <f t="shared" si="17"/>
        <v/>
      </c>
      <c r="Z12" s="144" t="str">
        <f t="shared" si="18"/>
        <v/>
      </c>
      <c r="AA12" s="144" t="str">
        <f t="shared" si="19"/>
        <v/>
      </c>
      <c r="AB12" s="144" t="str">
        <f t="shared" si="20"/>
        <v/>
      </c>
      <c r="AC12" s="144" t="str">
        <f t="shared" si="6"/>
        <v/>
      </c>
      <c r="AD12" s="144" t="str">
        <f t="shared" si="6"/>
        <v/>
      </c>
      <c r="AE12" s="145"/>
      <c r="AF12" s="351" t="s">
        <v>242</v>
      </c>
      <c r="AG12" s="146" t="str">
        <f t="shared" si="21"/>
        <v/>
      </c>
      <c r="AH12" s="146" t="str">
        <f t="shared" si="22"/>
        <v/>
      </c>
      <c r="AI12" s="146" t="str">
        <f t="shared" si="23"/>
        <v/>
      </c>
      <c r="AJ12" s="146" t="str">
        <f t="shared" si="24"/>
        <v/>
      </c>
      <c r="AK12" s="146" t="str">
        <f t="shared" si="25"/>
        <v/>
      </c>
      <c r="AL12" s="146" t="str">
        <f t="shared" si="26"/>
        <v/>
      </c>
      <c r="AM12" s="146" t="str">
        <f t="shared" si="27"/>
        <v/>
      </c>
      <c r="AN12" s="146" t="str">
        <f t="shared" si="28"/>
        <v/>
      </c>
      <c r="AO12" s="146" t="str">
        <f t="shared" si="29"/>
        <v/>
      </c>
      <c r="AP12" s="146" t="str">
        <f t="shared" si="30"/>
        <v/>
      </c>
      <c r="AQ12" s="146" t="str">
        <f t="shared" si="31"/>
        <v/>
      </c>
      <c r="AR12" s="146" t="str">
        <f t="shared" si="32"/>
        <v/>
      </c>
    </row>
    <row r="13" spans="1:44" s="132" customFormat="1">
      <c r="A13" s="141" t="s">
        <v>243</v>
      </c>
      <c r="B13" s="142" t="str">
        <f>IF('INF OTW'!C18="","",'INF OTW'!C18)</f>
        <v/>
      </c>
      <c r="C13" s="142" t="str">
        <f>IF('INF OTW'!D18="","",'INF OTW'!D18)</f>
        <v/>
      </c>
      <c r="D13" s="142" t="str">
        <f>IF('INF OTW'!E18="","",'INF OTW'!E18)</f>
        <v/>
      </c>
      <c r="E13" s="142" t="str">
        <f>IF('INF OTW'!F18="","",'INF OTW'!F18)</f>
        <v/>
      </c>
      <c r="F13" s="142" t="str">
        <f>IF('INF OTW'!G18="","",'INF OTW'!G18)</f>
        <v/>
      </c>
      <c r="G13" s="142" t="str">
        <f>IF('INF OTW'!H18="","",'INF OTW'!H18)</f>
        <v/>
      </c>
      <c r="H13" s="142" t="str">
        <f>IF('INF OTW'!I18="","",'INF OTW'!I18)</f>
        <v/>
      </c>
      <c r="I13" s="142" t="str">
        <f>IF('INF OTW'!J18="","",'INF OTW'!J18)</f>
        <v/>
      </c>
      <c r="J13" s="142" t="str">
        <f>IF('INF OTW'!K18="","",'INF OTW'!K18)</f>
        <v/>
      </c>
      <c r="K13" s="142" t="str">
        <f>IF('INF OTW'!L18="","",'INF OTW'!L18)</f>
        <v/>
      </c>
      <c r="L13" s="142" t="str">
        <f>IF('INF OTW'!M18="","",'INF OTW'!M18)</f>
        <v/>
      </c>
      <c r="M13" s="142" t="str">
        <f>IF('INF OTW'!N18="","",'INF OTW'!N18)</f>
        <v/>
      </c>
      <c r="N13" s="354">
        <f>'INF OTW'!O18</f>
        <v>0</v>
      </c>
      <c r="O13" s="143">
        <f t="shared" si="9"/>
        <v>0</v>
      </c>
      <c r="P13" s="143">
        <f t="shared" si="10"/>
        <v>0</v>
      </c>
      <c r="Q13" s="143">
        <f t="shared" si="4"/>
        <v>0</v>
      </c>
      <c r="R13" s="351" t="s">
        <v>243</v>
      </c>
      <c r="S13" s="144" t="str">
        <f t="shared" si="11"/>
        <v/>
      </c>
      <c r="T13" s="144" t="str">
        <f t="shared" si="12"/>
        <v/>
      </c>
      <c r="U13" s="144" t="str">
        <f t="shared" si="13"/>
        <v/>
      </c>
      <c r="V13" s="144" t="str">
        <f t="shared" si="14"/>
        <v/>
      </c>
      <c r="W13" s="144" t="str">
        <f t="shared" si="15"/>
        <v/>
      </c>
      <c r="X13" s="144" t="str">
        <f t="shared" si="16"/>
        <v/>
      </c>
      <c r="Y13" s="144" t="str">
        <f t="shared" si="17"/>
        <v/>
      </c>
      <c r="Z13" s="144" t="str">
        <f t="shared" si="18"/>
        <v/>
      </c>
      <c r="AA13" s="144" t="str">
        <f t="shared" si="19"/>
        <v/>
      </c>
      <c r="AB13" s="144" t="str">
        <f t="shared" si="20"/>
        <v/>
      </c>
      <c r="AC13" s="144" t="str">
        <f t="shared" si="6"/>
        <v/>
      </c>
      <c r="AD13" s="144" t="str">
        <f t="shared" si="6"/>
        <v/>
      </c>
      <c r="AE13" s="145"/>
      <c r="AF13" s="351" t="s">
        <v>243</v>
      </c>
      <c r="AG13" s="146" t="str">
        <f t="shared" si="21"/>
        <v/>
      </c>
      <c r="AH13" s="146" t="str">
        <f t="shared" si="22"/>
        <v/>
      </c>
      <c r="AI13" s="146" t="str">
        <f t="shared" si="23"/>
        <v/>
      </c>
      <c r="AJ13" s="146" t="str">
        <f t="shared" si="24"/>
        <v/>
      </c>
      <c r="AK13" s="146" t="str">
        <f t="shared" si="25"/>
        <v/>
      </c>
      <c r="AL13" s="146" t="str">
        <f t="shared" si="26"/>
        <v/>
      </c>
      <c r="AM13" s="146" t="str">
        <f t="shared" si="27"/>
        <v/>
      </c>
      <c r="AN13" s="146" t="str">
        <f t="shared" si="28"/>
        <v/>
      </c>
      <c r="AO13" s="146" t="str">
        <f t="shared" si="29"/>
        <v/>
      </c>
      <c r="AP13" s="146" t="str">
        <f t="shared" si="30"/>
        <v/>
      </c>
      <c r="AQ13" s="146" t="str">
        <f t="shared" si="31"/>
        <v/>
      </c>
      <c r="AR13" s="146" t="str">
        <f t="shared" si="32"/>
        <v/>
      </c>
    </row>
    <row r="14" spans="1:44" s="132" customFormat="1">
      <c r="A14" s="141" t="s">
        <v>244</v>
      </c>
      <c r="B14" s="142" t="str">
        <f>IF('INF OTW'!C19="","",'INF OTW'!C19)</f>
        <v/>
      </c>
      <c r="C14" s="142" t="str">
        <f>IF('INF OTW'!D19="","",'INF OTW'!D19)</f>
        <v/>
      </c>
      <c r="D14" s="142" t="str">
        <f>IF('INF OTW'!E19="","",'INF OTW'!E19)</f>
        <v/>
      </c>
      <c r="E14" s="142" t="str">
        <f>IF('INF OTW'!F19="","",'INF OTW'!F19)</f>
        <v/>
      </c>
      <c r="F14" s="142" t="str">
        <f>IF('INF OTW'!G19="","",'INF OTW'!G19)</f>
        <v/>
      </c>
      <c r="G14" s="142" t="str">
        <f>IF('INF OTW'!H19="","",'INF OTW'!H19)</f>
        <v/>
      </c>
      <c r="H14" s="142" t="str">
        <f>IF('INF OTW'!I19="","",'INF OTW'!I19)</f>
        <v/>
      </c>
      <c r="I14" s="142" t="str">
        <f>IF('INF OTW'!J19="","",'INF OTW'!J19)</f>
        <v/>
      </c>
      <c r="J14" s="142" t="str">
        <f>IF('INF OTW'!K19="","",'INF OTW'!K19)</f>
        <v/>
      </c>
      <c r="K14" s="142" t="str">
        <f>IF('INF OTW'!L19="","",'INF OTW'!L19)</f>
        <v/>
      </c>
      <c r="L14" s="142" t="str">
        <f>IF('INF OTW'!M19="","",'INF OTW'!M19)</f>
        <v/>
      </c>
      <c r="M14" s="142" t="str">
        <f>IF('INF OTW'!N19="","",'INF OTW'!N19)</f>
        <v/>
      </c>
      <c r="N14" s="354">
        <f>'INF OTW'!O19</f>
        <v>0</v>
      </c>
      <c r="O14" s="143">
        <f t="shared" si="9"/>
        <v>0</v>
      </c>
      <c r="P14" s="143">
        <f t="shared" si="10"/>
        <v>0</v>
      </c>
      <c r="Q14" s="143">
        <f t="shared" si="4"/>
        <v>0</v>
      </c>
      <c r="R14" s="351" t="s">
        <v>244</v>
      </c>
      <c r="S14" s="144" t="str">
        <f t="shared" si="11"/>
        <v/>
      </c>
      <c r="T14" s="144" t="str">
        <f t="shared" si="12"/>
        <v/>
      </c>
      <c r="U14" s="144" t="str">
        <f t="shared" si="13"/>
        <v/>
      </c>
      <c r="V14" s="144" t="str">
        <f t="shared" si="14"/>
        <v/>
      </c>
      <c r="W14" s="144" t="str">
        <f t="shared" si="15"/>
        <v/>
      </c>
      <c r="X14" s="144" t="str">
        <f t="shared" si="16"/>
        <v/>
      </c>
      <c r="Y14" s="144" t="str">
        <f t="shared" si="17"/>
        <v/>
      </c>
      <c r="Z14" s="144" t="str">
        <f t="shared" si="18"/>
        <v/>
      </c>
      <c r="AA14" s="144" t="str">
        <f t="shared" si="19"/>
        <v/>
      </c>
      <c r="AB14" s="144" t="str">
        <f t="shared" si="20"/>
        <v/>
      </c>
      <c r="AC14" s="144" t="str">
        <f t="shared" si="6"/>
        <v/>
      </c>
      <c r="AD14" s="144" t="str">
        <f t="shared" si="6"/>
        <v/>
      </c>
      <c r="AE14" s="145"/>
      <c r="AF14" s="351" t="s">
        <v>244</v>
      </c>
      <c r="AG14" s="146" t="str">
        <f t="shared" si="21"/>
        <v/>
      </c>
      <c r="AH14" s="146" t="str">
        <f t="shared" si="22"/>
        <v/>
      </c>
      <c r="AI14" s="146" t="str">
        <f t="shared" si="23"/>
        <v/>
      </c>
      <c r="AJ14" s="146" t="str">
        <f t="shared" si="24"/>
        <v/>
      </c>
      <c r="AK14" s="146" t="str">
        <f t="shared" si="25"/>
        <v/>
      </c>
      <c r="AL14" s="146" t="str">
        <f t="shared" si="26"/>
        <v/>
      </c>
      <c r="AM14" s="146" t="str">
        <f t="shared" si="27"/>
        <v/>
      </c>
      <c r="AN14" s="146" t="str">
        <f t="shared" si="28"/>
        <v/>
      </c>
      <c r="AO14" s="146" t="str">
        <f t="shared" si="29"/>
        <v/>
      </c>
      <c r="AP14" s="146" t="str">
        <f t="shared" si="30"/>
        <v/>
      </c>
      <c r="AQ14" s="146" t="str">
        <f t="shared" si="31"/>
        <v/>
      </c>
      <c r="AR14" s="146" t="str">
        <f t="shared" si="32"/>
        <v/>
      </c>
    </row>
    <row r="15" spans="1:44" s="132" customFormat="1">
      <c r="A15" s="141" t="s">
        <v>245</v>
      </c>
      <c r="B15" s="142" t="str">
        <f>IF('INF OTW'!C20="","",'INF OTW'!C20)</f>
        <v/>
      </c>
      <c r="C15" s="142" t="str">
        <f>IF('INF OTW'!D20="","",'INF OTW'!D20)</f>
        <v/>
      </c>
      <c r="D15" s="142" t="str">
        <f>IF('INF OTW'!E20="","",'INF OTW'!E20)</f>
        <v/>
      </c>
      <c r="E15" s="142" t="str">
        <f>IF('INF OTW'!F20="","",'INF OTW'!F20)</f>
        <v/>
      </c>
      <c r="F15" s="142" t="str">
        <f>IF('INF OTW'!G20="","",'INF OTW'!G20)</f>
        <v/>
      </c>
      <c r="G15" s="142" t="str">
        <f>IF('INF OTW'!H20="","",'INF OTW'!H20)</f>
        <v/>
      </c>
      <c r="H15" s="142" t="str">
        <f>IF('INF OTW'!I20="","",'INF OTW'!I20)</f>
        <v/>
      </c>
      <c r="I15" s="142" t="str">
        <f>IF('INF OTW'!J20="","",'INF OTW'!J20)</f>
        <v/>
      </c>
      <c r="J15" s="142" t="str">
        <f>IF('INF OTW'!K20="","",'INF OTW'!K20)</f>
        <v/>
      </c>
      <c r="K15" s="142" t="str">
        <f>IF('INF OTW'!L20="","",'INF OTW'!L20)</f>
        <v/>
      </c>
      <c r="L15" s="142" t="str">
        <f>IF('INF OTW'!M20="","",'INF OTW'!M20)</f>
        <v/>
      </c>
      <c r="M15" s="142" t="str">
        <f>IF('INF OTW'!N20="","",'INF OTW'!N20)</f>
        <v/>
      </c>
      <c r="N15" s="354">
        <f>'INF OTW'!O20</f>
        <v>0</v>
      </c>
      <c r="O15" s="143">
        <f t="shared" si="9"/>
        <v>0</v>
      </c>
      <c r="P15" s="143">
        <f t="shared" si="10"/>
        <v>0</v>
      </c>
      <c r="Q15" s="143">
        <f t="shared" si="4"/>
        <v>0</v>
      </c>
      <c r="R15" s="351" t="s">
        <v>245</v>
      </c>
      <c r="S15" s="144" t="str">
        <f t="shared" si="11"/>
        <v/>
      </c>
      <c r="T15" s="144" t="str">
        <f t="shared" si="12"/>
        <v/>
      </c>
      <c r="U15" s="144" t="str">
        <f t="shared" si="13"/>
        <v/>
      </c>
      <c r="V15" s="144" t="str">
        <f t="shared" si="14"/>
        <v/>
      </c>
      <c r="W15" s="144" t="str">
        <f t="shared" si="15"/>
        <v/>
      </c>
      <c r="X15" s="144" t="str">
        <f t="shared" si="16"/>
        <v/>
      </c>
      <c r="Y15" s="144" t="str">
        <f t="shared" si="17"/>
        <v/>
      </c>
      <c r="Z15" s="144" t="str">
        <f t="shared" si="18"/>
        <v/>
      </c>
      <c r="AA15" s="144" t="str">
        <f t="shared" si="19"/>
        <v/>
      </c>
      <c r="AB15" s="144" t="str">
        <f t="shared" si="20"/>
        <v/>
      </c>
      <c r="AC15" s="144" t="str">
        <f t="shared" si="6"/>
        <v/>
      </c>
      <c r="AD15" s="144" t="str">
        <f t="shared" si="6"/>
        <v/>
      </c>
      <c r="AE15" s="145"/>
      <c r="AF15" s="351" t="s">
        <v>245</v>
      </c>
      <c r="AG15" s="146" t="str">
        <f t="shared" si="21"/>
        <v/>
      </c>
      <c r="AH15" s="146" t="str">
        <f t="shared" si="22"/>
        <v/>
      </c>
      <c r="AI15" s="146" t="str">
        <f t="shared" si="23"/>
        <v/>
      </c>
      <c r="AJ15" s="146" t="str">
        <f t="shared" si="24"/>
        <v/>
      </c>
      <c r="AK15" s="146" t="str">
        <f t="shared" si="25"/>
        <v/>
      </c>
      <c r="AL15" s="146" t="str">
        <f t="shared" si="26"/>
        <v/>
      </c>
      <c r="AM15" s="146" t="str">
        <f t="shared" si="27"/>
        <v/>
      </c>
      <c r="AN15" s="146" t="str">
        <f t="shared" si="28"/>
        <v/>
      </c>
      <c r="AO15" s="146" t="str">
        <f t="shared" si="29"/>
        <v/>
      </c>
      <c r="AP15" s="146" t="str">
        <f t="shared" si="30"/>
        <v/>
      </c>
      <c r="AQ15" s="146" t="str">
        <f t="shared" si="31"/>
        <v/>
      </c>
      <c r="AR15" s="146" t="str">
        <f t="shared" si="32"/>
        <v/>
      </c>
    </row>
    <row r="16" spans="1:44" s="132" customFormat="1">
      <c r="A16" s="141" t="s">
        <v>246</v>
      </c>
      <c r="B16" s="142" t="str">
        <f>IF('INF OTW'!C21="","",'INF OTW'!C21)</f>
        <v/>
      </c>
      <c r="C16" s="142" t="str">
        <f>IF('INF OTW'!D21="","",'INF OTW'!D21)</f>
        <v/>
      </c>
      <c r="D16" s="142" t="str">
        <f>IF('INF OTW'!E21="","",'INF OTW'!E21)</f>
        <v/>
      </c>
      <c r="E16" s="142" t="str">
        <f>IF('INF OTW'!F21="","",'INF OTW'!F21)</f>
        <v/>
      </c>
      <c r="F16" s="142" t="str">
        <f>IF('INF OTW'!G21="","",'INF OTW'!G21)</f>
        <v/>
      </c>
      <c r="G16" s="142" t="str">
        <f>IF('INF OTW'!H21="","",'INF OTW'!H21)</f>
        <v/>
      </c>
      <c r="H16" s="142" t="str">
        <f>IF('INF OTW'!I21="","",'INF OTW'!I21)</f>
        <v/>
      </c>
      <c r="I16" s="142" t="str">
        <f>IF('INF OTW'!J21="","",'INF OTW'!J21)</f>
        <v/>
      </c>
      <c r="J16" s="142" t="str">
        <f>IF('INF OTW'!K21="","",'INF OTW'!K21)</f>
        <v/>
      </c>
      <c r="K16" s="142" t="str">
        <f>IF('INF OTW'!L21="","",'INF OTW'!L21)</f>
        <v/>
      </c>
      <c r="L16" s="142" t="str">
        <f>IF('INF OTW'!M21="","",'INF OTW'!M21)</f>
        <v/>
      </c>
      <c r="M16" s="142" t="str">
        <f>IF('INF OTW'!N21="","",'INF OTW'!N21)</f>
        <v/>
      </c>
      <c r="N16" s="354">
        <f>'INF OTW'!O21</f>
        <v>0</v>
      </c>
      <c r="O16" s="143">
        <f t="shared" si="9"/>
        <v>0</v>
      </c>
      <c r="P16" s="143">
        <f t="shared" si="10"/>
        <v>0</v>
      </c>
      <c r="Q16" s="143">
        <f t="shared" si="4"/>
        <v>0</v>
      </c>
      <c r="R16" s="351" t="s">
        <v>246</v>
      </c>
      <c r="S16" s="144" t="str">
        <f t="shared" si="11"/>
        <v/>
      </c>
      <c r="T16" s="144" t="str">
        <f t="shared" si="12"/>
        <v/>
      </c>
      <c r="U16" s="144" t="str">
        <f t="shared" si="13"/>
        <v/>
      </c>
      <c r="V16" s="144" t="str">
        <f t="shared" si="14"/>
        <v/>
      </c>
      <c r="W16" s="144" t="str">
        <f t="shared" si="15"/>
        <v/>
      </c>
      <c r="X16" s="144" t="str">
        <f t="shared" si="16"/>
        <v/>
      </c>
      <c r="Y16" s="144" t="str">
        <f t="shared" si="17"/>
        <v/>
      </c>
      <c r="Z16" s="144" t="str">
        <f t="shared" si="18"/>
        <v/>
      </c>
      <c r="AA16" s="144" t="str">
        <f t="shared" si="19"/>
        <v/>
      </c>
      <c r="AB16" s="144" t="str">
        <f t="shared" si="20"/>
        <v/>
      </c>
      <c r="AC16" s="144" t="str">
        <f t="shared" si="6"/>
        <v/>
      </c>
      <c r="AD16" s="144" t="str">
        <f t="shared" si="6"/>
        <v/>
      </c>
      <c r="AE16" s="145"/>
      <c r="AF16" s="351" t="s">
        <v>246</v>
      </c>
      <c r="AG16" s="146" t="str">
        <f t="shared" si="21"/>
        <v/>
      </c>
      <c r="AH16" s="146" t="str">
        <f t="shared" si="22"/>
        <v/>
      </c>
      <c r="AI16" s="146" t="str">
        <f t="shared" si="23"/>
        <v/>
      </c>
      <c r="AJ16" s="146" t="str">
        <f t="shared" si="24"/>
        <v/>
      </c>
      <c r="AK16" s="146" t="str">
        <f t="shared" si="25"/>
        <v/>
      </c>
      <c r="AL16" s="146" t="str">
        <f t="shared" si="26"/>
        <v/>
      </c>
      <c r="AM16" s="146" t="str">
        <f t="shared" si="27"/>
        <v/>
      </c>
      <c r="AN16" s="146" t="str">
        <f t="shared" si="28"/>
        <v/>
      </c>
      <c r="AO16" s="146" t="str">
        <f t="shared" si="29"/>
        <v/>
      </c>
      <c r="AP16" s="146" t="str">
        <f t="shared" si="30"/>
        <v/>
      </c>
      <c r="AQ16" s="146" t="str">
        <f t="shared" si="31"/>
        <v/>
      </c>
      <c r="AR16" s="146" t="str">
        <f t="shared" si="32"/>
        <v/>
      </c>
    </row>
    <row r="17" spans="1:44" s="132" customFormat="1">
      <c r="A17" s="141" t="s">
        <v>247</v>
      </c>
      <c r="B17" s="142" t="str">
        <f>IF('INF OTW'!C22="","",'INF OTW'!C22)</f>
        <v/>
      </c>
      <c r="C17" s="142" t="str">
        <f>IF('INF OTW'!D22="","",'INF OTW'!D22)</f>
        <v/>
      </c>
      <c r="D17" s="142" t="str">
        <f>IF('INF OTW'!E22="","",'INF OTW'!E22)</f>
        <v/>
      </c>
      <c r="E17" s="142" t="str">
        <f>IF('INF OTW'!F22="","",'INF OTW'!F22)</f>
        <v/>
      </c>
      <c r="F17" s="142" t="str">
        <f>IF('INF OTW'!G22="","",'INF OTW'!G22)</f>
        <v/>
      </c>
      <c r="G17" s="142" t="str">
        <f>IF('INF OTW'!H22="","",'INF OTW'!H22)</f>
        <v/>
      </c>
      <c r="H17" s="142" t="str">
        <f>IF('INF OTW'!I22="","",'INF OTW'!I22)</f>
        <v/>
      </c>
      <c r="I17" s="142" t="str">
        <f>IF('INF OTW'!J22="","",'INF OTW'!J22)</f>
        <v/>
      </c>
      <c r="J17" s="142" t="str">
        <f>IF('INF OTW'!K22="","",'INF OTW'!K22)</f>
        <v/>
      </c>
      <c r="K17" s="142" t="str">
        <f>IF('INF OTW'!L22="","",'INF OTW'!L22)</f>
        <v/>
      </c>
      <c r="L17" s="142" t="str">
        <f>IF('INF OTW'!M22="","",'INF OTW'!M22)</f>
        <v/>
      </c>
      <c r="M17" s="142" t="str">
        <f>IF('INF OTW'!N22="","",'INF OTW'!N22)</f>
        <v/>
      </c>
      <c r="N17" s="354">
        <f>'INF OTW'!O22</f>
        <v>0</v>
      </c>
      <c r="O17" s="143">
        <f t="shared" si="9"/>
        <v>0</v>
      </c>
      <c r="P17" s="143">
        <f t="shared" si="10"/>
        <v>0</v>
      </c>
      <c r="Q17" s="143">
        <f t="shared" si="4"/>
        <v>0</v>
      </c>
      <c r="R17" s="351" t="s">
        <v>247</v>
      </c>
      <c r="S17" s="144" t="str">
        <f t="shared" si="11"/>
        <v/>
      </c>
      <c r="T17" s="144" t="str">
        <f t="shared" si="12"/>
        <v/>
      </c>
      <c r="U17" s="144" t="str">
        <f t="shared" si="13"/>
        <v/>
      </c>
      <c r="V17" s="144" t="str">
        <f t="shared" si="14"/>
        <v/>
      </c>
      <c r="W17" s="144" t="str">
        <f t="shared" si="15"/>
        <v/>
      </c>
      <c r="X17" s="144" t="str">
        <f t="shared" si="16"/>
        <v/>
      </c>
      <c r="Y17" s="144" t="str">
        <f t="shared" si="17"/>
        <v/>
      </c>
      <c r="Z17" s="144" t="str">
        <f t="shared" si="18"/>
        <v/>
      </c>
      <c r="AA17" s="144" t="str">
        <f t="shared" si="19"/>
        <v/>
      </c>
      <c r="AB17" s="144" t="str">
        <f t="shared" si="20"/>
        <v/>
      </c>
      <c r="AC17" s="144" t="str">
        <f t="shared" si="6"/>
        <v/>
      </c>
      <c r="AD17" s="144" t="str">
        <f t="shared" si="6"/>
        <v/>
      </c>
      <c r="AE17" s="145"/>
      <c r="AF17" s="351" t="s">
        <v>247</v>
      </c>
      <c r="AG17" s="146" t="str">
        <f t="shared" si="21"/>
        <v/>
      </c>
      <c r="AH17" s="146" t="str">
        <f t="shared" si="22"/>
        <v/>
      </c>
      <c r="AI17" s="146" t="str">
        <f t="shared" si="23"/>
        <v/>
      </c>
      <c r="AJ17" s="146" t="str">
        <f t="shared" si="24"/>
        <v/>
      </c>
      <c r="AK17" s="146" t="str">
        <f t="shared" si="25"/>
        <v/>
      </c>
      <c r="AL17" s="146" t="str">
        <f t="shared" si="26"/>
        <v/>
      </c>
      <c r="AM17" s="146" t="str">
        <f t="shared" si="27"/>
        <v/>
      </c>
      <c r="AN17" s="146" t="str">
        <f t="shared" si="28"/>
        <v/>
      </c>
      <c r="AO17" s="146" t="str">
        <f t="shared" si="29"/>
        <v/>
      </c>
      <c r="AP17" s="146" t="str">
        <f t="shared" si="30"/>
        <v/>
      </c>
      <c r="AQ17" s="146" t="str">
        <f t="shared" si="31"/>
        <v/>
      </c>
      <c r="AR17" s="146" t="str">
        <f t="shared" si="32"/>
        <v/>
      </c>
    </row>
    <row r="18" spans="1:44" s="132" customFormat="1">
      <c r="A18" s="141" t="s">
        <v>248</v>
      </c>
      <c r="B18" s="142" t="str">
        <f>IF('INF OTW'!C23="","",'INF OTW'!C23)</f>
        <v/>
      </c>
      <c r="C18" s="142" t="str">
        <f>IF('INF OTW'!D23="","",'INF OTW'!D23)</f>
        <v/>
      </c>
      <c r="D18" s="142" t="str">
        <f>IF('INF OTW'!E23="","",'INF OTW'!E23)</f>
        <v/>
      </c>
      <c r="E18" s="142" t="str">
        <f>IF('INF OTW'!F23="","",'INF OTW'!F23)</f>
        <v/>
      </c>
      <c r="F18" s="142" t="str">
        <f>IF('INF OTW'!G23="","",'INF OTW'!G23)</f>
        <v/>
      </c>
      <c r="G18" s="142" t="str">
        <f>IF('INF OTW'!H23="","",'INF OTW'!H23)</f>
        <v/>
      </c>
      <c r="H18" s="142" t="str">
        <f>IF('INF OTW'!I23="","",'INF OTW'!I23)</f>
        <v/>
      </c>
      <c r="I18" s="142" t="str">
        <f>IF('INF OTW'!J23="","",'INF OTW'!J23)</f>
        <v/>
      </c>
      <c r="J18" s="142" t="str">
        <f>IF('INF OTW'!K23="","",'INF OTW'!K23)</f>
        <v/>
      </c>
      <c r="K18" s="142" t="str">
        <f>IF('INF OTW'!L23="","",'INF OTW'!L23)</f>
        <v/>
      </c>
      <c r="L18" s="142" t="str">
        <f>IF('INF OTW'!M23="","",'INF OTW'!M23)</f>
        <v/>
      </c>
      <c r="M18" s="142" t="str">
        <f>IF('INF OTW'!N23="","",'INF OTW'!N23)</f>
        <v/>
      </c>
      <c r="N18" s="354">
        <f>'INF OTW'!O23</f>
        <v>0</v>
      </c>
      <c r="O18" s="143">
        <f t="shared" si="9"/>
        <v>0</v>
      </c>
      <c r="P18" s="143">
        <f t="shared" si="10"/>
        <v>0</v>
      </c>
      <c r="Q18" s="143">
        <f t="shared" si="4"/>
        <v>0</v>
      </c>
      <c r="R18" s="351" t="s">
        <v>248</v>
      </c>
      <c r="S18" s="144" t="str">
        <f t="shared" si="11"/>
        <v/>
      </c>
      <c r="T18" s="144" t="str">
        <f t="shared" si="12"/>
        <v/>
      </c>
      <c r="U18" s="144" t="str">
        <f t="shared" si="13"/>
        <v/>
      </c>
      <c r="V18" s="144" t="str">
        <f t="shared" si="14"/>
        <v/>
      </c>
      <c r="W18" s="144" t="str">
        <f t="shared" si="15"/>
        <v/>
      </c>
      <c r="X18" s="144" t="str">
        <f t="shared" si="16"/>
        <v/>
      </c>
      <c r="Y18" s="144" t="str">
        <f t="shared" si="17"/>
        <v/>
      </c>
      <c r="Z18" s="144" t="str">
        <f t="shared" si="18"/>
        <v/>
      </c>
      <c r="AA18" s="144" t="str">
        <f t="shared" si="19"/>
        <v/>
      </c>
      <c r="AB18" s="144" t="str">
        <f t="shared" si="20"/>
        <v/>
      </c>
      <c r="AC18" s="144" t="str">
        <f t="shared" si="6"/>
        <v/>
      </c>
      <c r="AD18" s="144" t="str">
        <f t="shared" si="6"/>
        <v/>
      </c>
      <c r="AE18" s="145"/>
      <c r="AF18" s="351" t="s">
        <v>248</v>
      </c>
      <c r="AG18" s="146" t="str">
        <f t="shared" si="21"/>
        <v/>
      </c>
      <c r="AH18" s="146" t="str">
        <f t="shared" si="22"/>
        <v/>
      </c>
      <c r="AI18" s="146" t="str">
        <f t="shared" si="23"/>
        <v/>
      </c>
      <c r="AJ18" s="146" t="str">
        <f t="shared" si="24"/>
        <v/>
      </c>
      <c r="AK18" s="146" t="str">
        <f t="shared" si="25"/>
        <v/>
      </c>
      <c r="AL18" s="146" t="str">
        <f t="shared" si="26"/>
        <v/>
      </c>
      <c r="AM18" s="146" t="str">
        <f t="shared" si="27"/>
        <v/>
      </c>
      <c r="AN18" s="146" t="str">
        <f t="shared" si="28"/>
        <v/>
      </c>
      <c r="AO18" s="146" t="str">
        <f t="shared" si="29"/>
        <v/>
      </c>
      <c r="AP18" s="146" t="str">
        <f t="shared" si="30"/>
        <v/>
      </c>
      <c r="AQ18" s="146" t="str">
        <f t="shared" si="31"/>
        <v/>
      </c>
      <c r="AR18" s="146" t="str">
        <f t="shared" si="32"/>
        <v/>
      </c>
    </row>
    <row r="19" spans="1:44" s="132" customFormat="1">
      <c r="A19" s="141" t="s">
        <v>249</v>
      </c>
      <c r="B19" s="142" t="str">
        <f>IF('INF OTW'!C24="","",'INF OTW'!C24)</f>
        <v/>
      </c>
      <c r="C19" s="142" t="str">
        <f>IF('INF OTW'!D24="","",'INF OTW'!D24)</f>
        <v/>
      </c>
      <c r="D19" s="142" t="str">
        <f>IF('INF OTW'!E24="","",'INF OTW'!E24)</f>
        <v/>
      </c>
      <c r="E19" s="142" t="str">
        <f>IF('INF OTW'!F24="","",'INF OTW'!F24)</f>
        <v/>
      </c>
      <c r="F19" s="142" t="str">
        <f>IF('INF OTW'!G24="","",'INF OTW'!G24)</f>
        <v/>
      </c>
      <c r="G19" s="142" t="str">
        <f>IF('INF OTW'!H24="","",'INF OTW'!H24)</f>
        <v/>
      </c>
      <c r="H19" s="142" t="str">
        <f>IF('INF OTW'!I24="","",'INF OTW'!I24)</f>
        <v/>
      </c>
      <c r="I19" s="142" t="str">
        <f>IF('INF OTW'!J24="","",'INF OTW'!J24)</f>
        <v/>
      </c>
      <c r="J19" s="142" t="str">
        <f>IF('INF OTW'!K24="","",'INF OTW'!K24)</f>
        <v/>
      </c>
      <c r="K19" s="142" t="str">
        <f>IF('INF OTW'!L24="","",'INF OTW'!L24)</f>
        <v/>
      </c>
      <c r="L19" s="142" t="str">
        <f>IF('INF OTW'!M24="","",'INF OTW'!M24)</f>
        <v/>
      </c>
      <c r="M19" s="142" t="str">
        <f>IF('INF OTW'!N24="","",'INF OTW'!N24)</f>
        <v/>
      </c>
      <c r="N19" s="354">
        <f>'INF OTW'!O24</f>
        <v>0</v>
      </c>
      <c r="O19" s="143">
        <f t="shared" si="9"/>
        <v>0</v>
      </c>
      <c r="P19" s="143">
        <f t="shared" si="10"/>
        <v>0</v>
      </c>
      <c r="Q19" s="143">
        <f t="shared" si="4"/>
        <v>0</v>
      </c>
      <c r="R19" s="351" t="s">
        <v>249</v>
      </c>
      <c r="S19" s="144" t="str">
        <f t="shared" si="11"/>
        <v/>
      </c>
      <c r="T19" s="144" t="str">
        <f t="shared" si="12"/>
        <v/>
      </c>
      <c r="U19" s="144" t="str">
        <f t="shared" si="13"/>
        <v/>
      </c>
      <c r="V19" s="144" t="str">
        <f t="shared" si="14"/>
        <v/>
      </c>
      <c r="W19" s="144" t="str">
        <f t="shared" si="15"/>
        <v/>
      </c>
      <c r="X19" s="144" t="str">
        <f t="shared" si="16"/>
        <v/>
      </c>
      <c r="Y19" s="144" t="str">
        <f t="shared" si="17"/>
        <v/>
      </c>
      <c r="Z19" s="144" t="str">
        <f t="shared" si="18"/>
        <v/>
      </c>
      <c r="AA19" s="144" t="str">
        <f t="shared" si="19"/>
        <v/>
      </c>
      <c r="AB19" s="144" t="str">
        <f t="shared" si="20"/>
        <v/>
      </c>
      <c r="AC19" s="144" t="str">
        <f t="shared" si="6"/>
        <v/>
      </c>
      <c r="AD19" s="144" t="str">
        <f t="shared" si="6"/>
        <v/>
      </c>
      <c r="AE19" s="145"/>
      <c r="AF19" s="351" t="s">
        <v>249</v>
      </c>
      <c r="AG19" s="146" t="str">
        <f t="shared" si="21"/>
        <v/>
      </c>
      <c r="AH19" s="146" t="str">
        <f t="shared" si="22"/>
        <v/>
      </c>
      <c r="AI19" s="146" t="str">
        <f t="shared" si="23"/>
        <v/>
      </c>
      <c r="AJ19" s="146" t="str">
        <f t="shared" si="24"/>
        <v/>
      </c>
      <c r="AK19" s="146" t="str">
        <f t="shared" si="25"/>
        <v/>
      </c>
      <c r="AL19" s="146" t="str">
        <f t="shared" si="26"/>
        <v/>
      </c>
      <c r="AM19" s="146" t="str">
        <f t="shared" si="27"/>
        <v/>
      </c>
      <c r="AN19" s="146" t="str">
        <f t="shared" si="28"/>
        <v/>
      </c>
      <c r="AO19" s="146" t="str">
        <f t="shared" si="29"/>
        <v/>
      </c>
      <c r="AP19" s="146" t="str">
        <f t="shared" si="30"/>
        <v/>
      </c>
      <c r="AQ19" s="146" t="str">
        <f t="shared" si="31"/>
        <v/>
      </c>
      <c r="AR19" s="146" t="str">
        <f t="shared" si="32"/>
        <v/>
      </c>
    </row>
    <row r="20" spans="1:44" s="132" customFormat="1">
      <c r="A20" s="141" t="s">
        <v>250</v>
      </c>
      <c r="B20" s="142" t="str">
        <f>IF('INF OTW'!C25="","",'INF OTW'!C25)</f>
        <v/>
      </c>
      <c r="C20" s="142" t="str">
        <f>IF('INF OTW'!D25="","",'INF OTW'!D25)</f>
        <v/>
      </c>
      <c r="D20" s="142" t="str">
        <f>IF('INF OTW'!E25="","",'INF OTW'!E25)</f>
        <v/>
      </c>
      <c r="E20" s="142" t="str">
        <f>IF('INF OTW'!F25="","",'INF OTW'!F25)</f>
        <v/>
      </c>
      <c r="F20" s="142" t="str">
        <f>IF('INF OTW'!G25="","",'INF OTW'!G25)</f>
        <v/>
      </c>
      <c r="G20" s="142" t="str">
        <f>IF('INF OTW'!H25="","",'INF OTW'!H25)</f>
        <v/>
      </c>
      <c r="H20" s="142" t="str">
        <f>IF('INF OTW'!I25="","",'INF OTW'!I25)</f>
        <v/>
      </c>
      <c r="I20" s="142" t="str">
        <f>IF('INF OTW'!J25="","",'INF OTW'!J25)</f>
        <v/>
      </c>
      <c r="J20" s="142" t="str">
        <f>IF('INF OTW'!K25="","",'INF OTW'!K25)</f>
        <v/>
      </c>
      <c r="K20" s="142" t="str">
        <f>IF('INF OTW'!L25="","",'INF OTW'!L25)</f>
        <v/>
      </c>
      <c r="L20" s="142" t="str">
        <f>IF('INF OTW'!M25="","",'INF OTW'!M25)</f>
        <v/>
      </c>
      <c r="M20" s="142" t="str">
        <f>IF('INF OTW'!N25="","",'INF OTW'!N25)</f>
        <v/>
      </c>
      <c r="N20" s="354">
        <f>'INF OTW'!O25</f>
        <v>0</v>
      </c>
      <c r="O20" s="143">
        <f t="shared" si="9"/>
        <v>0</v>
      </c>
      <c r="P20" s="143">
        <f t="shared" si="10"/>
        <v>0</v>
      </c>
      <c r="Q20" s="143">
        <f t="shared" si="4"/>
        <v>0</v>
      </c>
      <c r="R20" s="351" t="s">
        <v>250</v>
      </c>
      <c r="S20" s="144" t="str">
        <f t="shared" si="11"/>
        <v/>
      </c>
      <c r="T20" s="144" t="str">
        <f t="shared" si="12"/>
        <v/>
      </c>
      <c r="U20" s="144" t="str">
        <f t="shared" si="13"/>
        <v/>
      </c>
      <c r="V20" s="144" t="str">
        <f t="shared" si="14"/>
        <v/>
      </c>
      <c r="W20" s="144" t="str">
        <f t="shared" si="15"/>
        <v/>
      </c>
      <c r="X20" s="144" t="str">
        <f t="shared" si="16"/>
        <v/>
      </c>
      <c r="Y20" s="144" t="str">
        <f t="shared" si="17"/>
        <v/>
      </c>
      <c r="Z20" s="144" t="str">
        <f t="shared" si="18"/>
        <v/>
      </c>
      <c r="AA20" s="144" t="str">
        <f t="shared" si="19"/>
        <v/>
      </c>
      <c r="AB20" s="144" t="str">
        <f t="shared" si="20"/>
        <v/>
      </c>
      <c r="AC20" s="144" t="str">
        <f t="shared" si="6"/>
        <v/>
      </c>
      <c r="AD20" s="144" t="str">
        <f t="shared" si="6"/>
        <v/>
      </c>
      <c r="AE20" s="145"/>
      <c r="AF20" s="351" t="s">
        <v>250</v>
      </c>
      <c r="AG20" s="146" t="str">
        <f t="shared" si="21"/>
        <v/>
      </c>
      <c r="AH20" s="146" t="str">
        <f t="shared" si="22"/>
        <v/>
      </c>
      <c r="AI20" s="146" t="str">
        <f t="shared" si="23"/>
        <v/>
      </c>
      <c r="AJ20" s="146" t="str">
        <f t="shared" si="24"/>
        <v/>
      </c>
      <c r="AK20" s="146" t="str">
        <f t="shared" si="25"/>
        <v/>
      </c>
      <c r="AL20" s="146" t="str">
        <f t="shared" si="26"/>
        <v/>
      </c>
      <c r="AM20" s="146" t="str">
        <f t="shared" si="27"/>
        <v/>
      </c>
      <c r="AN20" s="146" t="str">
        <f t="shared" si="28"/>
        <v/>
      </c>
      <c r="AO20" s="146" t="str">
        <f t="shared" si="29"/>
        <v/>
      </c>
      <c r="AP20" s="146" t="str">
        <f t="shared" si="30"/>
        <v/>
      </c>
      <c r="AQ20" s="146" t="str">
        <f t="shared" si="31"/>
        <v/>
      </c>
      <c r="AR20" s="146" t="str">
        <f t="shared" si="32"/>
        <v/>
      </c>
    </row>
    <row r="21" spans="1:44" s="132" customFormat="1">
      <c r="A21" s="141" t="s">
        <v>251</v>
      </c>
      <c r="B21" s="142" t="str">
        <f>IF('INF OTW'!C26="","",'INF OTW'!C26)</f>
        <v/>
      </c>
      <c r="C21" s="142" t="str">
        <f>IF('INF OTW'!D26="","",'INF OTW'!D26)</f>
        <v/>
      </c>
      <c r="D21" s="142" t="str">
        <f>IF('INF OTW'!E26="","",'INF OTW'!E26)</f>
        <v/>
      </c>
      <c r="E21" s="142" t="str">
        <f>IF('INF OTW'!F26="","",'INF OTW'!F26)</f>
        <v/>
      </c>
      <c r="F21" s="142" t="str">
        <f>IF('INF OTW'!G26="","",'INF OTW'!G26)</f>
        <v/>
      </c>
      <c r="G21" s="142" t="str">
        <f>IF('INF OTW'!H26="","",'INF OTW'!H26)</f>
        <v/>
      </c>
      <c r="H21" s="142" t="str">
        <f>IF('INF OTW'!I26="","",'INF OTW'!I26)</f>
        <v/>
      </c>
      <c r="I21" s="142" t="str">
        <f>IF('INF OTW'!J26="","",'INF OTW'!J26)</f>
        <v/>
      </c>
      <c r="J21" s="142" t="str">
        <f>IF('INF OTW'!K26="","",'INF OTW'!K26)</f>
        <v/>
      </c>
      <c r="K21" s="142" t="str">
        <f>IF('INF OTW'!L26="","",'INF OTW'!L26)</f>
        <v/>
      </c>
      <c r="L21" s="142" t="str">
        <f>IF('INF OTW'!M26="","",'INF OTW'!M26)</f>
        <v/>
      </c>
      <c r="M21" s="142" t="str">
        <f>IF('INF OTW'!N26="","",'INF OTW'!N26)</f>
        <v/>
      </c>
      <c r="N21" s="354">
        <f>'INF OTW'!O26</f>
        <v>0</v>
      </c>
      <c r="O21" s="143">
        <f t="shared" si="9"/>
        <v>0</v>
      </c>
      <c r="P21" s="143">
        <f t="shared" si="10"/>
        <v>0</v>
      </c>
      <c r="Q21" s="143">
        <f t="shared" si="4"/>
        <v>0</v>
      </c>
      <c r="R21" s="351" t="s">
        <v>251</v>
      </c>
      <c r="S21" s="144" t="str">
        <f t="shared" si="11"/>
        <v/>
      </c>
      <c r="T21" s="144" t="str">
        <f t="shared" si="12"/>
        <v/>
      </c>
      <c r="U21" s="144" t="str">
        <f t="shared" si="13"/>
        <v/>
      </c>
      <c r="V21" s="144" t="str">
        <f t="shared" si="14"/>
        <v/>
      </c>
      <c r="W21" s="144" t="str">
        <f t="shared" si="15"/>
        <v/>
      </c>
      <c r="X21" s="144" t="str">
        <f t="shared" si="16"/>
        <v/>
      </c>
      <c r="Y21" s="144" t="str">
        <f t="shared" si="17"/>
        <v/>
      </c>
      <c r="Z21" s="144" t="str">
        <f t="shared" si="18"/>
        <v/>
      </c>
      <c r="AA21" s="144" t="str">
        <f t="shared" si="19"/>
        <v/>
      </c>
      <c r="AB21" s="144" t="str">
        <f t="shared" si="20"/>
        <v/>
      </c>
      <c r="AC21" s="144" t="str">
        <f t="shared" ref="AC21:AC27" si="33">IF(L21="","",IF(L21&lt;$Q21,"RC",""))</f>
        <v/>
      </c>
      <c r="AD21" s="144" t="str">
        <f t="shared" ref="AD21:AD27" si="34">IF(M21="","",IF(M21&lt;$Q21,"RC",""))</f>
        <v/>
      </c>
      <c r="AE21" s="145"/>
      <c r="AF21" s="351" t="s">
        <v>251</v>
      </c>
      <c r="AG21" s="146" t="str">
        <f t="shared" si="21"/>
        <v/>
      </c>
      <c r="AH21" s="146" t="str">
        <f t="shared" si="22"/>
        <v/>
      </c>
      <c r="AI21" s="146" t="str">
        <f t="shared" si="23"/>
        <v/>
      </c>
      <c r="AJ21" s="146" t="str">
        <f t="shared" si="24"/>
        <v/>
      </c>
      <c r="AK21" s="146" t="str">
        <f t="shared" si="25"/>
        <v/>
      </c>
      <c r="AL21" s="146" t="str">
        <f t="shared" si="26"/>
        <v/>
      </c>
      <c r="AM21" s="146" t="str">
        <f t="shared" si="27"/>
        <v/>
      </c>
      <c r="AN21" s="146" t="str">
        <f t="shared" si="28"/>
        <v/>
      </c>
      <c r="AO21" s="146" t="str">
        <f t="shared" si="29"/>
        <v/>
      </c>
      <c r="AP21" s="146" t="str">
        <f t="shared" si="30"/>
        <v/>
      </c>
      <c r="AQ21" s="146" t="str">
        <f t="shared" si="31"/>
        <v/>
      </c>
      <c r="AR21" s="146" t="str">
        <f t="shared" si="32"/>
        <v/>
      </c>
    </row>
    <row r="22" spans="1:44" s="132" customFormat="1">
      <c r="A22" s="141" t="s">
        <v>193</v>
      </c>
      <c r="B22" s="142" t="str">
        <f>IF('INF OTW'!C27="","",'INF OTW'!C27)</f>
        <v/>
      </c>
      <c r="C22" s="142" t="str">
        <f>IF('INF OTW'!D27="","",'INF OTW'!D27)</f>
        <v/>
      </c>
      <c r="D22" s="142" t="str">
        <f>IF('INF OTW'!E27="","",'INF OTW'!E27)</f>
        <v/>
      </c>
      <c r="E22" s="142" t="str">
        <f>IF('INF OTW'!F27="","",'INF OTW'!F27)</f>
        <v/>
      </c>
      <c r="F22" s="142" t="str">
        <f>IF('INF OTW'!G27="","",'INF OTW'!G27)</f>
        <v/>
      </c>
      <c r="G22" s="142" t="str">
        <f>IF('INF OTW'!H27="","",'INF OTW'!H27)</f>
        <v/>
      </c>
      <c r="H22" s="142" t="str">
        <f>IF('INF OTW'!I27="","",'INF OTW'!I27)</f>
        <v/>
      </c>
      <c r="I22" s="142" t="str">
        <f>IF('INF OTW'!J27="","",'INF OTW'!J27)</f>
        <v/>
      </c>
      <c r="J22" s="142" t="str">
        <f>IF('INF OTW'!K27="","",'INF OTW'!K27)</f>
        <v/>
      </c>
      <c r="K22" s="142" t="str">
        <f>IF('INF OTW'!L27="","",'INF OTW'!L27)</f>
        <v/>
      </c>
      <c r="L22" s="142" t="str">
        <f>IF('INF OTW'!M27="","",'INF OTW'!M27)</f>
        <v/>
      </c>
      <c r="M22" s="142" t="str">
        <f>IF('INF OTW'!N27="","",'INF OTW'!N27)</f>
        <v/>
      </c>
      <c r="N22" s="354">
        <f>'INF OTW'!O27</f>
        <v>0</v>
      </c>
      <c r="O22" s="143">
        <f t="shared" si="9"/>
        <v>0</v>
      </c>
      <c r="P22" s="143">
        <f t="shared" si="10"/>
        <v>0</v>
      </c>
      <c r="Q22" s="143">
        <f t="shared" si="4"/>
        <v>0</v>
      </c>
      <c r="R22" s="351" t="s">
        <v>193</v>
      </c>
      <c r="S22" s="144" t="str">
        <f t="shared" si="11"/>
        <v/>
      </c>
      <c r="T22" s="144" t="str">
        <f t="shared" si="12"/>
        <v/>
      </c>
      <c r="U22" s="144" t="str">
        <f t="shared" si="13"/>
        <v/>
      </c>
      <c r="V22" s="144" t="str">
        <f t="shared" si="14"/>
        <v/>
      </c>
      <c r="W22" s="144" t="str">
        <f t="shared" si="15"/>
        <v/>
      </c>
      <c r="X22" s="144" t="str">
        <f t="shared" si="16"/>
        <v/>
      </c>
      <c r="Y22" s="144" t="str">
        <f t="shared" si="17"/>
        <v/>
      </c>
      <c r="Z22" s="144" t="str">
        <f t="shared" si="18"/>
        <v/>
      </c>
      <c r="AA22" s="144" t="str">
        <f t="shared" si="19"/>
        <v/>
      </c>
      <c r="AB22" s="144" t="str">
        <f t="shared" si="20"/>
        <v/>
      </c>
      <c r="AC22" s="144" t="str">
        <f t="shared" si="33"/>
        <v/>
      </c>
      <c r="AD22" s="144" t="str">
        <f t="shared" si="34"/>
        <v/>
      </c>
      <c r="AE22" s="145"/>
      <c r="AF22" s="351" t="s">
        <v>193</v>
      </c>
      <c r="AG22" s="146" t="str">
        <f t="shared" si="21"/>
        <v/>
      </c>
      <c r="AH22" s="146" t="str">
        <f t="shared" si="22"/>
        <v/>
      </c>
      <c r="AI22" s="146" t="str">
        <f t="shared" si="23"/>
        <v/>
      </c>
      <c r="AJ22" s="146" t="str">
        <f t="shared" si="24"/>
        <v/>
      </c>
      <c r="AK22" s="146" t="str">
        <f t="shared" si="25"/>
        <v/>
      </c>
      <c r="AL22" s="146" t="str">
        <f t="shared" si="26"/>
        <v/>
      </c>
      <c r="AM22" s="146" t="str">
        <f t="shared" si="27"/>
        <v/>
      </c>
      <c r="AN22" s="146" t="str">
        <f t="shared" si="28"/>
        <v/>
      </c>
      <c r="AO22" s="146" t="str">
        <f t="shared" si="29"/>
        <v/>
      </c>
      <c r="AP22" s="146" t="str">
        <f t="shared" si="30"/>
        <v/>
      </c>
      <c r="AQ22" s="146" t="str">
        <f t="shared" si="31"/>
        <v/>
      </c>
      <c r="AR22" s="146" t="str">
        <f t="shared" si="32"/>
        <v/>
      </c>
    </row>
    <row r="23" spans="1:44" s="132" customFormat="1">
      <c r="A23" s="141" t="s">
        <v>197</v>
      </c>
      <c r="B23" s="142" t="str">
        <f>IF('INF OTW'!C28="","",'INF OTW'!C28)</f>
        <v/>
      </c>
      <c r="C23" s="142" t="str">
        <f>IF('INF OTW'!D28="","",'INF OTW'!D28)</f>
        <v/>
      </c>
      <c r="D23" s="142" t="str">
        <f>IF('INF OTW'!E28="","",'INF OTW'!E28)</f>
        <v/>
      </c>
      <c r="E23" s="142" t="str">
        <f>IF('INF OTW'!F28="","",'INF OTW'!F28)</f>
        <v/>
      </c>
      <c r="F23" s="142" t="str">
        <f>IF('INF OTW'!G28="","",'INF OTW'!G28)</f>
        <v/>
      </c>
      <c r="G23" s="142" t="str">
        <f>IF('INF OTW'!H28="","",'INF OTW'!H28)</f>
        <v/>
      </c>
      <c r="H23" s="142" t="str">
        <f>IF('INF OTW'!I28="","",'INF OTW'!I28)</f>
        <v/>
      </c>
      <c r="I23" s="142" t="str">
        <f>IF('INF OTW'!J28="","",'INF OTW'!J28)</f>
        <v/>
      </c>
      <c r="J23" s="142" t="str">
        <f>IF('INF OTW'!K28="","",'INF OTW'!K28)</f>
        <v/>
      </c>
      <c r="K23" s="142" t="str">
        <f>IF('INF OTW'!L28="","",'INF OTW'!L28)</f>
        <v/>
      </c>
      <c r="L23" s="142" t="str">
        <f>IF('INF OTW'!M28="","",'INF OTW'!M28)</f>
        <v/>
      </c>
      <c r="M23" s="142" t="str">
        <f>IF('INF OTW'!N28="","",'INF OTW'!N28)</f>
        <v/>
      </c>
      <c r="N23" s="354">
        <f>'INF OTW'!O28</f>
        <v>0</v>
      </c>
      <c r="O23" s="143">
        <f t="shared" si="9"/>
        <v>0</v>
      </c>
      <c r="P23" s="143">
        <f t="shared" si="10"/>
        <v>0</v>
      </c>
      <c r="Q23" s="143">
        <f t="shared" si="4"/>
        <v>0</v>
      </c>
      <c r="R23" s="351" t="s">
        <v>197</v>
      </c>
      <c r="S23" s="144" t="str">
        <f t="shared" si="11"/>
        <v/>
      </c>
      <c r="T23" s="144" t="str">
        <f t="shared" si="12"/>
        <v/>
      </c>
      <c r="U23" s="144" t="str">
        <f t="shared" si="13"/>
        <v/>
      </c>
      <c r="V23" s="144" t="str">
        <f t="shared" si="14"/>
        <v/>
      </c>
      <c r="W23" s="144" t="str">
        <f t="shared" si="15"/>
        <v/>
      </c>
      <c r="X23" s="144" t="str">
        <f t="shared" si="16"/>
        <v/>
      </c>
      <c r="Y23" s="144" t="str">
        <f t="shared" si="17"/>
        <v/>
      </c>
      <c r="Z23" s="144" t="str">
        <f t="shared" si="18"/>
        <v/>
      </c>
      <c r="AA23" s="144" t="str">
        <f t="shared" si="19"/>
        <v/>
      </c>
      <c r="AB23" s="144" t="str">
        <f t="shared" si="20"/>
        <v/>
      </c>
      <c r="AC23" s="144" t="str">
        <f t="shared" si="33"/>
        <v/>
      </c>
      <c r="AD23" s="144" t="str">
        <f t="shared" si="34"/>
        <v/>
      </c>
      <c r="AE23" s="145"/>
      <c r="AF23" s="351" t="s">
        <v>197</v>
      </c>
      <c r="AG23" s="146" t="str">
        <f t="shared" si="21"/>
        <v/>
      </c>
      <c r="AH23" s="146" t="str">
        <f t="shared" si="22"/>
        <v/>
      </c>
      <c r="AI23" s="146" t="str">
        <f t="shared" si="23"/>
        <v/>
      </c>
      <c r="AJ23" s="146" t="str">
        <f t="shared" si="24"/>
        <v/>
      </c>
      <c r="AK23" s="146" t="str">
        <f t="shared" si="25"/>
        <v/>
      </c>
      <c r="AL23" s="146" t="str">
        <f t="shared" si="26"/>
        <v/>
      </c>
      <c r="AM23" s="146" t="str">
        <f t="shared" si="27"/>
        <v/>
      </c>
      <c r="AN23" s="146" t="str">
        <f t="shared" si="28"/>
        <v/>
      </c>
      <c r="AO23" s="146" t="str">
        <f t="shared" si="29"/>
        <v/>
      </c>
      <c r="AP23" s="146" t="str">
        <f t="shared" si="30"/>
        <v/>
      </c>
      <c r="AQ23" s="146" t="str">
        <f t="shared" si="31"/>
        <v/>
      </c>
      <c r="AR23" s="146" t="str">
        <f t="shared" si="32"/>
        <v/>
      </c>
    </row>
    <row r="24" spans="1:44" s="132" customFormat="1">
      <c r="A24" s="141" t="s">
        <v>205</v>
      </c>
      <c r="B24" s="142" t="str">
        <f>IF('INF OTW'!C29="","",'INF OTW'!C29)</f>
        <v/>
      </c>
      <c r="C24" s="142" t="str">
        <f>IF('INF OTW'!D29="","",'INF OTW'!D29)</f>
        <v/>
      </c>
      <c r="D24" s="142" t="str">
        <f>IF('INF OTW'!E29="","",'INF OTW'!E29)</f>
        <v/>
      </c>
      <c r="E24" s="142" t="str">
        <f>IF('INF OTW'!F29="","",'INF OTW'!F29)</f>
        <v/>
      </c>
      <c r="F24" s="142" t="str">
        <f>IF('INF OTW'!G29="","",'INF OTW'!G29)</f>
        <v/>
      </c>
      <c r="G24" s="142" t="str">
        <f>IF('INF OTW'!H29="","",'INF OTW'!H29)</f>
        <v/>
      </c>
      <c r="H24" s="142" t="str">
        <f>IF('INF OTW'!I29="","",'INF OTW'!I29)</f>
        <v/>
      </c>
      <c r="I24" s="142" t="str">
        <f>IF('INF OTW'!J29="","",'INF OTW'!J29)</f>
        <v/>
      </c>
      <c r="J24" s="142" t="str">
        <f>IF('INF OTW'!K29="","",'INF OTW'!K29)</f>
        <v/>
      </c>
      <c r="K24" s="142" t="str">
        <f>IF('INF OTW'!L29="","",'INF OTW'!L29)</f>
        <v/>
      </c>
      <c r="L24" s="142" t="str">
        <f>IF('INF OTW'!M29="","",'INF OTW'!M29)</f>
        <v/>
      </c>
      <c r="M24" s="142" t="str">
        <f>IF('INF OTW'!N29="","",'INF OTW'!N29)</f>
        <v/>
      </c>
      <c r="N24" s="354">
        <f>'INF OTW'!O29</f>
        <v>0</v>
      </c>
      <c r="O24" s="143">
        <f t="shared" si="9"/>
        <v>0</v>
      </c>
      <c r="P24" s="143">
        <f t="shared" si="10"/>
        <v>0</v>
      </c>
      <c r="Q24" s="143">
        <f t="shared" si="4"/>
        <v>0</v>
      </c>
      <c r="R24" s="351" t="s">
        <v>205</v>
      </c>
      <c r="S24" s="144" t="str">
        <f t="shared" si="11"/>
        <v/>
      </c>
      <c r="T24" s="144" t="str">
        <f t="shared" si="12"/>
        <v/>
      </c>
      <c r="U24" s="144" t="str">
        <f t="shared" si="13"/>
        <v/>
      </c>
      <c r="V24" s="144" t="str">
        <f t="shared" si="14"/>
        <v/>
      </c>
      <c r="W24" s="144" t="str">
        <f t="shared" si="15"/>
        <v/>
      </c>
      <c r="X24" s="144" t="str">
        <f t="shared" si="16"/>
        <v/>
      </c>
      <c r="Y24" s="144" t="str">
        <f t="shared" si="17"/>
        <v/>
      </c>
      <c r="Z24" s="144" t="str">
        <f t="shared" si="18"/>
        <v/>
      </c>
      <c r="AA24" s="144" t="str">
        <f t="shared" si="19"/>
        <v/>
      </c>
      <c r="AB24" s="144" t="str">
        <f t="shared" si="20"/>
        <v/>
      </c>
      <c r="AC24" s="144" t="str">
        <f t="shared" si="33"/>
        <v/>
      </c>
      <c r="AD24" s="144" t="str">
        <f t="shared" si="34"/>
        <v/>
      </c>
      <c r="AE24" s="145"/>
      <c r="AF24" s="351" t="s">
        <v>205</v>
      </c>
      <c r="AG24" s="146" t="str">
        <f t="shared" si="21"/>
        <v/>
      </c>
      <c r="AH24" s="146" t="str">
        <f t="shared" si="22"/>
        <v/>
      </c>
      <c r="AI24" s="146" t="str">
        <f t="shared" si="23"/>
        <v/>
      </c>
      <c r="AJ24" s="146" t="str">
        <f t="shared" si="24"/>
        <v/>
      </c>
      <c r="AK24" s="146" t="str">
        <f t="shared" si="25"/>
        <v/>
      </c>
      <c r="AL24" s="146" t="str">
        <f t="shared" si="26"/>
        <v/>
      </c>
      <c r="AM24" s="146" t="str">
        <f t="shared" si="27"/>
        <v/>
      </c>
      <c r="AN24" s="146" t="str">
        <f t="shared" si="28"/>
        <v/>
      </c>
      <c r="AO24" s="146" t="str">
        <f t="shared" si="29"/>
        <v/>
      </c>
      <c r="AP24" s="146" t="str">
        <f t="shared" si="30"/>
        <v/>
      </c>
      <c r="AQ24" s="146" t="str">
        <f t="shared" si="31"/>
        <v/>
      </c>
      <c r="AR24" s="146" t="str">
        <f t="shared" si="32"/>
        <v/>
      </c>
    </row>
    <row r="25" spans="1:44" s="132" customFormat="1">
      <c r="A25" s="141" t="s">
        <v>207</v>
      </c>
      <c r="B25" s="142" t="str">
        <f>IF('INF OTW'!C30="","",'INF OTW'!C30)</f>
        <v/>
      </c>
      <c r="C25" s="142" t="str">
        <f>IF('INF OTW'!D30="","",'INF OTW'!D30)</f>
        <v/>
      </c>
      <c r="D25" s="142" t="str">
        <f>IF('INF OTW'!E30="","",'INF OTW'!E30)</f>
        <v/>
      </c>
      <c r="E25" s="142" t="str">
        <f>IF('INF OTW'!F30="","",'INF OTW'!F30)</f>
        <v/>
      </c>
      <c r="F25" s="142" t="str">
        <f>IF('INF OTW'!G30="","",'INF OTW'!G30)</f>
        <v/>
      </c>
      <c r="G25" s="142" t="str">
        <f>IF('INF OTW'!H30="","",'INF OTW'!H30)</f>
        <v/>
      </c>
      <c r="H25" s="142" t="str">
        <f>IF('INF OTW'!I30="","",'INF OTW'!I30)</f>
        <v/>
      </c>
      <c r="I25" s="142" t="str">
        <f>IF('INF OTW'!J30="","",'INF OTW'!J30)</f>
        <v/>
      </c>
      <c r="J25" s="142" t="str">
        <f>IF('INF OTW'!K30="","",'INF OTW'!K30)</f>
        <v/>
      </c>
      <c r="K25" s="142" t="str">
        <f>IF('INF OTW'!L30="","",'INF OTW'!L30)</f>
        <v/>
      </c>
      <c r="L25" s="142" t="str">
        <f>IF('INF OTW'!M30="","",'INF OTW'!M30)</f>
        <v/>
      </c>
      <c r="M25" s="142" t="str">
        <f>IF('INF OTW'!N30="","",'INF OTW'!N30)</f>
        <v/>
      </c>
      <c r="N25" s="354">
        <f>'INF OTW'!O30</f>
        <v>0</v>
      </c>
      <c r="O25" s="143">
        <f t="shared" si="9"/>
        <v>0</v>
      </c>
      <c r="P25" s="143">
        <f t="shared" si="10"/>
        <v>0</v>
      </c>
      <c r="Q25" s="143">
        <f t="shared" si="4"/>
        <v>0</v>
      </c>
      <c r="R25" s="351" t="s">
        <v>207</v>
      </c>
      <c r="S25" s="144" t="str">
        <f t="shared" si="11"/>
        <v/>
      </c>
      <c r="T25" s="144" t="str">
        <f t="shared" si="12"/>
        <v/>
      </c>
      <c r="U25" s="144" t="str">
        <f t="shared" si="13"/>
        <v/>
      </c>
      <c r="V25" s="144" t="str">
        <f t="shared" si="14"/>
        <v/>
      </c>
      <c r="W25" s="144" t="str">
        <f t="shared" si="15"/>
        <v/>
      </c>
      <c r="X25" s="144" t="str">
        <f t="shared" si="16"/>
        <v/>
      </c>
      <c r="Y25" s="144" t="str">
        <f t="shared" si="17"/>
        <v/>
      </c>
      <c r="Z25" s="144" t="str">
        <f t="shared" si="18"/>
        <v/>
      </c>
      <c r="AA25" s="144" t="str">
        <f t="shared" si="19"/>
        <v/>
      </c>
      <c r="AB25" s="144" t="str">
        <f t="shared" si="20"/>
        <v/>
      </c>
      <c r="AC25" s="144" t="str">
        <f t="shared" si="33"/>
        <v/>
      </c>
      <c r="AD25" s="144" t="str">
        <f t="shared" si="34"/>
        <v/>
      </c>
      <c r="AE25" s="145"/>
      <c r="AF25" s="351" t="s">
        <v>207</v>
      </c>
      <c r="AG25" s="146" t="str">
        <f t="shared" si="21"/>
        <v/>
      </c>
      <c r="AH25" s="146" t="str">
        <f t="shared" si="22"/>
        <v/>
      </c>
      <c r="AI25" s="146" t="str">
        <f t="shared" si="23"/>
        <v/>
      </c>
      <c r="AJ25" s="146" t="str">
        <f t="shared" si="24"/>
        <v/>
      </c>
      <c r="AK25" s="146" t="str">
        <f t="shared" si="25"/>
        <v/>
      </c>
      <c r="AL25" s="146" t="str">
        <f t="shared" si="26"/>
        <v/>
      </c>
      <c r="AM25" s="146" t="str">
        <f t="shared" si="27"/>
        <v/>
      </c>
      <c r="AN25" s="146" t="str">
        <f t="shared" si="28"/>
        <v/>
      </c>
      <c r="AO25" s="146" t="str">
        <f t="shared" si="29"/>
        <v/>
      </c>
      <c r="AP25" s="146" t="str">
        <f t="shared" si="30"/>
        <v/>
      </c>
      <c r="AQ25" s="146" t="str">
        <f t="shared" si="31"/>
        <v/>
      </c>
      <c r="AR25" s="146" t="str">
        <f t="shared" si="32"/>
        <v/>
      </c>
    </row>
    <row r="26" spans="1:44" s="132" customFormat="1">
      <c r="A26" s="141" t="s">
        <v>210</v>
      </c>
      <c r="B26" s="142" t="str">
        <f>IF('INF OTW'!C31="","",'INF OTW'!C31)</f>
        <v/>
      </c>
      <c r="C26" s="142" t="str">
        <f>IF('INF OTW'!D31="","",'INF OTW'!D31)</f>
        <v/>
      </c>
      <c r="D26" s="142" t="str">
        <f>IF('INF OTW'!E31="","",'INF OTW'!E31)</f>
        <v/>
      </c>
      <c r="E26" s="142" t="str">
        <f>IF('INF OTW'!F31="","",'INF OTW'!F31)</f>
        <v/>
      </c>
      <c r="F26" s="142" t="str">
        <f>IF('INF OTW'!G31="","",'INF OTW'!G31)</f>
        <v/>
      </c>
      <c r="G26" s="142" t="str">
        <f>IF('INF OTW'!H31="","",'INF OTW'!H31)</f>
        <v/>
      </c>
      <c r="H26" s="142" t="str">
        <f>IF('INF OTW'!I31="","",'INF OTW'!I31)</f>
        <v/>
      </c>
      <c r="I26" s="142" t="str">
        <f>IF('INF OTW'!J31="","",'INF OTW'!J31)</f>
        <v/>
      </c>
      <c r="J26" s="142" t="str">
        <f>IF('INF OTW'!K31="","",'INF OTW'!K31)</f>
        <v/>
      </c>
      <c r="K26" s="142" t="str">
        <f>IF('INF OTW'!L31="","",'INF OTW'!L31)</f>
        <v/>
      </c>
      <c r="L26" s="142" t="str">
        <f>IF('INF OTW'!M31="","",'INF OTW'!M31)</f>
        <v/>
      </c>
      <c r="M26" s="142" t="str">
        <f>IF('INF OTW'!N31="","",'INF OTW'!N31)</f>
        <v/>
      </c>
      <c r="N26" s="354">
        <f>'INF OTW'!O31</f>
        <v>0</v>
      </c>
      <c r="O26" s="143">
        <f t="shared" si="9"/>
        <v>0</v>
      </c>
      <c r="P26" s="143">
        <f t="shared" si="10"/>
        <v>0</v>
      </c>
      <c r="Q26" s="143">
        <f t="shared" si="4"/>
        <v>0</v>
      </c>
      <c r="R26" s="351" t="s">
        <v>210</v>
      </c>
      <c r="S26" s="144" t="str">
        <f t="shared" si="11"/>
        <v/>
      </c>
      <c r="T26" s="144" t="str">
        <f t="shared" si="12"/>
        <v/>
      </c>
      <c r="U26" s="144" t="str">
        <f t="shared" si="13"/>
        <v/>
      </c>
      <c r="V26" s="144" t="str">
        <f t="shared" si="14"/>
        <v/>
      </c>
      <c r="W26" s="144" t="str">
        <f t="shared" si="15"/>
        <v/>
      </c>
      <c r="X26" s="144" t="str">
        <f t="shared" si="16"/>
        <v/>
      </c>
      <c r="Y26" s="144" t="str">
        <f t="shared" si="17"/>
        <v/>
      </c>
      <c r="Z26" s="144" t="str">
        <f t="shared" si="18"/>
        <v/>
      </c>
      <c r="AA26" s="144" t="str">
        <f t="shared" si="19"/>
        <v/>
      </c>
      <c r="AB26" s="144" t="str">
        <f t="shared" si="20"/>
        <v/>
      </c>
      <c r="AC26" s="144" t="str">
        <f t="shared" si="33"/>
        <v/>
      </c>
      <c r="AD26" s="144" t="str">
        <f t="shared" si="34"/>
        <v/>
      </c>
      <c r="AE26" s="145"/>
      <c r="AF26" s="351" t="s">
        <v>210</v>
      </c>
      <c r="AG26" s="146" t="str">
        <f t="shared" si="21"/>
        <v/>
      </c>
      <c r="AH26" s="146" t="str">
        <f t="shared" si="22"/>
        <v/>
      </c>
      <c r="AI26" s="146" t="str">
        <f t="shared" si="23"/>
        <v/>
      </c>
      <c r="AJ26" s="146" t="str">
        <f t="shared" si="24"/>
        <v/>
      </c>
      <c r="AK26" s="146" t="str">
        <f t="shared" si="25"/>
        <v/>
      </c>
      <c r="AL26" s="146" t="str">
        <f t="shared" si="26"/>
        <v/>
      </c>
      <c r="AM26" s="146" t="str">
        <f t="shared" si="27"/>
        <v/>
      </c>
      <c r="AN26" s="146" t="str">
        <f t="shared" si="28"/>
        <v/>
      </c>
      <c r="AO26" s="146" t="str">
        <f t="shared" si="29"/>
        <v/>
      </c>
      <c r="AP26" s="146" t="str">
        <f t="shared" si="30"/>
        <v/>
      </c>
      <c r="AQ26" s="146" t="str">
        <f t="shared" si="31"/>
        <v/>
      </c>
      <c r="AR26" s="146" t="str">
        <f t="shared" si="32"/>
        <v/>
      </c>
    </row>
    <row r="27" spans="1:44" s="132" customFormat="1">
      <c r="A27" s="141" t="s">
        <v>214</v>
      </c>
      <c r="B27" s="142" t="str">
        <f>IF('INF OTW'!C32="","",'INF OTW'!C32)</f>
        <v/>
      </c>
      <c r="C27" s="142" t="str">
        <f>IF('INF OTW'!D32="","",'INF OTW'!D32)</f>
        <v/>
      </c>
      <c r="D27" s="142" t="str">
        <f>IF('INF OTW'!E32="","",'INF OTW'!E32)</f>
        <v/>
      </c>
      <c r="E27" s="142" t="str">
        <f>IF('INF OTW'!F32="","",'INF OTW'!F32)</f>
        <v/>
      </c>
      <c r="F27" s="142" t="str">
        <f>IF('INF OTW'!G32="","",'INF OTW'!G32)</f>
        <v/>
      </c>
      <c r="G27" s="142" t="str">
        <f>IF('INF OTW'!H32="","",'INF OTW'!H32)</f>
        <v/>
      </c>
      <c r="H27" s="142" t="str">
        <f>IF('INF OTW'!I32="","",'INF OTW'!I32)</f>
        <v/>
      </c>
      <c r="I27" s="142" t="str">
        <f>IF('INF OTW'!J32="","",'INF OTW'!J32)</f>
        <v/>
      </c>
      <c r="J27" s="142" t="str">
        <f>IF('INF OTW'!K32="","",'INF OTW'!K32)</f>
        <v/>
      </c>
      <c r="K27" s="142" t="str">
        <f>IF('INF OTW'!L32="","",'INF OTW'!L32)</f>
        <v/>
      </c>
      <c r="L27" s="142" t="str">
        <f>IF('INF OTW'!M32="","",'INF OTW'!M32)</f>
        <v/>
      </c>
      <c r="M27" s="142" t="str">
        <f>IF('INF OTW'!N32="","",'INF OTW'!N32)</f>
        <v/>
      </c>
      <c r="N27" s="354">
        <f>'INF OTW'!O32</f>
        <v>0</v>
      </c>
      <c r="O27" s="143">
        <f t="shared" si="9"/>
        <v>0</v>
      </c>
      <c r="P27" s="143">
        <f t="shared" si="10"/>
        <v>0</v>
      </c>
      <c r="Q27" s="143">
        <f t="shared" si="4"/>
        <v>0</v>
      </c>
      <c r="R27" s="351" t="s">
        <v>214</v>
      </c>
      <c r="S27" s="144" t="str">
        <f t="shared" si="11"/>
        <v/>
      </c>
      <c r="T27" s="144" t="str">
        <f t="shared" si="12"/>
        <v/>
      </c>
      <c r="U27" s="144" t="str">
        <f t="shared" si="13"/>
        <v/>
      </c>
      <c r="V27" s="144" t="str">
        <f t="shared" si="14"/>
        <v/>
      </c>
      <c r="W27" s="144" t="str">
        <f t="shared" si="15"/>
        <v/>
      </c>
      <c r="X27" s="144" t="str">
        <f t="shared" si="16"/>
        <v/>
      </c>
      <c r="Y27" s="144" t="str">
        <f t="shared" si="17"/>
        <v/>
      </c>
      <c r="Z27" s="144" t="str">
        <f t="shared" si="18"/>
        <v/>
      </c>
      <c r="AA27" s="144" t="str">
        <f t="shared" si="19"/>
        <v/>
      </c>
      <c r="AB27" s="144" t="str">
        <f t="shared" si="20"/>
        <v/>
      </c>
      <c r="AC27" s="144" t="str">
        <f t="shared" si="33"/>
        <v/>
      </c>
      <c r="AD27" s="144" t="str">
        <f t="shared" si="34"/>
        <v/>
      </c>
      <c r="AE27" s="145"/>
      <c r="AF27" s="351" t="s">
        <v>214</v>
      </c>
      <c r="AG27" s="146" t="str">
        <f t="shared" si="21"/>
        <v/>
      </c>
      <c r="AH27" s="146" t="str">
        <f t="shared" si="22"/>
        <v/>
      </c>
      <c r="AI27" s="146" t="str">
        <f t="shared" si="23"/>
        <v/>
      </c>
      <c r="AJ27" s="146" t="str">
        <f t="shared" si="24"/>
        <v/>
      </c>
      <c r="AK27" s="146" t="str">
        <f t="shared" si="25"/>
        <v/>
      </c>
      <c r="AL27" s="146" t="str">
        <f t="shared" si="26"/>
        <v/>
      </c>
      <c r="AM27" s="146" t="str">
        <f t="shared" si="27"/>
        <v/>
      </c>
      <c r="AN27" s="146" t="str">
        <f t="shared" si="28"/>
        <v/>
      </c>
      <c r="AO27" s="146" t="str">
        <f t="shared" si="29"/>
        <v/>
      </c>
      <c r="AP27" s="146" t="str">
        <f t="shared" si="30"/>
        <v/>
      </c>
      <c r="AQ27" s="146" t="str">
        <f t="shared" si="31"/>
        <v/>
      </c>
      <c r="AR27" s="146" t="str">
        <f t="shared" si="32"/>
        <v/>
      </c>
    </row>
    <row r="28" spans="1:44" s="150" customFormat="1" ht="13.5" thickBot="1">
      <c r="A28" s="133"/>
      <c r="B28" s="147">
        <f t="shared" ref="B28:P28" si="35">SUM(B5:B8)</f>
        <v>0</v>
      </c>
      <c r="C28" s="147">
        <f t="shared" si="35"/>
        <v>0</v>
      </c>
      <c r="D28" s="147">
        <f t="shared" si="35"/>
        <v>0</v>
      </c>
      <c r="E28" s="147">
        <f t="shared" si="35"/>
        <v>0</v>
      </c>
      <c r="F28" s="147">
        <f t="shared" si="35"/>
        <v>0</v>
      </c>
      <c r="G28" s="147">
        <f t="shared" si="35"/>
        <v>0</v>
      </c>
      <c r="H28" s="147">
        <f t="shared" si="35"/>
        <v>0</v>
      </c>
      <c r="I28" s="148">
        <f t="shared" si="35"/>
        <v>0</v>
      </c>
      <c r="J28" s="147">
        <f t="shared" si="35"/>
        <v>0</v>
      </c>
      <c r="K28" s="148">
        <f t="shared" si="35"/>
        <v>0</v>
      </c>
      <c r="L28" s="148">
        <f t="shared" si="35"/>
        <v>0</v>
      </c>
      <c r="M28" s="148">
        <f t="shared" si="35"/>
        <v>0</v>
      </c>
      <c r="N28" s="355">
        <f>SUM(N5:N27)</f>
        <v>0</v>
      </c>
      <c r="O28" s="143">
        <f t="shared" ref="O28" si="36">MIN(B28:K28)</f>
        <v>0</v>
      </c>
      <c r="P28" s="149">
        <f t="shared" si="35"/>
        <v>0</v>
      </c>
    </row>
    <row r="29" spans="1:44" s="150" customFormat="1">
      <c r="A29" s="133"/>
      <c r="B29" s="151"/>
      <c r="C29" s="151"/>
      <c r="D29" s="151"/>
      <c r="E29" s="151"/>
      <c r="F29" s="151"/>
      <c r="G29" s="151"/>
      <c r="H29" s="151"/>
      <c r="I29" s="152"/>
      <c r="J29" s="151"/>
      <c r="K29" s="152"/>
      <c r="L29" s="152"/>
      <c r="M29" s="152"/>
      <c r="N29" s="153"/>
      <c r="O29" s="149"/>
      <c r="P29" s="149"/>
    </row>
    <row r="30" spans="1:44" s="157" customFormat="1" ht="38.25">
      <c r="A30" s="154" t="s">
        <v>73</v>
      </c>
      <c r="B30" s="155">
        <f>'INF OTW'!C34</f>
        <v>1</v>
      </c>
      <c r="C30" s="155">
        <f>'INF OTW'!D34</f>
        <v>2</v>
      </c>
      <c r="D30" s="155">
        <f>'INF OTW'!E34</f>
        <v>3</v>
      </c>
      <c r="E30" s="155">
        <f>'INF OTW'!F34</f>
        <v>4</v>
      </c>
      <c r="F30" s="155">
        <f>'INF OTW'!G34</f>
        <v>5</v>
      </c>
      <c r="G30" s="155">
        <f>'INF OTW'!H34</f>
        <v>6</v>
      </c>
      <c r="H30" s="155">
        <f>'INF OTW'!I34</f>
        <v>7</v>
      </c>
      <c r="I30" s="155">
        <f>'INF OTW'!J34</f>
        <v>8</v>
      </c>
      <c r="J30" s="155">
        <f>'INF OTW'!K34</f>
        <v>9</v>
      </c>
      <c r="K30" s="155">
        <f>'INF OTW'!L34</f>
        <v>10</v>
      </c>
      <c r="L30" s="155">
        <f>'INF OTW'!M34</f>
        <v>11</v>
      </c>
      <c r="M30" s="155">
        <f>'INF OTW'!N34</f>
        <v>12</v>
      </c>
      <c r="N30" s="156"/>
      <c r="S30" s="158"/>
      <c r="T30" s="158"/>
      <c r="U30" s="158"/>
      <c r="V30" s="158"/>
      <c r="W30" s="158"/>
      <c r="X30" s="158"/>
      <c r="Y30" s="158"/>
      <c r="Z30" s="158"/>
      <c r="AA30" s="158"/>
      <c r="AB30" s="158"/>
      <c r="AC30" s="158"/>
      <c r="AD30" s="158"/>
      <c r="AE30" s="158"/>
    </row>
    <row r="31" spans="1:44" s="342" customFormat="1" ht="22.5" customHeight="1">
      <c r="A31" s="338" t="s">
        <v>74</v>
      </c>
      <c r="B31" s="339">
        <v>60</v>
      </c>
      <c r="C31" s="339">
        <v>60</v>
      </c>
      <c r="D31" s="339">
        <v>60</v>
      </c>
      <c r="E31" s="339">
        <v>60</v>
      </c>
      <c r="F31" s="339">
        <v>60</v>
      </c>
      <c r="G31" s="339">
        <v>60</v>
      </c>
      <c r="H31" s="339">
        <v>60</v>
      </c>
      <c r="I31" s="340">
        <v>60</v>
      </c>
      <c r="J31" s="339">
        <v>60</v>
      </c>
      <c r="K31" s="340">
        <v>60</v>
      </c>
      <c r="L31" s="340">
        <v>60</v>
      </c>
      <c r="M31" s="340">
        <v>60</v>
      </c>
      <c r="N31" s="341"/>
      <c r="S31" s="343"/>
      <c r="T31" s="343"/>
      <c r="U31" s="343"/>
      <c r="V31" s="343"/>
      <c r="W31" s="343"/>
      <c r="X31" s="343"/>
      <c r="Y31" s="343"/>
      <c r="Z31" s="343"/>
      <c r="AA31" s="343"/>
      <c r="AB31" s="343"/>
      <c r="AC31" s="343"/>
      <c r="AD31" s="343"/>
      <c r="AE31" s="343"/>
    </row>
    <row r="32" spans="1:44" s="342" customFormat="1">
      <c r="A32" s="338" t="s">
        <v>75</v>
      </c>
      <c r="B32" s="344">
        <v>0.2</v>
      </c>
      <c r="C32" s="344">
        <v>0.2</v>
      </c>
      <c r="D32" s="344">
        <v>0.2</v>
      </c>
      <c r="E32" s="344">
        <v>0.2</v>
      </c>
      <c r="F32" s="344">
        <v>0.2</v>
      </c>
      <c r="G32" s="344">
        <v>0.2</v>
      </c>
      <c r="H32" s="344">
        <v>0.2</v>
      </c>
      <c r="I32" s="345">
        <v>0.2</v>
      </c>
      <c r="J32" s="344">
        <v>0.2</v>
      </c>
      <c r="K32" s="345">
        <v>0.2</v>
      </c>
      <c r="L32" s="345">
        <v>1.2</v>
      </c>
      <c r="M32" s="345">
        <v>2.2000000000000002</v>
      </c>
      <c r="N32" s="341"/>
      <c r="S32" s="343"/>
      <c r="T32" s="343"/>
      <c r="U32" s="343"/>
      <c r="V32" s="343"/>
      <c r="W32" s="343"/>
      <c r="X32" s="343"/>
      <c r="Y32" s="343"/>
      <c r="Z32" s="343"/>
      <c r="AA32" s="343"/>
      <c r="AB32" s="343"/>
      <c r="AC32" s="343"/>
      <c r="AD32" s="343"/>
      <c r="AE32" s="343"/>
    </row>
    <row r="33" spans="1:31" s="157" customFormat="1" ht="48.75" customHeight="1">
      <c r="A33" s="154" t="s">
        <v>76</v>
      </c>
      <c r="B33" s="155">
        <f>'INF OTW'!C33</f>
        <v>1</v>
      </c>
      <c r="C33" s="155">
        <f>'INF OTW'!D33</f>
        <v>2</v>
      </c>
      <c r="D33" s="155">
        <f>'INF OTW'!E33</f>
        <v>3</v>
      </c>
      <c r="E33" s="155">
        <f>'INF OTW'!F33</f>
        <v>4</v>
      </c>
      <c r="F33" s="155">
        <f>'INF OTW'!G33</f>
        <v>5</v>
      </c>
      <c r="G33" s="155">
        <f>'INF OTW'!H33</f>
        <v>6</v>
      </c>
      <c r="H33" s="155">
        <f>'INF OTW'!I33</f>
        <v>7</v>
      </c>
      <c r="I33" s="155">
        <f>'INF OTW'!J33</f>
        <v>8</v>
      </c>
      <c r="J33" s="155">
        <f>'INF OTW'!K33</f>
        <v>9</v>
      </c>
      <c r="K33" s="155">
        <f>'INF OTW'!L33</f>
        <v>10</v>
      </c>
      <c r="L33" s="155">
        <f>'INF OTW'!M33</f>
        <v>11</v>
      </c>
      <c r="M33" s="155">
        <f>'INF OTW'!N33</f>
        <v>12</v>
      </c>
      <c r="N33" s="156"/>
      <c r="P33" s="162"/>
      <c r="S33" s="163"/>
      <c r="T33" s="158"/>
      <c r="U33" s="164"/>
      <c r="V33" s="163"/>
      <c r="W33" s="158"/>
      <c r="X33" s="158"/>
      <c r="Y33" s="158"/>
      <c r="Z33" s="158"/>
      <c r="AA33" s="158"/>
      <c r="AB33" s="158"/>
      <c r="AC33" s="158"/>
      <c r="AD33" s="158"/>
      <c r="AE33" s="158"/>
    </row>
    <row r="34" spans="1:31" ht="15.75" customHeight="1">
      <c r="A34" s="165"/>
      <c r="B34" s="167"/>
      <c r="C34" s="167"/>
      <c r="D34" s="219"/>
      <c r="E34" s="167"/>
      <c r="F34" s="167"/>
      <c r="G34" s="167"/>
      <c r="H34" s="167"/>
      <c r="I34" s="166"/>
      <c r="J34" s="167"/>
      <c r="K34" s="166"/>
      <c r="L34" s="166"/>
      <c r="M34" s="166"/>
      <c r="N34" s="160"/>
      <c r="S34" s="168"/>
      <c r="T34" s="161"/>
      <c r="U34" s="169"/>
      <c r="V34" s="170"/>
      <c r="W34" s="161"/>
      <c r="X34" s="161"/>
      <c r="Y34" s="161"/>
      <c r="Z34" s="161"/>
      <c r="AA34" s="161"/>
      <c r="AB34" s="161"/>
      <c r="AC34" s="161"/>
      <c r="AD34" s="161"/>
      <c r="AE34" s="161"/>
    </row>
    <row r="35" spans="1:31" ht="15.75">
      <c r="A35" s="171" t="s">
        <v>77</v>
      </c>
      <c r="B35" s="172" t="s">
        <v>48</v>
      </c>
      <c r="C35" s="172" t="s">
        <v>49</v>
      </c>
      <c r="D35" s="172" t="s">
        <v>50</v>
      </c>
      <c r="E35" s="172" t="s">
        <v>51</v>
      </c>
      <c r="F35" s="173" t="s">
        <v>52</v>
      </c>
      <c r="G35" s="173" t="s">
        <v>53</v>
      </c>
      <c r="H35" s="173" t="s">
        <v>54</v>
      </c>
      <c r="I35" s="174" t="s">
        <v>55</v>
      </c>
      <c r="J35" s="173" t="s">
        <v>56</v>
      </c>
      <c r="K35" s="174" t="s">
        <v>57</v>
      </c>
      <c r="L35" s="174" t="s">
        <v>238</v>
      </c>
      <c r="M35" s="174" t="s">
        <v>239</v>
      </c>
      <c r="O35" s="134" t="s">
        <v>78</v>
      </c>
      <c r="P35" s="134" t="s">
        <v>79</v>
      </c>
      <c r="Q35" s="134" t="s">
        <v>80</v>
      </c>
      <c r="V35" s="346"/>
      <c r="W35" s="347" t="s">
        <v>252</v>
      </c>
      <c r="X35" s="346"/>
    </row>
    <row r="36" spans="1:31">
      <c r="A36" s="175" t="s">
        <v>72</v>
      </c>
      <c r="B36" s="176" t="str">
        <f t="shared" ref="B36:K36" si="37">IF(B5="","",$O5/B5*100*60%)</f>
        <v/>
      </c>
      <c r="C36" s="176" t="str">
        <f t="shared" si="37"/>
        <v/>
      </c>
      <c r="D36" s="176" t="str">
        <f t="shared" si="37"/>
        <v/>
      </c>
      <c r="E36" s="176" t="str">
        <f t="shared" si="37"/>
        <v/>
      </c>
      <c r="F36" s="176" t="str">
        <f t="shared" si="37"/>
        <v/>
      </c>
      <c r="G36" s="176" t="str">
        <f t="shared" si="37"/>
        <v/>
      </c>
      <c r="H36" s="176" t="str">
        <f t="shared" si="37"/>
        <v/>
      </c>
      <c r="I36" s="176" t="str">
        <f t="shared" si="37"/>
        <v/>
      </c>
      <c r="J36" s="176" t="str">
        <f t="shared" si="37"/>
        <v/>
      </c>
      <c r="K36" s="176" t="str">
        <f t="shared" si="37"/>
        <v/>
      </c>
      <c r="L36" s="176"/>
      <c r="M36" s="176"/>
      <c r="N36" s="356" t="s">
        <v>72</v>
      </c>
      <c r="O36" s="134">
        <f>COUNT(B5:M5)</f>
        <v>0</v>
      </c>
      <c r="P36" s="177">
        <f>SUM(B5:M5)</f>
        <v>0</v>
      </c>
      <c r="Q36" s="177" t="e">
        <f>P36/O36</f>
        <v>#DIV/0!</v>
      </c>
      <c r="R36" s="359" t="s">
        <v>72</v>
      </c>
      <c r="S36" s="178" t="str">
        <f t="shared" ref="S36:AB39" si="38">IF(B5="","",IF(B5&lt;$Q36*70%,"RC",""))</f>
        <v/>
      </c>
      <c r="T36" s="178" t="str">
        <f t="shared" si="38"/>
        <v/>
      </c>
      <c r="U36" s="178" t="str">
        <f t="shared" si="38"/>
        <v/>
      </c>
      <c r="V36" s="178" t="str">
        <f t="shared" si="38"/>
        <v/>
      </c>
      <c r="W36" s="178" t="str">
        <f t="shared" si="38"/>
        <v/>
      </c>
      <c r="X36" s="178" t="str">
        <f t="shared" si="38"/>
        <v/>
      </c>
      <c r="Y36" s="178" t="str">
        <f t="shared" si="38"/>
        <v/>
      </c>
      <c r="Z36" s="178" t="str">
        <f t="shared" si="38"/>
        <v/>
      </c>
      <c r="AA36" s="178" t="str">
        <f t="shared" si="38"/>
        <v/>
      </c>
      <c r="AB36" s="178" t="str">
        <f t="shared" si="38"/>
        <v/>
      </c>
      <c r="AC36" s="178" t="str">
        <f t="shared" ref="AC36:AD36" si="39">IF(L5="","",IF(L5&lt;$Q36*70%,"RC",""))</f>
        <v/>
      </c>
      <c r="AD36" s="178" t="str">
        <f t="shared" si="39"/>
        <v/>
      </c>
      <c r="AE36" s="168"/>
    </row>
    <row r="37" spans="1:31">
      <c r="A37" s="221" t="s">
        <v>60</v>
      </c>
      <c r="B37" s="222" t="str">
        <f t="shared" ref="B37:K37" si="40">IF(B6="","",$O6/B6*100*60%)</f>
        <v/>
      </c>
      <c r="C37" s="222" t="str">
        <f t="shared" si="40"/>
        <v/>
      </c>
      <c r="D37" s="222" t="str">
        <f t="shared" si="40"/>
        <v/>
      </c>
      <c r="E37" s="222" t="str">
        <f t="shared" si="40"/>
        <v/>
      </c>
      <c r="F37" s="222" t="str">
        <f t="shared" si="40"/>
        <v/>
      </c>
      <c r="G37" s="222" t="str">
        <f t="shared" si="40"/>
        <v/>
      </c>
      <c r="H37" s="222" t="str">
        <f t="shared" si="40"/>
        <v/>
      </c>
      <c r="I37" s="222" t="str">
        <f t="shared" si="40"/>
        <v/>
      </c>
      <c r="J37" s="222" t="str">
        <f t="shared" si="40"/>
        <v/>
      </c>
      <c r="K37" s="222" t="str">
        <f t="shared" si="40"/>
        <v/>
      </c>
      <c r="L37" s="222"/>
      <c r="M37" s="222"/>
      <c r="N37" s="357" t="s">
        <v>60</v>
      </c>
      <c r="O37" s="134">
        <f t="shared" ref="O37:O58" si="41">COUNT(B6:M6)</f>
        <v>0</v>
      </c>
      <c r="P37" s="177">
        <f t="shared" ref="P37:P58" si="42">SUM(B6:M6)</f>
        <v>0</v>
      </c>
      <c r="Q37" s="177" t="e">
        <f t="shared" ref="Q37:Q58" si="43">P37/O37</f>
        <v>#DIV/0!</v>
      </c>
      <c r="R37" s="360" t="s">
        <v>60</v>
      </c>
      <c r="S37" s="223" t="str">
        <f t="shared" si="38"/>
        <v/>
      </c>
      <c r="T37" s="223" t="str">
        <f t="shared" si="38"/>
        <v/>
      </c>
      <c r="U37" s="223" t="str">
        <f t="shared" si="38"/>
        <v/>
      </c>
      <c r="V37" s="223" t="str">
        <f t="shared" si="38"/>
        <v/>
      </c>
      <c r="W37" s="223" t="str">
        <f t="shared" si="38"/>
        <v/>
      </c>
      <c r="X37" s="223" t="str">
        <f t="shared" si="38"/>
        <v/>
      </c>
      <c r="Y37" s="223" t="str">
        <f t="shared" si="38"/>
        <v/>
      </c>
      <c r="Z37" s="223" t="str">
        <f t="shared" si="38"/>
        <v/>
      </c>
      <c r="AA37" s="223" t="str">
        <f t="shared" si="38"/>
        <v/>
      </c>
      <c r="AB37" s="223" t="str">
        <f t="shared" si="38"/>
        <v/>
      </c>
      <c r="AC37" s="223" t="str">
        <f t="shared" ref="AC37:AD37" si="44">IF(L6="","",IF(L6&lt;$Q37*70%,"RC",""))</f>
        <v/>
      </c>
      <c r="AD37" s="223" t="str">
        <f t="shared" si="44"/>
        <v/>
      </c>
      <c r="AE37" s="170"/>
    </row>
    <row r="38" spans="1:31" s="157" customFormat="1">
      <c r="A38" s="198" t="s">
        <v>61</v>
      </c>
      <c r="B38" s="199" t="str">
        <f t="shared" ref="B38:K38" si="45">IF(B7="","",$O7/B7*100*60%)</f>
        <v/>
      </c>
      <c r="C38" s="199" t="str">
        <f t="shared" si="45"/>
        <v/>
      </c>
      <c r="D38" s="199" t="str">
        <f t="shared" si="45"/>
        <v/>
      </c>
      <c r="E38" s="199" t="str">
        <f t="shared" si="45"/>
        <v/>
      </c>
      <c r="F38" s="199" t="str">
        <f t="shared" si="45"/>
        <v/>
      </c>
      <c r="G38" s="199" t="str">
        <f t="shared" si="45"/>
        <v/>
      </c>
      <c r="H38" s="199" t="str">
        <f t="shared" si="45"/>
        <v/>
      </c>
      <c r="I38" s="199" t="str">
        <f t="shared" si="45"/>
        <v/>
      </c>
      <c r="J38" s="199" t="str">
        <f t="shared" si="45"/>
        <v/>
      </c>
      <c r="K38" s="199" t="str">
        <f t="shared" si="45"/>
        <v/>
      </c>
      <c r="L38" s="199"/>
      <c r="M38" s="199"/>
      <c r="N38" s="358" t="s">
        <v>61</v>
      </c>
      <c r="O38" s="134">
        <f t="shared" si="41"/>
        <v>0</v>
      </c>
      <c r="P38" s="177">
        <f t="shared" si="42"/>
        <v>0</v>
      </c>
      <c r="Q38" s="177" t="e">
        <f t="shared" si="43"/>
        <v>#DIV/0!</v>
      </c>
      <c r="R38" s="361" t="s">
        <v>61</v>
      </c>
      <c r="S38" s="224" t="str">
        <f t="shared" si="38"/>
        <v/>
      </c>
      <c r="T38" s="224" t="str">
        <f t="shared" si="38"/>
        <v/>
      </c>
      <c r="U38" s="224" t="str">
        <f t="shared" si="38"/>
        <v/>
      </c>
      <c r="V38" s="224" t="str">
        <f t="shared" si="38"/>
        <v/>
      </c>
      <c r="W38" s="224" t="str">
        <f t="shared" si="38"/>
        <v/>
      </c>
      <c r="X38" s="224" t="str">
        <f t="shared" si="38"/>
        <v/>
      </c>
      <c r="Y38" s="224" t="str">
        <f t="shared" si="38"/>
        <v/>
      </c>
      <c r="Z38" s="224" t="str">
        <f t="shared" si="38"/>
        <v/>
      </c>
      <c r="AA38" s="224" t="str">
        <f t="shared" si="38"/>
        <v/>
      </c>
      <c r="AB38" s="224" t="str">
        <f t="shared" si="38"/>
        <v/>
      </c>
      <c r="AC38" s="224" t="str">
        <f t="shared" ref="AC38:AD38" si="46">IF(L7="","",IF(L7&lt;$Q38*70%,"RC",""))</f>
        <v/>
      </c>
      <c r="AD38" s="224" t="str">
        <f t="shared" si="46"/>
        <v/>
      </c>
      <c r="AE38" s="163"/>
    </row>
    <row r="39" spans="1:31" s="157" customFormat="1">
      <c r="A39" s="198" t="s">
        <v>62</v>
      </c>
      <c r="B39" s="199" t="str">
        <f t="shared" ref="B39:K39" si="47">IF(B8="","",$O8/B8*100*60%)</f>
        <v/>
      </c>
      <c r="C39" s="199" t="str">
        <f t="shared" si="47"/>
        <v/>
      </c>
      <c r="D39" s="199" t="str">
        <f t="shared" si="47"/>
        <v/>
      </c>
      <c r="E39" s="199" t="str">
        <f t="shared" si="47"/>
        <v/>
      </c>
      <c r="F39" s="199" t="str">
        <f t="shared" si="47"/>
        <v/>
      </c>
      <c r="G39" s="199" t="str">
        <f t="shared" si="47"/>
        <v/>
      </c>
      <c r="H39" s="199" t="str">
        <f t="shared" si="47"/>
        <v/>
      </c>
      <c r="I39" s="199" t="str">
        <f t="shared" si="47"/>
        <v/>
      </c>
      <c r="J39" s="199" t="str">
        <f t="shared" si="47"/>
        <v/>
      </c>
      <c r="K39" s="199" t="str">
        <f t="shared" si="47"/>
        <v/>
      </c>
      <c r="L39" s="199"/>
      <c r="M39" s="199"/>
      <c r="N39" s="358" t="s">
        <v>62</v>
      </c>
      <c r="O39" s="134">
        <f t="shared" si="41"/>
        <v>0</v>
      </c>
      <c r="P39" s="177">
        <f t="shared" si="42"/>
        <v>0</v>
      </c>
      <c r="Q39" s="177" t="e">
        <f t="shared" si="43"/>
        <v>#DIV/0!</v>
      </c>
      <c r="R39" s="361" t="s">
        <v>62</v>
      </c>
      <c r="S39" s="224" t="str">
        <f t="shared" si="38"/>
        <v/>
      </c>
      <c r="T39" s="224" t="str">
        <f t="shared" si="38"/>
        <v/>
      </c>
      <c r="U39" s="224" t="str">
        <f t="shared" si="38"/>
        <v/>
      </c>
      <c r="V39" s="224" t="str">
        <f t="shared" si="38"/>
        <v/>
      </c>
      <c r="W39" s="224" t="str">
        <f t="shared" si="38"/>
        <v/>
      </c>
      <c r="X39" s="224" t="str">
        <f t="shared" si="38"/>
        <v/>
      </c>
      <c r="Y39" s="224" t="str">
        <f t="shared" si="38"/>
        <v/>
      </c>
      <c r="Z39" s="224" t="str">
        <f t="shared" si="38"/>
        <v/>
      </c>
      <c r="AA39" s="224" t="str">
        <f t="shared" si="38"/>
        <v/>
      </c>
      <c r="AB39" s="224" t="str">
        <f t="shared" si="38"/>
        <v/>
      </c>
      <c r="AC39" s="224" t="str">
        <f t="shared" ref="AC39:AD54" si="48">IF(L8="","",IF(L8&lt;$Q39*70%,"RC",""))</f>
        <v/>
      </c>
      <c r="AD39" s="224" t="str">
        <f t="shared" si="48"/>
        <v/>
      </c>
      <c r="AE39" s="163"/>
    </row>
    <row r="40" spans="1:31" s="157" customFormat="1">
      <c r="A40" s="154" t="s">
        <v>114</v>
      </c>
      <c r="B40" s="199"/>
      <c r="C40" s="199"/>
      <c r="D40" s="199"/>
      <c r="E40" s="199"/>
      <c r="F40" s="199"/>
      <c r="G40" s="199"/>
      <c r="H40" s="199"/>
      <c r="I40" s="199"/>
      <c r="J40" s="199"/>
      <c r="K40" s="199"/>
      <c r="L40" s="199"/>
      <c r="M40" s="199"/>
      <c r="N40" s="358" t="s">
        <v>114</v>
      </c>
      <c r="O40" s="134">
        <f t="shared" si="41"/>
        <v>0</v>
      </c>
      <c r="P40" s="177">
        <f t="shared" si="42"/>
        <v>0</v>
      </c>
      <c r="Q40" s="177" t="e">
        <f t="shared" si="43"/>
        <v>#DIV/0!</v>
      </c>
      <c r="R40" s="361" t="s">
        <v>114</v>
      </c>
      <c r="S40" s="224" t="str">
        <f t="shared" ref="S40:AB40" si="49">IF(B9="","",IF(B9&lt;$Q40*70%,"RC",""))</f>
        <v/>
      </c>
      <c r="T40" s="224" t="str">
        <f t="shared" si="49"/>
        <v/>
      </c>
      <c r="U40" s="224" t="str">
        <f t="shared" si="49"/>
        <v/>
      </c>
      <c r="V40" s="224" t="str">
        <f t="shared" si="49"/>
        <v/>
      </c>
      <c r="W40" s="224" t="str">
        <f t="shared" si="49"/>
        <v/>
      </c>
      <c r="X40" s="224" t="str">
        <f t="shared" si="49"/>
        <v/>
      </c>
      <c r="Y40" s="224" t="str">
        <f t="shared" si="49"/>
        <v/>
      </c>
      <c r="Z40" s="224" t="str">
        <f t="shared" si="49"/>
        <v/>
      </c>
      <c r="AA40" s="224" t="str">
        <f t="shared" si="49"/>
        <v/>
      </c>
      <c r="AB40" s="224" t="str">
        <f t="shared" si="49"/>
        <v/>
      </c>
      <c r="AC40" s="224" t="str">
        <f t="shared" si="48"/>
        <v/>
      </c>
      <c r="AD40" s="224" t="str">
        <f t="shared" si="48"/>
        <v/>
      </c>
      <c r="AE40" s="163"/>
    </row>
    <row r="41" spans="1:31" s="157" customFormat="1">
      <c r="A41" s="154" t="s">
        <v>240</v>
      </c>
      <c r="B41" s="199"/>
      <c r="C41" s="199"/>
      <c r="D41" s="199"/>
      <c r="E41" s="199"/>
      <c r="F41" s="199"/>
      <c r="G41" s="199"/>
      <c r="H41" s="199"/>
      <c r="I41" s="199"/>
      <c r="J41" s="199"/>
      <c r="K41" s="199"/>
      <c r="L41" s="199"/>
      <c r="M41" s="199"/>
      <c r="N41" s="358" t="s">
        <v>240</v>
      </c>
      <c r="O41" s="134">
        <f t="shared" si="41"/>
        <v>0</v>
      </c>
      <c r="P41" s="177">
        <f t="shared" si="42"/>
        <v>0</v>
      </c>
      <c r="Q41" s="177" t="e">
        <f t="shared" si="43"/>
        <v>#DIV/0!</v>
      </c>
      <c r="R41" s="361" t="s">
        <v>240</v>
      </c>
      <c r="S41" s="224" t="str">
        <f t="shared" ref="S41:AB41" si="50">IF(B10="","",IF(B10&lt;$Q41*70%,"RC",""))</f>
        <v/>
      </c>
      <c r="T41" s="224" t="str">
        <f t="shared" si="50"/>
        <v/>
      </c>
      <c r="U41" s="224" t="str">
        <f t="shared" si="50"/>
        <v/>
      </c>
      <c r="V41" s="224" t="str">
        <f t="shared" si="50"/>
        <v/>
      </c>
      <c r="W41" s="224" t="str">
        <f t="shared" si="50"/>
        <v/>
      </c>
      <c r="X41" s="224" t="str">
        <f t="shared" si="50"/>
        <v/>
      </c>
      <c r="Y41" s="224" t="str">
        <f t="shared" si="50"/>
        <v/>
      </c>
      <c r="Z41" s="224" t="str">
        <f t="shared" si="50"/>
        <v/>
      </c>
      <c r="AA41" s="224" t="str">
        <f t="shared" si="50"/>
        <v/>
      </c>
      <c r="AB41" s="224" t="str">
        <f t="shared" si="50"/>
        <v/>
      </c>
      <c r="AC41" s="224" t="str">
        <f t="shared" si="48"/>
        <v/>
      </c>
      <c r="AD41" s="224" t="str">
        <f t="shared" si="48"/>
        <v/>
      </c>
      <c r="AE41" s="163"/>
    </row>
    <row r="42" spans="1:31" s="157" customFormat="1">
      <c r="A42" s="154" t="s">
        <v>241</v>
      </c>
      <c r="B42" s="199"/>
      <c r="C42" s="199"/>
      <c r="D42" s="199"/>
      <c r="E42" s="199"/>
      <c r="F42" s="199"/>
      <c r="G42" s="199"/>
      <c r="H42" s="199"/>
      <c r="I42" s="199"/>
      <c r="J42" s="199"/>
      <c r="K42" s="199"/>
      <c r="L42" s="199"/>
      <c r="M42" s="199"/>
      <c r="N42" s="358" t="s">
        <v>241</v>
      </c>
      <c r="O42" s="134">
        <f t="shared" si="41"/>
        <v>0</v>
      </c>
      <c r="P42" s="177">
        <f t="shared" si="42"/>
        <v>0</v>
      </c>
      <c r="Q42" s="177" t="e">
        <f t="shared" si="43"/>
        <v>#DIV/0!</v>
      </c>
      <c r="R42" s="361" t="s">
        <v>241</v>
      </c>
      <c r="S42" s="224" t="str">
        <f t="shared" ref="S42:AB42" si="51">IF(B11="","",IF(B11&lt;$Q42*70%,"RC",""))</f>
        <v/>
      </c>
      <c r="T42" s="224" t="str">
        <f t="shared" si="51"/>
        <v/>
      </c>
      <c r="U42" s="224" t="str">
        <f t="shared" si="51"/>
        <v/>
      </c>
      <c r="V42" s="224" t="str">
        <f t="shared" si="51"/>
        <v/>
      </c>
      <c r="W42" s="224" t="str">
        <f t="shared" si="51"/>
        <v/>
      </c>
      <c r="X42" s="224" t="str">
        <f t="shared" si="51"/>
        <v/>
      </c>
      <c r="Y42" s="224" t="str">
        <f t="shared" si="51"/>
        <v/>
      </c>
      <c r="Z42" s="224" t="str">
        <f t="shared" si="51"/>
        <v/>
      </c>
      <c r="AA42" s="224" t="str">
        <f t="shared" si="51"/>
        <v/>
      </c>
      <c r="AB42" s="224" t="str">
        <f t="shared" si="51"/>
        <v/>
      </c>
      <c r="AC42" s="224" t="str">
        <f t="shared" si="48"/>
        <v/>
      </c>
      <c r="AD42" s="224" t="str">
        <f t="shared" si="48"/>
        <v/>
      </c>
      <c r="AE42" s="163"/>
    </row>
    <row r="43" spans="1:31" s="157" customFormat="1">
      <c r="A43" s="154" t="s">
        <v>242</v>
      </c>
      <c r="B43" s="199"/>
      <c r="C43" s="199"/>
      <c r="D43" s="199"/>
      <c r="E43" s="199"/>
      <c r="F43" s="199"/>
      <c r="G43" s="199"/>
      <c r="H43" s="199"/>
      <c r="I43" s="199"/>
      <c r="J43" s="199"/>
      <c r="K43" s="199"/>
      <c r="L43" s="199"/>
      <c r="M43" s="199"/>
      <c r="N43" s="358" t="s">
        <v>242</v>
      </c>
      <c r="O43" s="134">
        <f t="shared" si="41"/>
        <v>0</v>
      </c>
      <c r="P43" s="177">
        <f t="shared" si="42"/>
        <v>0</v>
      </c>
      <c r="Q43" s="177" t="e">
        <f t="shared" si="43"/>
        <v>#DIV/0!</v>
      </c>
      <c r="R43" s="361" t="s">
        <v>242</v>
      </c>
      <c r="S43" s="224" t="str">
        <f t="shared" ref="S43:AB43" si="52">IF(B12="","",IF(B12&lt;$Q43*70%,"RC",""))</f>
        <v/>
      </c>
      <c r="T43" s="224" t="str">
        <f t="shared" si="52"/>
        <v/>
      </c>
      <c r="U43" s="224" t="str">
        <f t="shared" si="52"/>
        <v/>
      </c>
      <c r="V43" s="224" t="str">
        <f t="shared" si="52"/>
        <v/>
      </c>
      <c r="W43" s="224" t="str">
        <f t="shared" si="52"/>
        <v/>
      </c>
      <c r="X43" s="224" t="str">
        <f t="shared" si="52"/>
        <v/>
      </c>
      <c r="Y43" s="224" t="str">
        <f t="shared" si="52"/>
        <v/>
      </c>
      <c r="Z43" s="224" t="str">
        <f t="shared" si="52"/>
        <v/>
      </c>
      <c r="AA43" s="224" t="str">
        <f t="shared" si="52"/>
        <v/>
      </c>
      <c r="AB43" s="224" t="str">
        <f t="shared" si="52"/>
        <v/>
      </c>
      <c r="AC43" s="224" t="str">
        <f t="shared" si="48"/>
        <v/>
      </c>
      <c r="AD43" s="224" t="str">
        <f t="shared" si="48"/>
        <v/>
      </c>
      <c r="AE43" s="163"/>
    </row>
    <row r="44" spans="1:31" s="157" customFormat="1">
      <c r="A44" s="154" t="s">
        <v>243</v>
      </c>
      <c r="B44" s="199"/>
      <c r="C44" s="199"/>
      <c r="D44" s="199"/>
      <c r="E44" s="199"/>
      <c r="F44" s="199"/>
      <c r="G44" s="199"/>
      <c r="H44" s="199"/>
      <c r="I44" s="199"/>
      <c r="J44" s="199"/>
      <c r="K44" s="199"/>
      <c r="L44" s="199"/>
      <c r="M44" s="199"/>
      <c r="N44" s="358" t="s">
        <v>243</v>
      </c>
      <c r="O44" s="134">
        <f t="shared" si="41"/>
        <v>0</v>
      </c>
      <c r="P44" s="177">
        <f t="shared" si="42"/>
        <v>0</v>
      </c>
      <c r="Q44" s="177" t="e">
        <f t="shared" si="43"/>
        <v>#DIV/0!</v>
      </c>
      <c r="R44" s="361" t="s">
        <v>243</v>
      </c>
      <c r="S44" s="224" t="str">
        <f t="shared" ref="S44:AB44" si="53">IF(B13="","",IF(B13&lt;$Q44*70%,"RC",""))</f>
        <v/>
      </c>
      <c r="T44" s="224" t="str">
        <f t="shared" si="53"/>
        <v/>
      </c>
      <c r="U44" s="224" t="str">
        <f t="shared" si="53"/>
        <v/>
      </c>
      <c r="V44" s="224" t="str">
        <f t="shared" si="53"/>
        <v/>
      </c>
      <c r="W44" s="224" t="str">
        <f t="shared" si="53"/>
        <v/>
      </c>
      <c r="X44" s="224" t="str">
        <f t="shared" si="53"/>
        <v/>
      </c>
      <c r="Y44" s="224" t="str">
        <f t="shared" si="53"/>
        <v/>
      </c>
      <c r="Z44" s="224" t="str">
        <f t="shared" si="53"/>
        <v/>
      </c>
      <c r="AA44" s="224" t="str">
        <f t="shared" si="53"/>
        <v/>
      </c>
      <c r="AB44" s="224" t="str">
        <f t="shared" si="53"/>
        <v/>
      </c>
      <c r="AC44" s="224" t="str">
        <f t="shared" si="48"/>
        <v/>
      </c>
      <c r="AD44" s="224" t="str">
        <f t="shared" si="48"/>
        <v/>
      </c>
      <c r="AE44" s="163"/>
    </row>
    <row r="45" spans="1:31" s="157" customFormat="1">
      <c r="A45" s="154" t="s">
        <v>244</v>
      </c>
      <c r="B45" s="199"/>
      <c r="C45" s="199"/>
      <c r="D45" s="199"/>
      <c r="E45" s="199"/>
      <c r="F45" s="199"/>
      <c r="G45" s="199"/>
      <c r="H45" s="199"/>
      <c r="I45" s="199"/>
      <c r="J45" s="199"/>
      <c r="K45" s="199"/>
      <c r="L45" s="199"/>
      <c r="M45" s="199"/>
      <c r="N45" s="358" t="s">
        <v>244</v>
      </c>
      <c r="O45" s="134">
        <f t="shared" si="41"/>
        <v>0</v>
      </c>
      <c r="P45" s="177">
        <f t="shared" si="42"/>
        <v>0</v>
      </c>
      <c r="Q45" s="177" t="e">
        <f t="shared" si="43"/>
        <v>#DIV/0!</v>
      </c>
      <c r="R45" s="361" t="s">
        <v>244</v>
      </c>
      <c r="S45" s="224" t="str">
        <f t="shared" ref="S45:AB45" si="54">IF(B14="","",IF(B14&lt;$Q45*70%,"RC",""))</f>
        <v/>
      </c>
      <c r="T45" s="224" t="str">
        <f t="shared" si="54"/>
        <v/>
      </c>
      <c r="U45" s="224" t="str">
        <f t="shared" si="54"/>
        <v/>
      </c>
      <c r="V45" s="224" t="str">
        <f t="shared" si="54"/>
        <v/>
      </c>
      <c r="W45" s="224" t="str">
        <f t="shared" si="54"/>
        <v/>
      </c>
      <c r="X45" s="224" t="str">
        <f t="shared" si="54"/>
        <v/>
      </c>
      <c r="Y45" s="224" t="str">
        <f t="shared" si="54"/>
        <v/>
      </c>
      <c r="Z45" s="224" t="str">
        <f t="shared" si="54"/>
        <v/>
      </c>
      <c r="AA45" s="224" t="str">
        <f t="shared" si="54"/>
        <v/>
      </c>
      <c r="AB45" s="224" t="str">
        <f t="shared" si="54"/>
        <v/>
      </c>
      <c r="AC45" s="224" t="str">
        <f t="shared" si="48"/>
        <v/>
      </c>
      <c r="AD45" s="224" t="str">
        <f t="shared" si="48"/>
        <v/>
      </c>
      <c r="AE45" s="163"/>
    </row>
    <row r="46" spans="1:31" s="157" customFormat="1">
      <c r="A46" s="154" t="s">
        <v>245</v>
      </c>
      <c r="B46" s="199"/>
      <c r="C46" s="199"/>
      <c r="D46" s="199"/>
      <c r="E46" s="199"/>
      <c r="F46" s="199"/>
      <c r="G46" s="199"/>
      <c r="H46" s="199"/>
      <c r="I46" s="199"/>
      <c r="J46" s="199"/>
      <c r="K46" s="199"/>
      <c r="L46" s="199"/>
      <c r="M46" s="199"/>
      <c r="N46" s="358" t="s">
        <v>245</v>
      </c>
      <c r="O46" s="134">
        <f t="shared" si="41"/>
        <v>0</v>
      </c>
      <c r="P46" s="177">
        <f t="shared" si="42"/>
        <v>0</v>
      </c>
      <c r="Q46" s="177" t="e">
        <f t="shared" si="43"/>
        <v>#DIV/0!</v>
      </c>
      <c r="R46" s="361" t="s">
        <v>245</v>
      </c>
      <c r="S46" s="224" t="str">
        <f t="shared" ref="S46:AB46" si="55">IF(B15="","",IF(B15&lt;$Q46*70%,"RC",""))</f>
        <v/>
      </c>
      <c r="T46" s="224" t="str">
        <f t="shared" si="55"/>
        <v/>
      </c>
      <c r="U46" s="224" t="str">
        <f t="shared" si="55"/>
        <v/>
      </c>
      <c r="V46" s="224" t="str">
        <f t="shared" si="55"/>
        <v/>
      </c>
      <c r="W46" s="224" t="str">
        <f t="shared" si="55"/>
        <v/>
      </c>
      <c r="X46" s="224" t="str">
        <f t="shared" si="55"/>
        <v/>
      </c>
      <c r="Y46" s="224" t="str">
        <f t="shared" si="55"/>
        <v/>
      </c>
      <c r="Z46" s="224" t="str">
        <f t="shared" si="55"/>
        <v/>
      </c>
      <c r="AA46" s="224" t="str">
        <f t="shared" si="55"/>
        <v/>
      </c>
      <c r="AB46" s="224" t="str">
        <f t="shared" si="55"/>
        <v/>
      </c>
      <c r="AC46" s="224" t="str">
        <f t="shared" si="48"/>
        <v/>
      </c>
      <c r="AD46" s="224" t="str">
        <f t="shared" si="48"/>
        <v/>
      </c>
      <c r="AE46" s="163"/>
    </row>
    <row r="47" spans="1:31" s="157" customFormat="1">
      <c r="A47" s="154" t="s">
        <v>246</v>
      </c>
      <c r="B47" s="199"/>
      <c r="C47" s="199"/>
      <c r="D47" s="199"/>
      <c r="E47" s="199"/>
      <c r="F47" s="199"/>
      <c r="G47" s="199"/>
      <c r="H47" s="199"/>
      <c r="I47" s="199"/>
      <c r="J47" s="199"/>
      <c r="K47" s="199"/>
      <c r="L47" s="199"/>
      <c r="M47" s="199"/>
      <c r="N47" s="358" t="s">
        <v>246</v>
      </c>
      <c r="O47" s="134">
        <f t="shared" si="41"/>
        <v>0</v>
      </c>
      <c r="P47" s="177">
        <f t="shared" si="42"/>
        <v>0</v>
      </c>
      <c r="Q47" s="177" t="e">
        <f t="shared" si="43"/>
        <v>#DIV/0!</v>
      </c>
      <c r="R47" s="361" t="s">
        <v>246</v>
      </c>
      <c r="S47" s="224" t="str">
        <f t="shared" ref="S47:AB47" si="56">IF(B16="","",IF(B16&lt;$Q47*70%,"RC",""))</f>
        <v/>
      </c>
      <c r="T47" s="224" t="str">
        <f t="shared" si="56"/>
        <v/>
      </c>
      <c r="U47" s="224" t="str">
        <f t="shared" si="56"/>
        <v/>
      </c>
      <c r="V47" s="224" t="str">
        <f t="shared" si="56"/>
        <v/>
      </c>
      <c r="W47" s="224" t="str">
        <f t="shared" si="56"/>
        <v/>
      </c>
      <c r="X47" s="224" t="str">
        <f t="shared" si="56"/>
        <v/>
      </c>
      <c r="Y47" s="224" t="str">
        <f t="shared" si="56"/>
        <v/>
      </c>
      <c r="Z47" s="224" t="str">
        <f t="shared" si="56"/>
        <v/>
      </c>
      <c r="AA47" s="224" t="str">
        <f t="shared" si="56"/>
        <v/>
      </c>
      <c r="AB47" s="224" t="str">
        <f t="shared" si="56"/>
        <v/>
      </c>
      <c r="AC47" s="224" t="str">
        <f t="shared" si="48"/>
        <v/>
      </c>
      <c r="AD47" s="224" t="str">
        <f t="shared" si="48"/>
        <v/>
      </c>
      <c r="AE47" s="163"/>
    </row>
    <row r="48" spans="1:31" s="157" customFormat="1">
      <c r="A48" s="154" t="s">
        <v>247</v>
      </c>
      <c r="B48" s="199"/>
      <c r="C48" s="199"/>
      <c r="D48" s="199"/>
      <c r="E48" s="199"/>
      <c r="F48" s="199"/>
      <c r="G48" s="199"/>
      <c r="H48" s="199"/>
      <c r="I48" s="199"/>
      <c r="J48" s="199"/>
      <c r="K48" s="199"/>
      <c r="L48" s="199"/>
      <c r="M48" s="199"/>
      <c r="N48" s="358" t="s">
        <v>247</v>
      </c>
      <c r="O48" s="134">
        <f t="shared" si="41"/>
        <v>0</v>
      </c>
      <c r="P48" s="177">
        <f t="shared" si="42"/>
        <v>0</v>
      </c>
      <c r="Q48" s="177" t="e">
        <f t="shared" si="43"/>
        <v>#DIV/0!</v>
      </c>
      <c r="R48" s="361" t="s">
        <v>247</v>
      </c>
      <c r="S48" s="224" t="str">
        <f t="shared" ref="S48:AB48" si="57">IF(B17="","",IF(B17&lt;$Q48*70%,"RC",""))</f>
        <v/>
      </c>
      <c r="T48" s="224" t="str">
        <f t="shared" si="57"/>
        <v/>
      </c>
      <c r="U48" s="224" t="str">
        <f t="shared" si="57"/>
        <v/>
      </c>
      <c r="V48" s="224" t="str">
        <f t="shared" si="57"/>
        <v/>
      </c>
      <c r="W48" s="224" t="str">
        <f t="shared" si="57"/>
        <v/>
      </c>
      <c r="X48" s="224" t="str">
        <f t="shared" si="57"/>
        <v/>
      </c>
      <c r="Y48" s="224" t="str">
        <f t="shared" si="57"/>
        <v/>
      </c>
      <c r="Z48" s="224" t="str">
        <f t="shared" si="57"/>
        <v/>
      </c>
      <c r="AA48" s="224" t="str">
        <f t="shared" si="57"/>
        <v/>
      </c>
      <c r="AB48" s="224" t="str">
        <f t="shared" si="57"/>
        <v/>
      </c>
      <c r="AC48" s="224" t="str">
        <f t="shared" si="48"/>
        <v/>
      </c>
      <c r="AD48" s="224" t="str">
        <f t="shared" si="48"/>
        <v/>
      </c>
      <c r="AE48" s="163"/>
    </row>
    <row r="49" spans="1:31" s="157" customFormat="1">
      <c r="A49" s="154" t="s">
        <v>248</v>
      </c>
      <c r="B49" s="199"/>
      <c r="C49" s="199"/>
      <c r="D49" s="199"/>
      <c r="E49" s="199"/>
      <c r="F49" s="199"/>
      <c r="G49" s="199"/>
      <c r="H49" s="199"/>
      <c r="I49" s="199"/>
      <c r="J49" s="199"/>
      <c r="K49" s="199"/>
      <c r="L49" s="199"/>
      <c r="M49" s="199"/>
      <c r="N49" s="358" t="s">
        <v>248</v>
      </c>
      <c r="O49" s="134">
        <f t="shared" si="41"/>
        <v>0</v>
      </c>
      <c r="P49" s="177">
        <f t="shared" si="42"/>
        <v>0</v>
      </c>
      <c r="Q49" s="177" t="e">
        <f t="shared" si="43"/>
        <v>#DIV/0!</v>
      </c>
      <c r="R49" s="361" t="s">
        <v>248</v>
      </c>
      <c r="S49" s="224" t="str">
        <f t="shared" ref="S49:AB49" si="58">IF(B18="","",IF(B18&lt;$Q49*70%,"RC",""))</f>
        <v/>
      </c>
      <c r="T49" s="224" t="str">
        <f t="shared" si="58"/>
        <v/>
      </c>
      <c r="U49" s="224" t="str">
        <f t="shared" si="58"/>
        <v/>
      </c>
      <c r="V49" s="224" t="str">
        <f t="shared" si="58"/>
        <v/>
      </c>
      <c r="W49" s="224" t="str">
        <f t="shared" si="58"/>
        <v/>
      </c>
      <c r="X49" s="224" t="str">
        <f t="shared" si="58"/>
        <v/>
      </c>
      <c r="Y49" s="224" t="str">
        <f t="shared" si="58"/>
        <v/>
      </c>
      <c r="Z49" s="224" t="str">
        <f t="shared" si="58"/>
        <v/>
      </c>
      <c r="AA49" s="224" t="str">
        <f t="shared" si="58"/>
        <v/>
      </c>
      <c r="AB49" s="224" t="str">
        <f t="shared" si="58"/>
        <v/>
      </c>
      <c r="AC49" s="224" t="str">
        <f t="shared" si="48"/>
        <v/>
      </c>
      <c r="AD49" s="224" t="str">
        <f t="shared" si="48"/>
        <v/>
      </c>
      <c r="AE49" s="163"/>
    </row>
    <row r="50" spans="1:31" s="157" customFormat="1">
      <c r="A50" s="154" t="s">
        <v>249</v>
      </c>
      <c r="B50" s="199"/>
      <c r="C50" s="199"/>
      <c r="D50" s="199"/>
      <c r="E50" s="199"/>
      <c r="F50" s="199"/>
      <c r="G50" s="199"/>
      <c r="H50" s="199"/>
      <c r="I50" s="199"/>
      <c r="J50" s="199"/>
      <c r="K50" s="199"/>
      <c r="L50" s="199"/>
      <c r="M50" s="199"/>
      <c r="N50" s="358" t="s">
        <v>249</v>
      </c>
      <c r="O50" s="134">
        <f t="shared" si="41"/>
        <v>0</v>
      </c>
      <c r="P50" s="177">
        <f t="shared" si="42"/>
        <v>0</v>
      </c>
      <c r="Q50" s="177" t="e">
        <f t="shared" si="43"/>
        <v>#DIV/0!</v>
      </c>
      <c r="R50" s="361" t="s">
        <v>249</v>
      </c>
      <c r="S50" s="224" t="str">
        <f t="shared" ref="S50:AB50" si="59">IF(B19="","",IF(B19&lt;$Q50*70%,"RC",""))</f>
        <v/>
      </c>
      <c r="T50" s="224" t="str">
        <f t="shared" si="59"/>
        <v/>
      </c>
      <c r="U50" s="224" t="str">
        <f t="shared" si="59"/>
        <v/>
      </c>
      <c r="V50" s="224" t="str">
        <f t="shared" si="59"/>
        <v/>
      </c>
      <c r="W50" s="224" t="str">
        <f t="shared" si="59"/>
        <v/>
      </c>
      <c r="X50" s="224" t="str">
        <f t="shared" si="59"/>
        <v/>
      </c>
      <c r="Y50" s="224" t="str">
        <f t="shared" si="59"/>
        <v/>
      </c>
      <c r="Z50" s="224" t="str">
        <f t="shared" si="59"/>
        <v/>
      </c>
      <c r="AA50" s="224" t="str">
        <f t="shared" si="59"/>
        <v/>
      </c>
      <c r="AB50" s="224" t="str">
        <f t="shared" si="59"/>
        <v/>
      </c>
      <c r="AC50" s="224" t="str">
        <f t="shared" si="48"/>
        <v/>
      </c>
      <c r="AD50" s="224" t="str">
        <f t="shared" si="48"/>
        <v/>
      </c>
      <c r="AE50" s="163"/>
    </row>
    <row r="51" spans="1:31" s="157" customFormat="1">
      <c r="A51" s="154" t="s">
        <v>250</v>
      </c>
      <c r="B51" s="199"/>
      <c r="C51" s="199"/>
      <c r="D51" s="199"/>
      <c r="E51" s="199"/>
      <c r="F51" s="199"/>
      <c r="G51" s="199"/>
      <c r="H51" s="199"/>
      <c r="I51" s="199"/>
      <c r="J51" s="199"/>
      <c r="K51" s="199"/>
      <c r="L51" s="199"/>
      <c r="M51" s="199"/>
      <c r="N51" s="358" t="s">
        <v>250</v>
      </c>
      <c r="O51" s="134">
        <f t="shared" si="41"/>
        <v>0</v>
      </c>
      <c r="P51" s="177">
        <f t="shared" si="42"/>
        <v>0</v>
      </c>
      <c r="Q51" s="177" t="e">
        <f t="shared" si="43"/>
        <v>#DIV/0!</v>
      </c>
      <c r="R51" s="361" t="s">
        <v>250</v>
      </c>
      <c r="S51" s="224" t="str">
        <f t="shared" ref="S51:AB51" si="60">IF(B20="","",IF(B20&lt;$Q51*70%,"RC",""))</f>
        <v/>
      </c>
      <c r="T51" s="224" t="str">
        <f t="shared" si="60"/>
        <v/>
      </c>
      <c r="U51" s="224" t="str">
        <f t="shared" si="60"/>
        <v/>
      </c>
      <c r="V51" s="224" t="str">
        <f t="shared" si="60"/>
        <v/>
      </c>
      <c r="W51" s="224" t="str">
        <f t="shared" si="60"/>
        <v/>
      </c>
      <c r="X51" s="224" t="str">
        <f t="shared" si="60"/>
        <v/>
      </c>
      <c r="Y51" s="224" t="str">
        <f t="shared" si="60"/>
        <v/>
      </c>
      <c r="Z51" s="224" t="str">
        <f t="shared" si="60"/>
        <v/>
      </c>
      <c r="AA51" s="224" t="str">
        <f t="shared" si="60"/>
        <v/>
      </c>
      <c r="AB51" s="224" t="str">
        <f t="shared" si="60"/>
        <v/>
      </c>
      <c r="AC51" s="224" t="str">
        <f t="shared" si="48"/>
        <v/>
      </c>
      <c r="AD51" s="224" t="str">
        <f t="shared" si="48"/>
        <v/>
      </c>
      <c r="AE51" s="163"/>
    </row>
    <row r="52" spans="1:31" s="157" customFormat="1">
      <c r="A52" s="154" t="s">
        <v>251</v>
      </c>
      <c r="B52" s="199"/>
      <c r="C52" s="199"/>
      <c r="D52" s="199"/>
      <c r="E52" s="199"/>
      <c r="F52" s="199"/>
      <c r="G52" s="199"/>
      <c r="H52" s="199"/>
      <c r="I52" s="199"/>
      <c r="J52" s="199"/>
      <c r="K52" s="199"/>
      <c r="L52" s="199"/>
      <c r="M52" s="199"/>
      <c r="N52" s="358" t="s">
        <v>251</v>
      </c>
      <c r="O52" s="134">
        <f t="shared" si="41"/>
        <v>0</v>
      </c>
      <c r="P52" s="177">
        <f t="shared" si="42"/>
        <v>0</v>
      </c>
      <c r="Q52" s="177" t="e">
        <f t="shared" si="43"/>
        <v>#DIV/0!</v>
      </c>
      <c r="R52" s="361" t="s">
        <v>251</v>
      </c>
      <c r="S52" s="224" t="str">
        <f t="shared" ref="S52:AB52" si="61">IF(B21="","",IF(B21&lt;$Q52*70%,"RC",""))</f>
        <v/>
      </c>
      <c r="T52" s="224" t="str">
        <f t="shared" si="61"/>
        <v/>
      </c>
      <c r="U52" s="224" t="str">
        <f t="shared" si="61"/>
        <v/>
      </c>
      <c r="V52" s="224" t="str">
        <f t="shared" si="61"/>
        <v/>
      </c>
      <c r="W52" s="224" t="str">
        <f t="shared" si="61"/>
        <v/>
      </c>
      <c r="X52" s="224" t="str">
        <f t="shared" si="61"/>
        <v/>
      </c>
      <c r="Y52" s="224" t="str">
        <f t="shared" si="61"/>
        <v/>
      </c>
      <c r="Z52" s="224" t="str">
        <f t="shared" si="61"/>
        <v/>
      </c>
      <c r="AA52" s="224" t="str">
        <f t="shared" si="61"/>
        <v/>
      </c>
      <c r="AB52" s="224" t="str">
        <f t="shared" si="61"/>
        <v/>
      </c>
      <c r="AC52" s="224" t="str">
        <f t="shared" si="48"/>
        <v/>
      </c>
      <c r="AD52" s="224" t="str">
        <f t="shared" si="48"/>
        <v/>
      </c>
      <c r="AE52" s="163"/>
    </row>
    <row r="53" spans="1:31" s="157" customFormat="1">
      <c r="A53" s="154" t="s">
        <v>193</v>
      </c>
      <c r="B53" s="199"/>
      <c r="C53" s="199"/>
      <c r="D53" s="199"/>
      <c r="E53" s="199"/>
      <c r="F53" s="199"/>
      <c r="G53" s="199"/>
      <c r="H53" s="199"/>
      <c r="I53" s="199"/>
      <c r="J53" s="199"/>
      <c r="K53" s="199"/>
      <c r="L53" s="199"/>
      <c r="M53" s="199"/>
      <c r="N53" s="358" t="s">
        <v>193</v>
      </c>
      <c r="O53" s="134">
        <f t="shared" si="41"/>
        <v>0</v>
      </c>
      <c r="P53" s="177">
        <f t="shared" si="42"/>
        <v>0</v>
      </c>
      <c r="Q53" s="177" t="e">
        <f t="shared" si="43"/>
        <v>#DIV/0!</v>
      </c>
      <c r="R53" s="361" t="s">
        <v>193</v>
      </c>
      <c r="S53" s="224" t="str">
        <f t="shared" ref="S53:AB53" si="62">IF(B22="","",IF(B22&lt;$Q53*70%,"RC",""))</f>
        <v/>
      </c>
      <c r="T53" s="224" t="str">
        <f t="shared" si="62"/>
        <v/>
      </c>
      <c r="U53" s="224" t="str">
        <f t="shared" si="62"/>
        <v/>
      </c>
      <c r="V53" s="224" t="str">
        <f t="shared" si="62"/>
        <v/>
      </c>
      <c r="W53" s="224" t="str">
        <f t="shared" si="62"/>
        <v/>
      </c>
      <c r="X53" s="224" t="str">
        <f t="shared" si="62"/>
        <v/>
      </c>
      <c r="Y53" s="224" t="str">
        <f t="shared" si="62"/>
        <v/>
      </c>
      <c r="Z53" s="224" t="str">
        <f t="shared" si="62"/>
        <v/>
      </c>
      <c r="AA53" s="224" t="str">
        <f t="shared" si="62"/>
        <v/>
      </c>
      <c r="AB53" s="224" t="str">
        <f t="shared" si="62"/>
        <v/>
      </c>
      <c r="AC53" s="224" t="str">
        <f t="shared" si="48"/>
        <v/>
      </c>
      <c r="AD53" s="224" t="str">
        <f t="shared" si="48"/>
        <v/>
      </c>
      <c r="AE53" s="163"/>
    </row>
    <row r="54" spans="1:31" s="157" customFormat="1">
      <c r="A54" s="154" t="s">
        <v>197</v>
      </c>
      <c r="B54" s="199"/>
      <c r="C54" s="199"/>
      <c r="D54" s="199"/>
      <c r="E54" s="199"/>
      <c r="F54" s="199"/>
      <c r="G54" s="199"/>
      <c r="H54" s="199"/>
      <c r="I54" s="199"/>
      <c r="J54" s="199"/>
      <c r="K54" s="199"/>
      <c r="L54" s="199"/>
      <c r="M54" s="199"/>
      <c r="N54" s="358" t="s">
        <v>197</v>
      </c>
      <c r="O54" s="134">
        <f t="shared" si="41"/>
        <v>0</v>
      </c>
      <c r="P54" s="177">
        <f t="shared" si="42"/>
        <v>0</v>
      </c>
      <c r="Q54" s="177" t="e">
        <f t="shared" si="43"/>
        <v>#DIV/0!</v>
      </c>
      <c r="R54" s="361" t="s">
        <v>197</v>
      </c>
      <c r="S54" s="224" t="str">
        <f t="shared" ref="S54:AB54" si="63">IF(B23="","",IF(B23&lt;$Q54*70%,"RC",""))</f>
        <v/>
      </c>
      <c r="T54" s="224" t="str">
        <f t="shared" si="63"/>
        <v/>
      </c>
      <c r="U54" s="224" t="str">
        <f t="shared" si="63"/>
        <v/>
      </c>
      <c r="V54" s="224" t="str">
        <f t="shared" si="63"/>
        <v/>
      </c>
      <c r="W54" s="224" t="str">
        <f t="shared" si="63"/>
        <v/>
      </c>
      <c r="X54" s="224" t="str">
        <f t="shared" si="63"/>
        <v/>
      </c>
      <c r="Y54" s="224" t="str">
        <f t="shared" si="63"/>
        <v/>
      </c>
      <c r="Z54" s="224" t="str">
        <f t="shared" si="63"/>
        <v/>
      </c>
      <c r="AA54" s="224" t="str">
        <f t="shared" si="63"/>
        <v/>
      </c>
      <c r="AB54" s="224" t="str">
        <f t="shared" si="63"/>
        <v/>
      </c>
      <c r="AC54" s="224" t="str">
        <f t="shared" si="48"/>
        <v/>
      </c>
      <c r="AD54" s="224" t="str">
        <f t="shared" si="48"/>
        <v/>
      </c>
      <c r="AE54" s="163"/>
    </row>
    <row r="55" spans="1:31" s="157" customFormat="1">
      <c r="A55" s="154" t="s">
        <v>205</v>
      </c>
      <c r="B55" s="199"/>
      <c r="C55" s="199"/>
      <c r="D55" s="199"/>
      <c r="E55" s="199"/>
      <c r="F55" s="199"/>
      <c r="G55" s="199"/>
      <c r="H55" s="199"/>
      <c r="I55" s="199"/>
      <c r="J55" s="199"/>
      <c r="K55" s="199"/>
      <c r="L55" s="199"/>
      <c r="M55" s="199"/>
      <c r="N55" s="358" t="s">
        <v>205</v>
      </c>
      <c r="O55" s="134">
        <f t="shared" si="41"/>
        <v>0</v>
      </c>
      <c r="P55" s="177">
        <f t="shared" si="42"/>
        <v>0</v>
      </c>
      <c r="Q55" s="177" t="e">
        <f t="shared" si="43"/>
        <v>#DIV/0!</v>
      </c>
      <c r="R55" s="361" t="s">
        <v>205</v>
      </c>
      <c r="S55" s="224" t="str">
        <f t="shared" ref="S55:AB55" si="64">IF(B24="","",IF(B24&lt;$Q55*70%,"RC",""))</f>
        <v/>
      </c>
      <c r="T55" s="224" t="str">
        <f t="shared" si="64"/>
        <v/>
      </c>
      <c r="U55" s="224" t="str">
        <f t="shared" si="64"/>
        <v/>
      </c>
      <c r="V55" s="224" t="str">
        <f t="shared" si="64"/>
        <v/>
      </c>
      <c r="W55" s="224" t="str">
        <f t="shared" si="64"/>
        <v/>
      </c>
      <c r="X55" s="224" t="str">
        <f t="shared" si="64"/>
        <v/>
      </c>
      <c r="Y55" s="224" t="str">
        <f t="shared" si="64"/>
        <v/>
      </c>
      <c r="Z55" s="224" t="str">
        <f t="shared" si="64"/>
        <v/>
      </c>
      <c r="AA55" s="224" t="str">
        <f t="shared" si="64"/>
        <v/>
      </c>
      <c r="AB55" s="224" t="str">
        <f t="shared" si="64"/>
        <v/>
      </c>
      <c r="AC55" s="224" t="str">
        <f t="shared" ref="AC55:AC58" si="65">IF(L24="","",IF(L24&lt;$Q55*70%,"RC",""))</f>
        <v/>
      </c>
      <c r="AD55" s="224" t="str">
        <f t="shared" ref="AD55:AD58" si="66">IF(M24="","",IF(M24&lt;$Q55*70%,"RC",""))</f>
        <v/>
      </c>
      <c r="AE55" s="163"/>
    </row>
    <row r="56" spans="1:31" s="157" customFormat="1">
      <c r="A56" s="154" t="s">
        <v>207</v>
      </c>
      <c r="B56" s="199"/>
      <c r="C56" s="199"/>
      <c r="D56" s="199"/>
      <c r="E56" s="199"/>
      <c r="F56" s="199"/>
      <c r="G56" s="199"/>
      <c r="H56" s="199"/>
      <c r="I56" s="199"/>
      <c r="J56" s="199"/>
      <c r="K56" s="199"/>
      <c r="L56" s="199"/>
      <c r="M56" s="199"/>
      <c r="N56" s="358" t="s">
        <v>207</v>
      </c>
      <c r="O56" s="134">
        <f t="shared" si="41"/>
        <v>0</v>
      </c>
      <c r="P56" s="177">
        <f t="shared" si="42"/>
        <v>0</v>
      </c>
      <c r="Q56" s="177" t="e">
        <f t="shared" si="43"/>
        <v>#DIV/0!</v>
      </c>
      <c r="R56" s="361" t="s">
        <v>207</v>
      </c>
      <c r="S56" s="224" t="str">
        <f t="shared" ref="S56:AB56" si="67">IF(B25="","",IF(B25&lt;$Q56*70%,"RC",""))</f>
        <v/>
      </c>
      <c r="T56" s="224" t="str">
        <f t="shared" si="67"/>
        <v/>
      </c>
      <c r="U56" s="224" t="str">
        <f t="shared" si="67"/>
        <v/>
      </c>
      <c r="V56" s="224" t="str">
        <f t="shared" si="67"/>
        <v/>
      </c>
      <c r="W56" s="224" t="str">
        <f t="shared" si="67"/>
        <v/>
      </c>
      <c r="X56" s="224" t="str">
        <f t="shared" si="67"/>
        <v/>
      </c>
      <c r="Y56" s="224" t="str">
        <f t="shared" si="67"/>
        <v/>
      </c>
      <c r="Z56" s="224" t="str">
        <f t="shared" si="67"/>
        <v/>
      </c>
      <c r="AA56" s="224" t="str">
        <f t="shared" si="67"/>
        <v/>
      </c>
      <c r="AB56" s="224" t="str">
        <f t="shared" si="67"/>
        <v/>
      </c>
      <c r="AC56" s="224" t="str">
        <f t="shared" si="65"/>
        <v/>
      </c>
      <c r="AD56" s="224" t="str">
        <f t="shared" si="66"/>
        <v/>
      </c>
      <c r="AE56" s="163"/>
    </row>
    <row r="57" spans="1:31" s="157" customFormat="1">
      <c r="A57" s="154" t="s">
        <v>210</v>
      </c>
      <c r="B57" s="199"/>
      <c r="C57" s="199"/>
      <c r="D57" s="199"/>
      <c r="E57" s="199"/>
      <c r="F57" s="199"/>
      <c r="G57" s="199"/>
      <c r="H57" s="199"/>
      <c r="I57" s="199"/>
      <c r="J57" s="199"/>
      <c r="K57" s="199"/>
      <c r="L57" s="199"/>
      <c r="M57" s="199"/>
      <c r="N57" s="358" t="s">
        <v>210</v>
      </c>
      <c r="O57" s="134">
        <f t="shared" si="41"/>
        <v>0</v>
      </c>
      <c r="P57" s="177">
        <f t="shared" si="42"/>
        <v>0</v>
      </c>
      <c r="Q57" s="177" t="e">
        <f t="shared" si="43"/>
        <v>#DIV/0!</v>
      </c>
      <c r="R57" s="361" t="s">
        <v>210</v>
      </c>
      <c r="S57" s="224" t="str">
        <f t="shared" ref="S57:AB57" si="68">IF(B26="","",IF(B26&lt;$Q57*70%,"RC",""))</f>
        <v/>
      </c>
      <c r="T57" s="224" t="str">
        <f t="shared" si="68"/>
        <v/>
      </c>
      <c r="U57" s="224" t="str">
        <f t="shared" si="68"/>
        <v/>
      </c>
      <c r="V57" s="224" t="str">
        <f t="shared" si="68"/>
        <v/>
      </c>
      <c r="W57" s="224" t="str">
        <f t="shared" si="68"/>
        <v/>
      </c>
      <c r="X57" s="224" t="str">
        <f t="shared" si="68"/>
        <v/>
      </c>
      <c r="Y57" s="224" t="str">
        <f t="shared" si="68"/>
        <v/>
      </c>
      <c r="Z57" s="224" t="str">
        <f t="shared" si="68"/>
        <v/>
      </c>
      <c r="AA57" s="224" t="str">
        <f t="shared" si="68"/>
        <v/>
      </c>
      <c r="AB57" s="224" t="str">
        <f t="shared" si="68"/>
        <v/>
      </c>
      <c r="AC57" s="224" t="str">
        <f t="shared" si="65"/>
        <v/>
      </c>
      <c r="AD57" s="224" t="str">
        <f t="shared" si="66"/>
        <v/>
      </c>
      <c r="AE57" s="163"/>
    </row>
    <row r="58" spans="1:31" s="157" customFormat="1">
      <c r="A58" s="154" t="s">
        <v>214</v>
      </c>
      <c r="B58" s="199"/>
      <c r="C58" s="199"/>
      <c r="D58" s="199"/>
      <c r="E58" s="199"/>
      <c r="F58" s="199"/>
      <c r="G58" s="199"/>
      <c r="H58" s="199"/>
      <c r="I58" s="199"/>
      <c r="J58" s="199"/>
      <c r="K58" s="199"/>
      <c r="L58" s="199"/>
      <c r="M58" s="199"/>
      <c r="N58" s="358" t="s">
        <v>214</v>
      </c>
      <c r="O58" s="134">
        <f t="shared" si="41"/>
        <v>0</v>
      </c>
      <c r="P58" s="177">
        <f t="shared" si="42"/>
        <v>0</v>
      </c>
      <c r="Q58" s="177" t="e">
        <f t="shared" si="43"/>
        <v>#DIV/0!</v>
      </c>
      <c r="R58" s="361" t="s">
        <v>214</v>
      </c>
      <c r="S58" s="224" t="str">
        <f t="shared" ref="S58:AB58" si="69">IF(B27="","",IF(B27&lt;$Q58*70%,"RC",""))</f>
        <v/>
      </c>
      <c r="T58" s="224" t="str">
        <f t="shared" si="69"/>
        <v/>
      </c>
      <c r="U58" s="224" t="str">
        <f t="shared" si="69"/>
        <v/>
      </c>
      <c r="V58" s="224" t="str">
        <f t="shared" si="69"/>
        <v/>
      </c>
      <c r="W58" s="224" t="str">
        <f t="shared" si="69"/>
        <v/>
      </c>
      <c r="X58" s="224" t="str">
        <f t="shared" si="69"/>
        <v/>
      </c>
      <c r="Y58" s="224" t="str">
        <f t="shared" si="69"/>
        <v/>
      </c>
      <c r="Z58" s="224" t="str">
        <f t="shared" si="69"/>
        <v/>
      </c>
      <c r="AA58" s="224" t="str">
        <f t="shared" si="69"/>
        <v/>
      </c>
      <c r="AB58" s="224" t="str">
        <f t="shared" si="69"/>
        <v/>
      </c>
      <c r="AC58" s="224" t="str">
        <f t="shared" si="65"/>
        <v/>
      </c>
      <c r="AD58" s="224" t="str">
        <f t="shared" si="66"/>
        <v/>
      </c>
      <c r="AE58" s="163"/>
    </row>
    <row r="59" spans="1:31" s="157" customFormat="1">
      <c r="A59" s="336"/>
      <c r="B59" s="337"/>
      <c r="C59" s="337"/>
      <c r="D59" s="337"/>
      <c r="E59" s="337"/>
      <c r="F59" s="337"/>
      <c r="G59" s="337"/>
      <c r="H59" s="337"/>
      <c r="I59" s="337"/>
      <c r="J59" s="337"/>
      <c r="K59" s="337"/>
      <c r="L59" s="337"/>
      <c r="M59" s="337"/>
      <c r="N59" s="163"/>
      <c r="P59" s="162"/>
      <c r="Q59" s="162"/>
      <c r="R59" s="163"/>
      <c r="S59" s="163"/>
      <c r="T59" s="163"/>
      <c r="U59" s="163"/>
      <c r="V59" s="163"/>
      <c r="W59" s="163"/>
      <c r="X59" s="163"/>
      <c r="Y59" s="163"/>
      <c r="Z59" s="163"/>
      <c r="AA59" s="163"/>
      <c r="AB59" s="163"/>
      <c r="AC59" s="163"/>
      <c r="AD59" s="163"/>
      <c r="AE59" s="163"/>
    </row>
    <row r="60" spans="1:31" s="157" customFormat="1">
      <c r="A60" s="336"/>
      <c r="B60" s="337"/>
      <c r="C60" s="337"/>
      <c r="D60" s="337"/>
      <c r="E60" s="337"/>
      <c r="F60" s="337"/>
      <c r="G60" s="337"/>
      <c r="H60" s="337"/>
      <c r="I60" s="337"/>
      <c r="J60" s="337"/>
      <c r="K60" s="337"/>
      <c r="L60" s="337"/>
      <c r="M60" s="337"/>
      <c r="N60" s="163"/>
      <c r="P60" s="162"/>
      <c r="Q60" s="162"/>
      <c r="R60" s="163"/>
      <c r="S60" s="163"/>
      <c r="T60" s="163"/>
      <c r="U60" s="163"/>
      <c r="V60" s="163"/>
      <c r="W60" s="163"/>
      <c r="X60" s="163"/>
      <c r="Y60" s="163"/>
      <c r="Z60" s="163"/>
      <c r="AA60" s="163"/>
      <c r="AB60" s="163"/>
      <c r="AC60" s="163"/>
      <c r="AD60" s="163"/>
      <c r="AE60" s="163"/>
    </row>
    <row r="61" spans="1:31" s="157" customFormat="1">
      <c r="A61" s="336"/>
      <c r="B61" s="337"/>
      <c r="C61" s="337"/>
      <c r="D61" s="337"/>
      <c r="E61" s="337"/>
      <c r="F61" s="337"/>
      <c r="G61" s="337"/>
      <c r="H61" s="337"/>
      <c r="I61" s="337"/>
      <c r="J61" s="337"/>
      <c r="K61" s="337"/>
      <c r="L61" s="337"/>
      <c r="M61" s="337"/>
      <c r="N61" s="163"/>
      <c r="P61" s="162"/>
      <c r="Q61" s="162"/>
      <c r="R61" s="163"/>
      <c r="S61" s="163"/>
      <c r="T61" s="163"/>
      <c r="U61" s="163"/>
      <c r="V61" s="163"/>
      <c r="W61" s="163"/>
      <c r="X61" s="163"/>
      <c r="Y61" s="163"/>
      <c r="Z61" s="163"/>
      <c r="AA61" s="163"/>
      <c r="AB61" s="163"/>
      <c r="AC61" s="163"/>
      <c r="AD61" s="163"/>
      <c r="AE61" s="163"/>
    </row>
    <row r="62" spans="1:31" s="157" customFormat="1">
      <c r="A62" s="336"/>
      <c r="B62" s="337"/>
      <c r="C62" s="337"/>
      <c r="D62" s="337"/>
      <c r="E62" s="337"/>
      <c r="F62" s="337"/>
      <c r="G62" s="337"/>
      <c r="H62" s="337"/>
      <c r="I62" s="337"/>
      <c r="J62" s="337"/>
      <c r="K62" s="337"/>
      <c r="L62" s="337"/>
      <c r="M62" s="337"/>
      <c r="N62" s="163"/>
      <c r="P62" s="162"/>
      <c r="Q62" s="162"/>
      <c r="R62" s="163"/>
      <c r="S62" s="163"/>
      <c r="T62" s="163"/>
      <c r="U62" s="163"/>
      <c r="V62" s="163"/>
      <c r="W62" s="163"/>
      <c r="X62" s="163"/>
      <c r="Y62" s="163"/>
      <c r="Z62" s="163"/>
      <c r="AA62" s="163"/>
      <c r="AB62" s="163"/>
      <c r="AC62" s="163"/>
      <c r="AD62" s="163"/>
      <c r="AE62" s="163"/>
    </row>
    <row r="63" spans="1:31" s="157" customFormat="1">
      <c r="A63" s="336"/>
      <c r="B63" s="337"/>
      <c r="C63" s="337"/>
      <c r="D63" s="337"/>
      <c r="E63" s="337"/>
      <c r="F63" s="337"/>
      <c r="G63" s="337"/>
      <c r="H63" s="337"/>
      <c r="I63" s="337"/>
      <c r="J63" s="337"/>
      <c r="K63" s="337"/>
      <c r="L63" s="337"/>
      <c r="M63" s="337"/>
      <c r="N63" s="163"/>
      <c r="P63" s="162"/>
      <c r="Q63" s="162"/>
      <c r="R63" s="163"/>
      <c r="S63" s="163"/>
      <c r="T63" s="163"/>
      <c r="U63" s="163"/>
      <c r="V63" s="163"/>
      <c r="W63" s="163"/>
      <c r="X63" s="163"/>
      <c r="Y63" s="163"/>
      <c r="Z63" s="163"/>
      <c r="AA63" s="163"/>
      <c r="AB63" s="163"/>
      <c r="AC63" s="163"/>
      <c r="AD63" s="163"/>
      <c r="AE63" s="163"/>
    </row>
    <row r="64" spans="1:31" s="157" customFormat="1">
      <c r="A64" s="336"/>
      <c r="B64" s="337"/>
      <c r="C64" s="337"/>
      <c r="D64" s="337"/>
      <c r="E64" s="337"/>
      <c r="F64" s="337"/>
      <c r="G64" s="337"/>
      <c r="H64" s="337"/>
      <c r="I64" s="337"/>
      <c r="J64" s="337"/>
      <c r="K64" s="337"/>
      <c r="L64" s="337"/>
      <c r="M64" s="337"/>
      <c r="N64" s="163"/>
      <c r="P64" s="162"/>
      <c r="Q64" s="162"/>
      <c r="R64" s="163"/>
      <c r="S64" s="163"/>
      <c r="T64" s="163"/>
      <c r="U64" s="163"/>
      <c r="V64" s="163"/>
      <c r="W64" s="163"/>
      <c r="X64" s="163"/>
      <c r="Y64" s="163"/>
      <c r="Z64" s="163"/>
      <c r="AA64" s="163"/>
      <c r="AB64" s="163"/>
      <c r="AC64" s="163"/>
      <c r="AD64" s="163"/>
      <c r="AE64" s="163"/>
    </row>
    <row r="65" spans="1:31" s="157" customFormat="1">
      <c r="A65" s="336"/>
      <c r="B65" s="337"/>
      <c r="C65" s="337"/>
      <c r="D65" s="337"/>
      <c r="E65" s="337"/>
      <c r="F65" s="337"/>
      <c r="G65" s="337"/>
      <c r="H65" s="337"/>
      <c r="I65" s="337"/>
      <c r="J65" s="337"/>
      <c r="K65" s="337"/>
      <c r="L65" s="337"/>
      <c r="M65" s="337"/>
      <c r="N65" s="163"/>
      <c r="P65" s="162"/>
      <c r="Q65" s="162"/>
      <c r="R65" s="163"/>
      <c r="S65" s="163"/>
      <c r="T65" s="163"/>
      <c r="U65" s="163"/>
      <c r="V65" s="163"/>
      <c r="W65" s="163"/>
      <c r="X65" s="163"/>
      <c r="Y65" s="163"/>
      <c r="Z65" s="163"/>
      <c r="AA65" s="163"/>
      <c r="AB65" s="163"/>
      <c r="AC65" s="163"/>
      <c r="AD65" s="163"/>
      <c r="AE65" s="163"/>
    </row>
    <row r="66" spans="1:31" s="157" customFormat="1">
      <c r="A66" s="336"/>
      <c r="B66" s="337"/>
      <c r="C66" s="337"/>
      <c r="D66" s="337"/>
      <c r="E66" s="337"/>
      <c r="F66" s="337"/>
      <c r="G66" s="337"/>
      <c r="H66" s="337"/>
      <c r="I66" s="337"/>
      <c r="J66" s="337"/>
      <c r="K66" s="337"/>
      <c r="L66" s="337"/>
      <c r="M66" s="337"/>
      <c r="N66" s="163"/>
      <c r="P66" s="162"/>
      <c r="Q66" s="162"/>
      <c r="R66" s="163"/>
      <c r="S66" s="163"/>
      <c r="T66" s="163"/>
      <c r="U66" s="163"/>
      <c r="V66" s="163"/>
      <c r="W66" s="163"/>
      <c r="X66" s="163"/>
      <c r="Y66" s="163"/>
      <c r="Z66" s="163"/>
      <c r="AA66" s="163"/>
      <c r="AB66" s="163"/>
      <c r="AC66" s="163"/>
      <c r="AD66" s="163"/>
      <c r="AE66" s="163"/>
    </row>
    <row r="67" spans="1:31">
      <c r="A67" s="165"/>
      <c r="B67" s="179"/>
      <c r="C67" s="179"/>
      <c r="D67" s="179"/>
      <c r="E67" s="179"/>
      <c r="F67" s="180"/>
      <c r="G67" s="180"/>
      <c r="H67" s="180"/>
      <c r="I67" s="181"/>
      <c r="J67" s="180"/>
      <c r="K67" s="181"/>
      <c r="L67" s="181"/>
      <c r="M67" s="181"/>
      <c r="N67" s="168"/>
      <c r="O67" s="134">
        <f>SUM(O36:O39)</f>
        <v>0</v>
      </c>
      <c r="P67" s="177"/>
      <c r="Q67" s="177"/>
      <c r="R67" s="168"/>
      <c r="S67" s="168"/>
      <c r="T67" s="168"/>
      <c r="U67" s="168"/>
      <c r="V67" s="168"/>
      <c r="W67" s="168"/>
      <c r="X67" s="168"/>
      <c r="Y67" s="168"/>
      <c r="Z67" s="168"/>
      <c r="AA67" s="168"/>
      <c r="AB67" s="168"/>
      <c r="AC67" s="168"/>
      <c r="AD67" s="168"/>
      <c r="AE67" s="168"/>
    </row>
    <row r="69" spans="1:31" ht="38.25">
      <c r="A69" s="159" t="s">
        <v>73</v>
      </c>
      <c r="B69" s="172" t="s">
        <v>48</v>
      </c>
      <c r="C69" s="172" t="s">
        <v>49</v>
      </c>
      <c r="D69" s="172" t="s">
        <v>50</v>
      </c>
      <c r="E69" s="172" t="s">
        <v>51</v>
      </c>
      <c r="F69" s="173" t="s">
        <v>52</v>
      </c>
      <c r="G69" s="173" t="s">
        <v>53</v>
      </c>
      <c r="H69" s="173" t="s">
        <v>54</v>
      </c>
      <c r="I69" s="174" t="s">
        <v>55</v>
      </c>
      <c r="J69" s="173" t="s">
        <v>56</v>
      </c>
      <c r="K69" s="174" t="s">
        <v>57</v>
      </c>
      <c r="L69" s="174" t="s">
        <v>238</v>
      </c>
      <c r="M69" s="174" t="s">
        <v>239</v>
      </c>
    </row>
    <row r="70" spans="1:31">
      <c r="A70" s="175" t="s">
        <v>72</v>
      </c>
      <c r="B70" s="182">
        <f>IF(B$30=45,0,B$30/B$31*100*20%)</f>
        <v>0.33333333333333337</v>
      </c>
      <c r="C70" s="182">
        <f t="shared" ref="C70:M85" si="70">IF(C$30=45,0,C$30/C$31*100*20%)</f>
        <v>0.66666666666666674</v>
      </c>
      <c r="D70" s="182">
        <f t="shared" si="70"/>
        <v>1</v>
      </c>
      <c r="E70" s="182">
        <f t="shared" si="70"/>
        <v>1.3333333333333335</v>
      </c>
      <c r="F70" s="182">
        <f t="shared" si="70"/>
        <v>1.6666666666666665</v>
      </c>
      <c r="G70" s="182">
        <f t="shared" si="70"/>
        <v>2</v>
      </c>
      <c r="H70" s="182">
        <f t="shared" si="70"/>
        <v>2.3333333333333335</v>
      </c>
      <c r="I70" s="182">
        <f t="shared" si="70"/>
        <v>2.666666666666667</v>
      </c>
      <c r="J70" s="182">
        <f t="shared" si="70"/>
        <v>3</v>
      </c>
      <c r="K70" s="182">
        <f t="shared" si="70"/>
        <v>3.333333333333333</v>
      </c>
      <c r="L70" s="182">
        <f t="shared" si="70"/>
        <v>3.6666666666666665</v>
      </c>
      <c r="M70" s="182">
        <f t="shared" si="70"/>
        <v>4</v>
      </c>
    </row>
    <row r="71" spans="1:31">
      <c r="A71" s="175" t="s">
        <v>60</v>
      </c>
      <c r="B71" s="182">
        <f>IF(B$30=45,0,B$30/B$31*100*20%)</f>
        <v>0.33333333333333337</v>
      </c>
      <c r="C71" s="182">
        <f t="shared" si="70"/>
        <v>0.66666666666666674</v>
      </c>
      <c r="D71" s="182">
        <f t="shared" si="70"/>
        <v>1</v>
      </c>
      <c r="E71" s="182">
        <f t="shared" si="70"/>
        <v>1.3333333333333335</v>
      </c>
      <c r="F71" s="182">
        <f t="shared" si="70"/>
        <v>1.6666666666666665</v>
      </c>
      <c r="G71" s="182">
        <f t="shared" si="70"/>
        <v>2</v>
      </c>
      <c r="H71" s="182">
        <f t="shared" si="70"/>
        <v>2.3333333333333335</v>
      </c>
      <c r="I71" s="182">
        <f t="shared" si="70"/>
        <v>2.666666666666667</v>
      </c>
      <c r="J71" s="182">
        <f t="shared" si="70"/>
        <v>3</v>
      </c>
      <c r="K71" s="182">
        <f t="shared" si="70"/>
        <v>3.333333333333333</v>
      </c>
      <c r="L71" s="182">
        <f t="shared" si="70"/>
        <v>3.6666666666666665</v>
      </c>
      <c r="M71" s="182">
        <f t="shared" si="70"/>
        <v>4</v>
      </c>
    </row>
    <row r="72" spans="1:31">
      <c r="A72" s="175" t="s">
        <v>61</v>
      </c>
      <c r="B72" s="182">
        <f t="shared" ref="B72:M87" si="71">IF(B$30=45,0,B$30/B$31*100*20%)</f>
        <v>0.33333333333333337</v>
      </c>
      <c r="C72" s="182">
        <f t="shared" si="70"/>
        <v>0.66666666666666674</v>
      </c>
      <c r="D72" s="182">
        <f t="shared" si="70"/>
        <v>1</v>
      </c>
      <c r="E72" s="182">
        <f t="shared" si="70"/>
        <v>1.3333333333333335</v>
      </c>
      <c r="F72" s="182">
        <f t="shared" si="70"/>
        <v>1.6666666666666665</v>
      </c>
      <c r="G72" s="182">
        <f t="shared" si="70"/>
        <v>2</v>
      </c>
      <c r="H72" s="182">
        <f t="shared" si="70"/>
        <v>2.3333333333333335</v>
      </c>
      <c r="I72" s="182">
        <f t="shared" si="70"/>
        <v>2.666666666666667</v>
      </c>
      <c r="J72" s="182">
        <f t="shared" si="70"/>
        <v>3</v>
      </c>
      <c r="K72" s="182">
        <f t="shared" si="70"/>
        <v>3.333333333333333</v>
      </c>
      <c r="L72" s="182">
        <f t="shared" si="70"/>
        <v>3.6666666666666665</v>
      </c>
      <c r="M72" s="182">
        <f t="shared" si="70"/>
        <v>4</v>
      </c>
    </row>
    <row r="73" spans="1:31">
      <c r="A73" s="175" t="s">
        <v>62</v>
      </c>
      <c r="B73" s="182">
        <f t="shared" si="71"/>
        <v>0.33333333333333337</v>
      </c>
      <c r="C73" s="182">
        <f t="shared" si="70"/>
        <v>0.66666666666666674</v>
      </c>
      <c r="D73" s="182">
        <f t="shared" si="70"/>
        <v>1</v>
      </c>
      <c r="E73" s="182">
        <f t="shared" si="70"/>
        <v>1.3333333333333335</v>
      </c>
      <c r="F73" s="182">
        <f t="shared" si="70"/>
        <v>1.6666666666666665</v>
      </c>
      <c r="G73" s="182">
        <f t="shared" si="70"/>
        <v>2</v>
      </c>
      <c r="H73" s="182">
        <f t="shared" si="70"/>
        <v>2.3333333333333335</v>
      </c>
      <c r="I73" s="182">
        <f t="shared" si="70"/>
        <v>2.666666666666667</v>
      </c>
      <c r="J73" s="182">
        <f t="shared" si="70"/>
        <v>3</v>
      </c>
      <c r="K73" s="182">
        <f t="shared" si="70"/>
        <v>3.333333333333333</v>
      </c>
      <c r="L73" s="182">
        <f t="shared" si="70"/>
        <v>3.6666666666666665</v>
      </c>
      <c r="M73" s="182">
        <f t="shared" si="70"/>
        <v>4</v>
      </c>
    </row>
    <row r="74" spans="1:31">
      <c r="A74" s="228" t="s">
        <v>114</v>
      </c>
      <c r="B74" s="182">
        <f t="shared" si="71"/>
        <v>0.33333333333333337</v>
      </c>
      <c r="C74" s="182">
        <f t="shared" si="70"/>
        <v>0.66666666666666674</v>
      </c>
      <c r="D74" s="182">
        <f t="shared" si="70"/>
        <v>1</v>
      </c>
      <c r="E74" s="182">
        <f t="shared" si="70"/>
        <v>1.3333333333333335</v>
      </c>
      <c r="F74" s="182">
        <f t="shared" si="70"/>
        <v>1.6666666666666665</v>
      </c>
      <c r="G74" s="182">
        <f t="shared" si="70"/>
        <v>2</v>
      </c>
      <c r="H74" s="182">
        <f t="shared" si="70"/>
        <v>2.3333333333333335</v>
      </c>
      <c r="I74" s="182">
        <f t="shared" si="70"/>
        <v>2.666666666666667</v>
      </c>
      <c r="J74" s="182">
        <f t="shared" si="70"/>
        <v>3</v>
      </c>
      <c r="K74" s="182">
        <f t="shared" si="70"/>
        <v>3.333333333333333</v>
      </c>
      <c r="L74" s="182">
        <f t="shared" si="70"/>
        <v>3.6666666666666665</v>
      </c>
      <c r="M74" s="182">
        <f t="shared" si="70"/>
        <v>4</v>
      </c>
    </row>
    <row r="75" spans="1:31">
      <c r="A75" s="228" t="s">
        <v>240</v>
      </c>
      <c r="B75" s="182">
        <f t="shared" si="71"/>
        <v>0.33333333333333337</v>
      </c>
      <c r="C75" s="182">
        <f t="shared" si="70"/>
        <v>0.66666666666666674</v>
      </c>
      <c r="D75" s="182">
        <f t="shared" si="70"/>
        <v>1</v>
      </c>
      <c r="E75" s="182">
        <f t="shared" si="70"/>
        <v>1.3333333333333335</v>
      </c>
      <c r="F75" s="182">
        <f t="shared" si="70"/>
        <v>1.6666666666666665</v>
      </c>
      <c r="G75" s="182">
        <f t="shared" si="70"/>
        <v>2</v>
      </c>
      <c r="H75" s="182">
        <f t="shared" si="70"/>
        <v>2.3333333333333335</v>
      </c>
      <c r="I75" s="182">
        <f t="shared" si="70"/>
        <v>2.666666666666667</v>
      </c>
      <c r="J75" s="182">
        <f t="shared" si="70"/>
        <v>3</v>
      </c>
      <c r="K75" s="182">
        <f t="shared" si="70"/>
        <v>3.333333333333333</v>
      </c>
      <c r="L75" s="182">
        <f t="shared" si="70"/>
        <v>3.6666666666666665</v>
      </c>
      <c r="M75" s="182">
        <f t="shared" si="70"/>
        <v>4</v>
      </c>
    </row>
    <row r="76" spans="1:31">
      <c r="A76" s="228" t="s">
        <v>241</v>
      </c>
      <c r="B76" s="182">
        <f t="shared" si="71"/>
        <v>0.33333333333333337</v>
      </c>
      <c r="C76" s="182">
        <f t="shared" si="70"/>
        <v>0.66666666666666674</v>
      </c>
      <c r="D76" s="182">
        <f t="shared" si="70"/>
        <v>1</v>
      </c>
      <c r="E76" s="182">
        <f t="shared" si="70"/>
        <v>1.3333333333333335</v>
      </c>
      <c r="F76" s="182">
        <f t="shared" si="70"/>
        <v>1.6666666666666665</v>
      </c>
      <c r="G76" s="182">
        <f t="shared" si="70"/>
        <v>2</v>
      </c>
      <c r="H76" s="182">
        <f t="shared" si="70"/>
        <v>2.3333333333333335</v>
      </c>
      <c r="I76" s="182">
        <f t="shared" si="70"/>
        <v>2.666666666666667</v>
      </c>
      <c r="J76" s="182">
        <f t="shared" si="70"/>
        <v>3</v>
      </c>
      <c r="K76" s="182">
        <f t="shared" si="70"/>
        <v>3.333333333333333</v>
      </c>
      <c r="L76" s="182">
        <f t="shared" si="70"/>
        <v>3.6666666666666665</v>
      </c>
      <c r="M76" s="182">
        <f t="shared" si="70"/>
        <v>4</v>
      </c>
    </row>
    <row r="77" spans="1:31">
      <c r="A77" s="228" t="s">
        <v>242</v>
      </c>
      <c r="B77" s="182">
        <f t="shared" si="71"/>
        <v>0.33333333333333337</v>
      </c>
      <c r="C77" s="182">
        <f t="shared" si="70"/>
        <v>0.66666666666666674</v>
      </c>
      <c r="D77" s="182">
        <f t="shared" si="70"/>
        <v>1</v>
      </c>
      <c r="E77" s="182">
        <f t="shared" si="70"/>
        <v>1.3333333333333335</v>
      </c>
      <c r="F77" s="182">
        <f t="shared" si="70"/>
        <v>1.6666666666666665</v>
      </c>
      <c r="G77" s="182">
        <f t="shared" si="70"/>
        <v>2</v>
      </c>
      <c r="H77" s="182">
        <f t="shared" si="70"/>
        <v>2.3333333333333335</v>
      </c>
      <c r="I77" s="182">
        <f t="shared" si="70"/>
        <v>2.666666666666667</v>
      </c>
      <c r="J77" s="182">
        <f t="shared" si="70"/>
        <v>3</v>
      </c>
      <c r="K77" s="182">
        <f t="shared" si="70"/>
        <v>3.333333333333333</v>
      </c>
      <c r="L77" s="182">
        <f t="shared" si="70"/>
        <v>3.6666666666666665</v>
      </c>
      <c r="M77" s="182">
        <f t="shared" si="70"/>
        <v>4</v>
      </c>
    </row>
    <row r="78" spans="1:31">
      <c r="A78" s="228" t="s">
        <v>243</v>
      </c>
      <c r="B78" s="182">
        <f t="shared" si="71"/>
        <v>0.33333333333333337</v>
      </c>
      <c r="C78" s="182">
        <f t="shared" si="70"/>
        <v>0.66666666666666674</v>
      </c>
      <c r="D78" s="182">
        <f t="shared" si="70"/>
        <v>1</v>
      </c>
      <c r="E78" s="182">
        <f t="shared" si="70"/>
        <v>1.3333333333333335</v>
      </c>
      <c r="F78" s="182">
        <f t="shared" si="70"/>
        <v>1.6666666666666665</v>
      </c>
      <c r="G78" s="182">
        <f t="shared" si="70"/>
        <v>2</v>
      </c>
      <c r="H78" s="182">
        <f t="shared" si="70"/>
        <v>2.3333333333333335</v>
      </c>
      <c r="I78" s="182">
        <f t="shared" si="70"/>
        <v>2.666666666666667</v>
      </c>
      <c r="J78" s="182">
        <f t="shared" si="70"/>
        <v>3</v>
      </c>
      <c r="K78" s="182">
        <f t="shared" si="70"/>
        <v>3.333333333333333</v>
      </c>
      <c r="L78" s="182">
        <f t="shared" si="70"/>
        <v>3.6666666666666665</v>
      </c>
      <c r="M78" s="182">
        <f t="shared" si="70"/>
        <v>4</v>
      </c>
    </row>
    <row r="79" spans="1:31">
      <c r="A79" s="228" t="s">
        <v>244</v>
      </c>
      <c r="B79" s="182">
        <f t="shared" si="71"/>
        <v>0.33333333333333337</v>
      </c>
      <c r="C79" s="182">
        <f t="shared" si="70"/>
        <v>0.66666666666666674</v>
      </c>
      <c r="D79" s="182">
        <f t="shared" si="70"/>
        <v>1</v>
      </c>
      <c r="E79" s="182">
        <f t="shared" si="70"/>
        <v>1.3333333333333335</v>
      </c>
      <c r="F79" s="182">
        <f t="shared" si="70"/>
        <v>1.6666666666666665</v>
      </c>
      <c r="G79" s="182">
        <f t="shared" si="70"/>
        <v>2</v>
      </c>
      <c r="H79" s="182">
        <f t="shared" si="70"/>
        <v>2.3333333333333335</v>
      </c>
      <c r="I79" s="182">
        <f t="shared" si="70"/>
        <v>2.666666666666667</v>
      </c>
      <c r="J79" s="182">
        <f t="shared" si="70"/>
        <v>3</v>
      </c>
      <c r="K79" s="182">
        <f t="shared" si="70"/>
        <v>3.333333333333333</v>
      </c>
      <c r="L79" s="182">
        <f t="shared" si="70"/>
        <v>3.6666666666666665</v>
      </c>
      <c r="M79" s="182">
        <f t="shared" si="70"/>
        <v>4</v>
      </c>
    </row>
    <row r="80" spans="1:31">
      <c r="A80" s="228" t="s">
        <v>245</v>
      </c>
      <c r="B80" s="182">
        <f t="shared" si="71"/>
        <v>0.33333333333333337</v>
      </c>
      <c r="C80" s="182">
        <f t="shared" si="70"/>
        <v>0.66666666666666674</v>
      </c>
      <c r="D80" s="182">
        <f t="shared" si="70"/>
        <v>1</v>
      </c>
      <c r="E80" s="182">
        <f t="shared" si="70"/>
        <v>1.3333333333333335</v>
      </c>
      <c r="F80" s="182">
        <f t="shared" si="70"/>
        <v>1.6666666666666665</v>
      </c>
      <c r="G80" s="182">
        <f t="shared" si="70"/>
        <v>2</v>
      </c>
      <c r="H80" s="182">
        <f t="shared" si="70"/>
        <v>2.3333333333333335</v>
      </c>
      <c r="I80" s="182">
        <f t="shared" si="70"/>
        <v>2.666666666666667</v>
      </c>
      <c r="J80" s="182">
        <f t="shared" si="70"/>
        <v>3</v>
      </c>
      <c r="K80" s="182">
        <f t="shared" si="70"/>
        <v>3.333333333333333</v>
      </c>
      <c r="L80" s="182">
        <f t="shared" si="70"/>
        <v>3.6666666666666665</v>
      </c>
      <c r="M80" s="182">
        <f t="shared" si="70"/>
        <v>4</v>
      </c>
    </row>
    <row r="81" spans="1:13">
      <c r="A81" s="228" t="s">
        <v>246</v>
      </c>
      <c r="B81" s="182">
        <f t="shared" si="71"/>
        <v>0.33333333333333337</v>
      </c>
      <c r="C81" s="182">
        <f t="shared" si="70"/>
        <v>0.66666666666666674</v>
      </c>
      <c r="D81" s="182">
        <f t="shared" si="70"/>
        <v>1</v>
      </c>
      <c r="E81" s="182">
        <f t="shared" si="70"/>
        <v>1.3333333333333335</v>
      </c>
      <c r="F81" s="182">
        <f t="shared" si="70"/>
        <v>1.6666666666666665</v>
      </c>
      <c r="G81" s="182">
        <f t="shared" si="70"/>
        <v>2</v>
      </c>
      <c r="H81" s="182">
        <f t="shared" si="70"/>
        <v>2.3333333333333335</v>
      </c>
      <c r="I81" s="182">
        <f t="shared" si="70"/>
        <v>2.666666666666667</v>
      </c>
      <c r="J81" s="182">
        <f t="shared" si="70"/>
        <v>3</v>
      </c>
      <c r="K81" s="182">
        <f t="shared" si="70"/>
        <v>3.333333333333333</v>
      </c>
      <c r="L81" s="182">
        <f t="shared" si="70"/>
        <v>3.6666666666666665</v>
      </c>
      <c r="M81" s="182">
        <f t="shared" si="70"/>
        <v>4</v>
      </c>
    </row>
    <row r="82" spans="1:13">
      <c r="A82" s="228" t="s">
        <v>247</v>
      </c>
      <c r="B82" s="182">
        <f t="shared" si="71"/>
        <v>0.33333333333333337</v>
      </c>
      <c r="C82" s="182">
        <f t="shared" si="70"/>
        <v>0.66666666666666674</v>
      </c>
      <c r="D82" s="182">
        <f t="shared" si="70"/>
        <v>1</v>
      </c>
      <c r="E82" s="182">
        <f t="shared" si="70"/>
        <v>1.3333333333333335</v>
      </c>
      <c r="F82" s="182">
        <f t="shared" si="70"/>
        <v>1.6666666666666665</v>
      </c>
      <c r="G82" s="182">
        <f t="shared" si="70"/>
        <v>2</v>
      </c>
      <c r="H82" s="182">
        <f t="shared" si="70"/>
        <v>2.3333333333333335</v>
      </c>
      <c r="I82" s="182">
        <f t="shared" si="70"/>
        <v>2.666666666666667</v>
      </c>
      <c r="J82" s="182">
        <f t="shared" si="70"/>
        <v>3</v>
      </c>
      <c r="K82" s="182">
        <f t="shared" si="70"/>
        <v>3.333333333333333</v>
      </c>
      <c r="L82" s="182">
        <f t="shared" si="70"/>
        <v>3.6666666666666665</v>
      </c>
      <c r="M82" s="182">
        <f t="shared" si="70"/>
        <v>4</v>
      </c>
    </row>
    <row r="83" spans="1:13">
      <c r="A83" s="228" t="s">
        <v>248</v>
      </c>
      <c r="B83" s="182">
        <f t="shared" si="71"/>
        <v>0.33333333333333337</v>
      </c>
      <c r="C83" s="182">
        <f t="shared" si="70"/>
        <v>0.66666666666666674</v>
      </c>
      <c r="D83" s="182">
        <f t="shared" si="70"/>
        <v>1</v>
      </c>
      <c r="E83" s="182">
        <f t="shared" si="70"/>
        <v>1.3333333333333335</v>
      </c>
      <c r="F83" s="182">
        <f t="shared" si="70"/>
        <v>1.6666666666666665</v>
      </c>
      <c r="G83" s="182">
        <f t="shared" si="70"/>
        <v>2</v>
      </c>
      <c r="H83" s="182">
        <f t="shared" si="70"/>
        <v>2.3333333333333335</v>
      </c>
      <c r="I83" s="182">
        <f t="shared" si="70"/>
        <v>2.666666666666667</v>
      </c>
      <c r="J83" s="182">
        <f t="shared" si="70"/>
        <v>3</v>
      </c>
      <c r="K83" s="182">
        <f t="shared" si="70"/>
        <v>3.333333333333333</v>
      </c>
      <c r="L83" s="182">
        <f t="shared" si="70"/>
        <v>3.6666666666666665</v>
      </c>
      <c r="M83" s="182">
        <f t="shared" si="70"/>
        <v>4</v>
      </c>
    </row>
    <row r="84" spans="1:13">
      <c r="A84" s="228" t="s">
        <v>249</v>
      </c>
      <c r="B84" s="182">
        <f t="shared" si="71"/>
        <v>0.33333333333333337</v>
      </c>
      <c r="C84" s="182">
        <f t="shared" si="70"/>
        <v>0.66666666666666674</v>
      </c>
      <c r="D84" s="182">
        <f t="shared" si="70"/>
        <v>1</v>
      </c>
      <c r="E84" s="182">
        <f t="shared" si="70"/>
        <v>1.3333333333333335</v>
      </c>
      <c r="F84" s="182">
        <f t="shared" si="70"/>
        <v>1.6666666666666665</v>
      </c>
      <c r="G84" s="182">
        <f t="shared" si="70"/>
        <v>2</v>
      </c>
      <c r="H84" s="182">
        <f t="shared" si="70"/>
        <v>2.3333333333333335</v>
      </c>
      <c r="I84" s="182">
        <f t="shared" si="70"/>
        <v>2.666666666666667</v>
      </c>
      <c r="J84" s="182">
        <f t="shared" si="70"/>
        <v>3</v>
      </c>
      <c r="K84" s="182">
        <f t="shared" si="70"/>
        <v>3.333333333333333</v>
      </c>
      <c r="L84" s="182">
        <f t="shared" si="70"/>
        <v>3.6666666666666665</v>
      </c>
      <c r="M84" s="182">
        <f t="shared" si="70"/>
        <v>4</v>
      </c>
    </row>
    <row r="85" spans="1:13">
      <c r="A85" s="228" t="s">
        <v>250</v>
      </c>
      <c r="B85" s="182">
        <f t="shared" si="71"/>
        <v>0.33333333333333337</v>
      </c>
      <c r="C85" s="182">
        <f t="shared" si="70"/>
        <v>0.66666666666666674</v>
      </c>
      <c r="D85" s="182">
        <f t="shared" si="70"/>
        <v>1</v>
      </c>
      <c r="E85" s="182">
        <f t="shared" si="70"/>
        <v>1.3333333333333335</v>
      </c>
      <c r="F85" s="182">
        <f t="shared" si="70"/>
        <v>1.6666666666666665</v>
      </c>
      <c r="G85" s="182">
        <f t="shared" si="70"/>
        <v>2</v>
      </c>
      <c r="H85" s="182">
        <f t="shared" si="70"/>
        <v>2.3333333333333335</v>
      </c>
      <c r="I85" s="182">
        <f t="shared" si="70"/>
        <v>2.666666666666667</v>
      </c>
      <c r="J85" s="182">
        <f t="shared" si="70"/>
        <v>3</v>
      </c>
      <c r="K85" s="182">
        <f t="shared" si="70"/>
        <v>3.333333333333333</v>
      </c>
      <c r="L85" s="182">
        <f t="shared" si="70"/>
        <v>3.6666666666666665</v>
      </c>
      <c r="M85" s="182">
        <f t="shared" si="70"/>
        <v>4</v>
      </c>
    </row>
    <row r="86" spans="1:13">
      <c r="A86" s="228" t="s">
        <v>251</v>
      </c>
      <c r="B86" s="182">
        <f t="shared" si="71"/>
        <v>0.33333333333333337</v>
      </c>
      <c r="C86" s="182">
        <f t="shared" si="71"/>
        <v>0.66666666666666674</v>
      </c>
      <c r="D86" s="182">
        <f t="shared" si="71"/>
        <v>1</v>
      </c>
      <c r="E86" s="182">
        <f t="shared" si="71"/>
        <v>1.3333333333333335</v>
      </c>
      <c r="F86" s="182">
        <f t="shared" si="71"/>
        <v>1.6666666666666665</v>
      </c>
      <c r="G86" s="182">
        <f t="shared" si="71"/>
        <v>2</v>
      </c>
      <c r="H86" s="182">
        <f t="shared" si="71"/>
        <v>2.3333333333333335</v>
      </c>
      <c r="I86" s="182">
        <f t="shared" si="71"/>
        <v>2.666666666666667</v>
      </c>
      <c r="J86" s="182">
        <f t="shared" si="71"/>
        <v>3</v>
      </c>
      <c r="K86" s="182">
        <f t="shared" si="71"/>
        <v>3.333333333333333</v>
      </c>
      <c r="L86" s="182">
        <f t="shared" si="71"/>
        <v>3.6666666666666665</v>
      </c>
      <c r="M86" s="182">
        <f t="shared" si="71"/>
        <v>4</v>
      </c>
    </row>
    <row r="87" spans="1:13">
      <c r="A87" s="228" t="s">
        <v>193</v>
      </c>
      <c r="B87" s="182">
        <f t="shared" si="71"/>
        <v>0.33333333333333337</v>
      </c>
      <c r="C87" s="182">
        <f t="shared" si="71"/>
        <v>0.66666666666666674</v>
      </c>
      <c r="D87" s="182">
        <f t="shared" si="71"/>
        <v>1</v>
      </c>
      <c r="E87" s="182">
        <f t="shared" si="71"/>
        <v>1.3333333333333335</v>
      </c>
      <c r="F87" s="182">
        <f t="shared" si="71"/>
        <v>1.6666666666666665</v>
      </c>
      <c r="G87" s="182">
        <f t="shared" si="71"/>
        <v>2</v>
      </c>
      <c r="H87" s="182">
        <f t="shared" si="71"/>
        <v>2.3333333333333335</v>
      </c>
      <c r="I87" s="182">
        <f t="shared" si="71"/>
        <v>2.666666666666667</v>
      </c>
      <c r="J87" s="182">
        <f t="shared" si="71"/>
        <v>3</v>
      </c>
      <c r="K87" s="182">
        <f t="shared" si="71"/>
        <v>3.333333333333333</v>
      </c>
      <c r="L87" s="182">
        <f t="shared" si="71"/>
        <v>3.6666666666666665</v>
      </c>
      <c r="M87" s="182">
        <f t="shared" si="71"/>
        <v>4</v>
      </c>
    </row>
    <row r="88" spans="1:13">
      <c r="A88" s="228" t="s">
        <v>197</v>
      </c>
      <c r="B88" s="182">
        <f t="shared" ref="B88:M92" si="72">IF(B$30=45,0,B$30/B$31*100*20%)</f>
        <v>0.33333333333333337</v>
      </c>
      <c r="C88" s="182">
        <f t="shared" si="72"/>
        <v>0.66666666666666674</v>
      </c>
      <c r="D88" s="182">
        <f t="shared" si="72"/>
        <v>1</v>
      </c>
      <c r="E88" s="182">
        <f t="shared" si="72"/>
        <v>1.3333333333333335</v>
      </c>
      <c r="F88" s="182">
        <f t="shared" si="72"/>
        <v>1.6666666666666665</v>
      </c>
      <c r="G88" s="182">
        <f t="shared" si="72"/>
        <v>2</v>
      </c>
      <c r="H88" s="182">
        <f t="shared" si="72"/>
        <v>2.3333333333333335</v>
      </c>
      <c r="I88" s="182">
        <f t="shared" si="72"/>
        <v>2.666666666666667</v>
      </c>
      <c r="J88" s="182">
        <f t="shared" si="72"/>
        <v>3</v>
      </c>
      <c r="K88" s="182">
        <f t="shared" si="72"/>
        <v>3.333333333333333</v>
      </c>
      <c r="L88" s="182">
        <f t="shared" si="72"/>
        <v>3.6666666666666665</v>
      </c>
      <c r="M88" s="182">
        <f t="shared" si="72"/>
        <v>4</v>
      </c>
    </row>
    <row r="89" spans="1:13">
      <c r="A89" s="228" t="s">
        <v>205</v>
      </c>
      <c r="B89" s="182">
        <f t="shared" si="72"/>
        <v>0.33333333333333337</v>
      </c>
      <c r="C89" s="182">
        <f t="shared" si="72"/>
        <v>0.66666666666666674</v>
      </c>
      <c r="D89" s="182">
        <f t="shared" si="72"/>
        <v>1</v>
      </c>
      <c r="E89" s="182">
        <f t="shared" si="72"/>
        <v>1.3333333333333335</v>
      </c>
      <c r="F89" s="182">
        <f t="shared" si="72"/>
        <v>1.6666666666666665</v>
      </c>
      <c r="G89" s="182">
        <f t="shared" si="72"/>
        <v>2</v>
      </c>
      <c r="H89" s="182">
        <f t="shared" si="72"/>
        <v>2.3333333333333335</v>
      </c>
      <c r="I89" s="182">
        <f t="shared" si="72"/>
        <v>2.666666666666667</v>
      </c>
      <c r="J89" s="182">
        <f t="shared" si="72"/>
        <v>3</v>
      </c>
      <c r="K89" s="182">
        <f t="shared" si="72"/>
        <v>3.333333333333333</v>
      </c>
      <c r="L89" s="182">
        <f t="shared" si="72"/>
        <v>3.6666666666666665</v>
      </c>
      <c r="M89" s="182">
        <f t="shared" si="72"/>
        <v>4</v>
      </c>
    </row>
    <row r="90" spans="1:13">
      <c r="A90" s="228" t="s">
        <v>207</v>
      </c>
      <c r="B90" s="182">
        <f t="shared" si="72"/>
        <v>0.33333333333333337</v>
      </c>
      <c r="C90" s="182">
        <f t="shared" si="72"/>
        <v>0.66666666666666674</v>
      </c>
      <c r="D90" s="182">
        <f t="shared" si="72"/>
        <v>1</v>
      </c>
      <c r="E90" s="182">
        <f t="shared" si="72"/>
        <v>1.3333333333333335</v>
      </c>
      <c r="F90" s="182">
        <f t="shared" si="72"/>
        <v>1.6666666666666665</v>
      </c>
      <c r="G90" s="182">
        <f t="shared" si="72"/>
        <v>2</v>
      </c>
      <c r="H90" s="182">
        <f t="shared" si="72"/>
        <v>2.3333333333333335</v>
      </c>
      <c r="I90" s="182">
        <f t="shared" si="72"/>
        <v>2.666666666666667</v>
      </c>
      <c r="J90" s="182">
        <f t="shared" si="72"/>
        <v>3</v>
      </c>
      <c r="K90" s="182">
        <f t="shared" si="72"/>
        <v>3.333333333333333</v>
      </c>
      <c r="L90" s="182">
        <f t="shared" si="72"/>
        <v>3.6666666666666665</v>
      </c>
      <c r="M90" s="182">
        <f t="shared" si="72"/>
        <v>4</v>
      </c>
    </row>
    <row r="91" spans="1:13">
      <c r="A91" s="228" t="s">
        <v>210</v>
      </c>
      <c r="B91" s="182">
        <f t="shared" si="72"/>
        <v>0.33333333333333337</v>
      </c>
      <c r="C91" s="182">
        <f t="shared" si="72"/>
        <v>0.66666666666666674</v>
      </c>
      <c r="D91" s="182">
        <f t="shared" si="72"/>
        <v>1</v>
      </c>
      <c r="E91" s="182">
        <f t="shared" si="72"/>
        <v>1.3333333333333335</v>
      </c>
      <c r="F91" s="182">
        <f t="shared" si="72"/>
        <v>1.6666666666666665</v>
      </c>
      <c r="G91" s="182">
        <f t="shared" si="72"/>
        <v>2</v>
      </c>
      <c r="H91" s="182">
        <f t="shared" si="72"/>
        <v>2.3333333333333335</v>
      </c>
      <c r="I91" s="182">
        <f t="shared" si="72"/>
        <v>2.666666666666667</v>
      </c>
      <c r="J91" s="182">
        <f t="shared" si="72"/>
        <v>3</v>
      </c>
      <c r="K91" s="182">
        <f t="shared" si="72"/>
        <v>3.333333333333333</v>
      </c>
      <c r="L91" s="182">
        <f t="shared" si="72"/>
        <v>3.6666666666666665</v>
      </c>
      <c r="M91" s="182">
        <f t="shared" si="72"/>
        <v>4</v>
      </c>
    </row>
    <row r="92" spans="1:13">
      <c r="A92" s="228" t="s">
        <v>214</v>
      </c>
      <c r="B92" s="182">
        <f t="shared" si="72"/>
        <v>0.33333333333333337</v>
      </c>
      <c r="C92" s="182">
        <f t="shared" si="72"/>
        <v>0.66666666666666674</v>
      </c>
      <c r="D92" s="182">
        <f t="shared" si="72"/>
        <v>1</v>
      </c>
      <c r="E92" s="182">
        <f t="shared" si="72"/>
        <v>1.3333333333333335</v>
      </c>
      <c r="F92" s="182">
        <f t="shared" si="72"/>
        <v>1.6666666666666665</v>
      </c>
      <c r="G92" s="182">
        <f t="shared" si="72"/>
        <v>2</v>
      </c>
      <c r="H92" s="182">
        <f t="shared" si="72"/>
        <v>2.3333333333333335</v>
      </c>
      <c r="I92" s="182">
        <f t="shared" si="72"/>
        <v>2.666666666666667</v>
      </c>
      <c r="J92" s="182">
        <f t="shared" si="72"/>
        <v>3</v>
      </c>
      <c r="K92" s="182">
        <f t="shared" si="72"/>
        <v>3.333333333333333</v>
      </c>
      <c r="L92" s="182">
        <f t="shared" si="72"/>
        <v>3.6666666666666665</v>
      </c>
      <c r="M92" s="182">
        <f t="shared" si="72"/>
        <v>4</v>
      </c>
    </row>
    <row r="93" spans="1:13">
      <c r="A93" s="165"/>
      <c r="B93" s="318"/>
      <c r="C93" s="318"/>
      <c r="D93" s="318"/>
      <c r="E93" s="318"/>
      <c r="F93" s="318"/>
      <c r="G93" s="318"/>
      <c r="H93" s="318"/>
      <c r="I93" s="318"/>
      <c r="J93" s="318"/>
      <c r="K93" s="318"/>
      <c r="L93" s="318"/>
      <c r="M93" s="318"/>
    </row>
    <row r="94" spans="1:13">
      <c r="A94" s="165"/>
      <c r="B94" s="318"/>
      <c r="C94" s="318"/>
      <c r="D94" s="318"/>
      <c r="E94" s="318"/>
      <c r="F94" s="318"/>
      <c r="G94" s="318"/>
      <c r="H94" s="318"/>
      <c r="I94" s="318"/>
      <c r="J94" s="318"/>
      <c r="K94" s="318"/>
      <c r="L94" s="318"/>
      <c r="M94" s="318"/>
    </row>
    <row r="95" spans="1:13">
      <c r="A95" s="165"/>
      <c r="B95" s="318"/>
      <c r="C95" s="318"/>
      <c r="D95" s="318"/>
      <c r="E95" s="318"/>
      <c r="F95" s="318"/>
      <c r="G95" s="318"/>
      <c r="H95" s="318"/>
      <c r="I95" s="318"/>
      <c r="J95" s="318"/>
      <c r="K95" s="318"/>
      <c r="L95" s="318"/>
      <c r="M95" s="318"/>
    </row>
    <row r="96" spans="1:13">
      <c r="A96" s="165"/>
      <c r="B96" s="318"/>
      <c r="C96" s="318"/>
      <c r="D96" s="318"/>
      <c r="E96" s="318"/>
      <c r="F96" s="318"/>
      <c r="G96" s="318"/>
      <c r="H96" s="318"/>
      <c r="I96" s="318"/>
      <c r="J96" s="318"/>
      <c r="K96" s="318"/>
      <c r="L96" s="318"/>
      <c r="M96" s="318"/>
    </row>
    <row r="97" spans="1:13">
      <c r="A97" s="165"/>
      <c r="B97" s="318"/>
      <c r="C97" s="318"/>
      <c r="D97" s="318"/>
      <c r="E97" s="318"/>
      <c r="F97" s="318"/>
      <c r="G97" s="318"/>
      <c r="H97" s="318"/>
      <c r="I97" s="318"/>
      <c r="J97" s="318"/>
      <c r="K97" s="318"/>
      <c r="L97" s="318"/>
      <c r="M97" s="318"/>
    </row>
    <row r="98" spans="1:13">
      <c r="A98" s="165"/>
      <c r="B98" s="318"/>
      <c r="C98" s="318"/>
      <c r="D98" s="318"/>
      <c r="E98" s="318"/>
      <c r="F98" s="318"/>
      <c r="G98" s="318"/>
      <c r="H98" s="318"/>
      <c r="I98" s="318"/>
      <c r="J98" s="318"/>
      <c r="K98" s="318"/>
      <c r="L98" s="318"/>
      <c r="M98" s="318"/>
    </row>
    <row r="99" spans="1:13">
      <c r="A99" s="165"/>
      <c r="B99" s="318"/>
      <c r="C99" s="318"/>
      <c r="D99" s="318"/>
      <c r="E99" s="318"/>
      <c r="F99" s="318"/>
      <c r="G99" s="318"/>
      <c r="H99" s="318"/>
      <c r="I99" s="318"/>
      <c r="J99" s="318"/>
      <c r="K99" s="318"/>
      <c r="L99" s="318"/>
      <c r="M99" s="318"/>
    </row>
    <row r="100" spans="1:13">
      <c r="A100" s="165"/>
      <c r="B100" s="179"/>
      <c r="C100" s="179"/>
      <c r="D100" s="179"/>
      <c r="E100" s="179"/>
      <c r="F100" s="180"/>
      <c r="G100" s="180"/>
      <c r="H100" s="180"/>
      <c r="I100" s="181"/>
      <c r="J100" s="180"/>
      <c r="K100" s="181"/>
      <c r="L100" s="181"/>
      <c r="M100" s="181"/>
    </row>
    <row r="101" spans="1:13">
      <c r="A101" s="165"/>
      <c r="B101" s="179"/>
      <c r="C101" s="179"/>
      <c r="D101" s="179"/>
      <c r="E101" s="179"/>
      <c r="F101" s="180"/>
      <c r="G101" s="180"/>
      <c r="H101" s="180"/>
      <c r="I101" s="181"/>
      <c r="J101" s="180"/>
      <c r="K101" s="181"/>
      <c r="L101" s="181"/>
      <c r="M101" s="181"/>
    </row>
    <row r="102" spans="1:13" ht="25.5">
      <c r="A102" s="159" t="s">
        <v>76</v>
      </c>
      <c r="B102" s="172" t="s">
        <v>48</v>
      </c>
      <c r="C102" s="172" t="s">
        <v>49</v>
      </c>
      <c r="D102" s="172" t="s">
        <v>50</v>
      </c>
      <c r="E102" s="172" t="s">
        <v>51</v>
      </c>
      <c r="F102" s="173" t="s">
        <v>52</v>
      </c>
      <c r="G102" s="173" t="s">
        <v>53</v>
      </c>
      <c r="H102" s="173" t="s">
        <v>54</v>
      </c>
      <c r="I102" s="174" t="s">
        <v>55</v>
      </c>
      <c r="J102" s="173" t="s">
        <v>56</v>
      </c>
      <c r="K102" s="174" t="s">
        <v>57</v>
      </c>
      <c r="L102" s="174" t="s">
        <v>238</v>
      </c>
      <c r="M102" s="174" t="s">
        <v>239</v>
      </c>
    </row>
    <row r="103" spans="1:13">
      <c r="A103" s="175" t="s">
        <v>72</v>
      </c>
      <c r="B103" s="176" t="str">
        <f>IF(B$33=2,20,IF(B$33=3,10,IF(B$33=4,0,"")))</f>
        <v/>
      </c>
      <c r="C103" s="176">
        <f t="shared" ref="C103:M118" si="73">IF(C$33=2,20,IF(C$33=3,10,IF(C$33=4,0,"")))</f>
        <v>20</v>
      </c>
      <c r="D103" s="176">
        <f t="shared" si="73"/>
        <v>10</v>
      </c>
      <c r="E103" s="176">
        <f t="shared" si="73"/>
        <v>0</v>
      </c>
      <c r="F103" s="176" t="str">
        <f t="shared" si="73"/>
        <v/>
      </c>
      <c r="G103" s="176" t="str">
        <f t="shared" si="73"/>
        <v/>
      </c>
      <c r="H103" s="176" t="str">
        <f t="shared" si="73"/>
        <v/>
      </c>
      <c r="I103" s="176" t="str">
        <f t="shared" si="73"/>
        <v/>
      </c>
      <c r="J103" s="176" t="str">
        <f t="shared" si="73"/>
        <v/>
      </c>
      <c r="K103" s="176" t="str">
        <f t="shared" si="73"/>
        <v/>
      </c>
      <c r="L103" s="176" t="str">
        <f t="shared" si="73"/>
        <v/>
      </c>
      <c r="M103" s="176" t="str">
        <f t="shared" si="73"/>
        <v/>
      </c>
    </row>
    <row r="104" spans="1:13">
      <c r="A104" s="175" t="s">
        <v>60</v>
      </c>
      <c r="B104" s="176" t="str">
        <f t="shared" ref="B104:M119" si="74">IF(B$33=2,20,IF(B$33=3,10,IF(B$33=4,0,"")))</f>
        <v/>
      </c>
      <c r="C104" s="176">
        <f t="shared" si="73"/>
        <v>20</v>
      </c>
      <c r="D104" s="176">
        <f t="shared" si="73"/>
        <v>10</v>
      </c>
      <c r="E104" s="176">
        <f t="shared" si="73"/>
        <v>0</v>
      </c>
      <c r="F104" s="176" t="str">
        <f t="shared" si="73"/>
        <v/>
      </c>
      <c r="G104" s="176" t="str">
        <f t="shared" si="73"/>
        <v/>
      </c>
      <c r="H104" s="176" t="str">
        <f t="shared" si="73"/>
        <v/>
      </c>
      <c r="I104" s="176" t="str">
        <f t="shared" si="73"/>
        <v/>
      </c>
      <c r="J104" s="176" t="str">
        <f t="shared" si="73"/>
        <v/>
      </c>
      <c r="K104" s="176" t="str">
        <f t="shared" si="73"/>
        <v/>
      </c>
      <c r="L104" s="176" t="str">
        <f t="shared" si="73"/>
        <v/>
      </c>
      <c r="M104" s="176" t="str">
        <f t="shared" si="73"/>
        <v/>
      </c>
    </row>
    <row r="105" spans="1:13">
      <c r="A105" s="175" t="s">
        <v>61</v>
      </c>
      <c r="B105" s="176" t="str">
        <f t="shared" si="74"/>
        <v/>
      </c>
      <c r="C105" s="176">
        <f t="shared" si="73"/>
        <v>20</v>
      </c>
      <c r="D105" s="176">
        <f t="shared" si="73"/>
        <v>10</v>
      </c>
      <c r="E105" s="176">
        <f t="shared" si="73"/>
        <v>0</v>
      </c>
      <c r="F105" s="176" t="str">
        <f t="shared" si="73"/>
        <v/>
      </c>
      <c r="G105" s="176" t="str">
        <f t="shared" si="73"/>
        <v/>
      </c>
      <c r="H105" s="176" t="str">
        <f t="shared" si="73"/>
        <v/>
      </c>
      <c r="I105" s="176" t="str">
        <f t="shared" si="73"/>
        <v/>
      </c>
      <c r="J105" s="176" t="str">
        <f t="shared" si="73"/>
        <v/>
      </c>
      <c r="K105" s="176" t="str">
        <f t="shared" si="73"/>
        <v/>
      </c>
      <c r="L105" s="176" t="str">
        <f t="shared" si="73"/>
        <v/>
      </c>
      <c r="M105" s="176" t="str">
        <f t="shared" si="73"/>
        <v/>
      </c>
    </row>
    <row r="106" spans="1:13">
      <c r="A106" s="175" t="s">
        <v>62</v>
      </c>
      <c r="B106" s="176" t="str">
        <f t="shared" si="74"/>
        <v/>
      </c>
      <c r="C106" s="176">
        <f t="shared" si="73"/>
        <v>20</v>
      </c>
      <c r="D106" s="176">
        <f t="shared" si="73"/>
        <v>10</v>
      </c>
      <c r="E106" s="176">
        <f t="shared" si="73"/>
        <v>0</v>
      </c>
      <c r="F106" s="176" t="str">
        <f t="shared" si="73"/>
        <v/>
      </c>
      <c r="G106" s="176" t="str">
        <f t="shared" si="73"/>
        <v/>
      </c>
      <c r="H106" s="176" t="str">
        <f t="shared" si="73"/>
        <v/>
      </c>
      <c r="I106" s="176" t="str">
        <f t="shared" si="73"/>
        <v/>
      </c>
      <c r="J106" s="176" t="str">
        <f t="shared" si="73"/>
        <v/>
      </c>
      <c r="K106" s="176" t="str">
        <f t="shared" si="73"/>
        <v/>
      </c>
      <c r="L106" s="176" t="str">
        <f t="shared" si="73"/>
        <v/>
      </c>
      <c r="M106" s="176" t="str">
        <f t="shared" si="73"/>
        <v/>
      </c>
    </row>
    <row r="107" spans="1:13">
      <c r="A107" s="228" t="s">
        <v>114</v>
      </c>
      <c r="B107" s="176" t="str">
        <f t="shared" si="74"/>
        <v/>
      </c>
      <c r="C107" s="176">
        <f t="shared" si="73"/>
        <v>20</v>
      </c>
      <c r="D107" s="176">
        <f t="shared" si="73"/>
        <v>10</v>
      </c>
      <c r="E107" s="176">
        <f t="shared" si="73"/>
        <v>0</v>
      </c>
      <c r="F107" s="176" t="str">
        <f t="shared" si="73"/>
        <v/>
      </c>
      <c r="G107" s="176" t="str">
        <f t="shared" si="73"/>
        <v/>
      </c>
      <c r="H107" s="176" t="str">
        <f t="shared" si="73"/>
        <v/>
      </c>
      <c r="I107" s="176" t="str">
        <f t="shared" si="73"/>
        <v/>
      </c>
      <c r="J107" s="176" t="str">
        <f t="shared" si="73"/>
        <v/>
      </c>
      <c r="K107" s="176" t="str">
        <f t="shared" si="73"/>
        <v/>
      </c>
      <c r="L107" s="176" t="str">
        <f t="shared" si="73"/>
        <v/>
      </c>
      <c r="M107" s="176" t="str">
        <f t="shared" si="73"/>
        <v/>
      </c>
    </row>
    <row r="108" spans="1:13">
      <c r="A108" s="228" t="s">
        <v>240</v>
      </c>
      <c r="B108" s="176" t="str">
        <f t="shared" si="74"/>
        <v/>
      </c>
      <c r="C108" s="176">
        <f t="shared" si="73"/>
        <v>20</v>
      </c>
      <c r="D108" s="176">
        <f t="shared" si="73"/>
        <v>10</v>
      </c>
      <c r="E108" s="176">
        <f t="shared" si="73"/>
        <v>0</v>
      </c>
      <c r="F108" s="176" t="str">
        <f t="shared" si="73"/>
        <v/>
      </c>
      <c r="G108" s="176" t="str">
        <f t="shared" si="73"/>
        <v/>
      </c>
      <c r="H108" s="176" t="str">
        <f t="shared" si="73"/>
        <v/>
      </c>
      <c r="I108" s="176" t="str">
        <f t="shared" si="73"/>
        <v/>
      </c>
      <c r="J108" s="176" t="str">
        <f t="shared" si="73"/>
        <v/>
      </c>
      <c r="K108" s="176" t="str">
        <f t="shared" si="73"/>
        <v/>
      </c>
      <c r="L108" s="176" t="str">
        <f t="shared" si="73"/>
        <v/>
      </c>
      <c r="M108" s="176" t="str">
        <f t="shared" si="73"/>
        <v/>
      </c>
    </row>
    <row r="109" spans="1:13">
      <c r="A109" s="228" t="s">
        <v>241</v>
      </c>
      <c r="B109" s="176" t="str">
        <f t="shared" si="74"/>
        <v/>
      </c>
      <c r="C109" s="176">
        <f t="shared" si="73"/>
        <v>20</v>
      </c>
      <c r="D109" s="176">
        <f t="shared" si="73"/>
        <v>10</v>
      </c>
      <c r="E109" s="176">
        <f t="shared" si="73"/>
        <v>0</v>
      </c>
      <c r="F109" s="176" t="str">
        <f t="shared" si="73"/>
        <v/>
      </c>
      <c r="G109" s="176" t="str">
        <f t="shared" si="73"/>
        <v/>
      </c>
      <c r="H109" s="176" t="str">
        <f t="shared" si="73"/>
        <v/>
      </c>
      <c r="I109" s="176" t="str">
        <f t="shared" si="73"/>
        <v/>
      </c>
      <c r="J109" s="176" t="str">
        <f t="shared" si="73"/>
        <v/>
      </c>
      <c r="K109" s="176" t="str">
        <f t="shared" si="73"/>
        <v/>
      </c>
      <c r="L109" s="176" t="str">
        <f t="shared" si="73"/>
        <v/>
      </c>
      <c r="M109" s="176" t="str">
        <f t="shared" si="73"/>
        <v/>
      </c>
    </row>
    <row r="110" spans="1:13">
      <c r="A110" s="228" t="s">
        <v>242</v>
      </c>
      <c r="B110" s="176" t="str">
        <f t="shared" si="74"/>
        <v/>
      </c>
      <c r="C110" s="176">
        <f t="shared" si="73"/>
        <v>20</v>
      </c>
      <c r="D110" s="176">
        <f t="shared" si="73"/>
        <v>10</v>
      </c>
      <c r="E110" s="176">
        <f t="shared" si="73"/>
        <v>0</v>
      </c>
      <c r="F110" s="176" t="str">
        <f t="shared" si="73"/>
        <v/>
      </c>
      <c r="G110" s="176" t="str">
        <f t="shared" si="73"/>
        <v/>
      </c>
      <c r="H110" s="176" t="str">
        <f t="shared" si="73"/>
        <v/>
      </c>
      <c r="I110" s="176" t="str">
        <f t="shared" si="73"/>
        <v/>
      </c>
      <c r="J110" s="176" t="str">
        <f t="shared" si="73"/>
        <v/>
      </c>
      <c r="K110" s="176" t="str">
        <f t="shared" si="73"/>
        <v/>
      </c>
      <c r="L110" s="176" t="str">
        <f t="shared" si="73"/>
        <v/>
      </c>
      <c r="M110" s="176" t="str">
        <f t="shared" si="73"/>
        <v/>
      </c>
    </row>
    <row r="111" spans="1:13">
      <c r="A111" s="228" t="s">
        <v>243</v>
      </c>
      <c r="B111" s="176" t="str">
        <f t="shared" si="74"/>
        <v/>
      </c>
      <c r="C111" s="176">
        <f t="shared" si="73"/>
        <v>20</v>
      </c>
      <c r="D111" s="176">
        <f t="shared" si="73"/>
        <v>10</v>
      </c>
      <c r="E111" s="176">
        <f t="shared" si="73"/>
        <v>0</v>
      </c>
      <c r="F111" s="176" t="str">
        <f t="shared" si="73"/>
        <v/>
      </c>
      <c r="G111" s="176" t="str">
        <f t="shared" si="73"/>
        <v/>
      </c>
      <c r="H111" s="176" t="str">
        <f t="shared" si="73"/>
        <v/>
      </c>
      <c r="I111" s="176" t="str">
        <f t="shared" si="73"/>
        <v/>
      </c>
      <c r="J111" s="176" t="str">
        <f t="shared" si="73"/>
        <v/>
      </c>
      <c r="K111" s="176" t="str">
        <f t="shared" si="73"/>
        <v/>
      </c>
      <c r="L111" s="176" t="str">
        <f t="shared" si="73"/>
        <v/>
      </c>
      <c r="M111" s="176" t="str">
        <f t="shared" si="73"/>
        <v/>
      </c>
    </row>
    <row r="112" spans="1:13">
      <c r="A112" s="228" t="s">
        <v>244</v>
      </c>
      <c r="B112" s="176" t="str">
        <f t="shared" si="74"/>
        <v/>
      </c>
      <c r="C112" s="176">
        <f t="shared" si="73"/>
        <v>20</v>
      </c>
      <c r="D112" s="176">
        <f t="shared" si="73"/>
        <v>10</v>
      </c>
      <c r="E112" s="176">
        <f t="shared" si="73"/>
        <v>0</v>
      </c>
      <c r="F112" s="176" t="str">
        <f t="shared" si="73"/>
        <v/>
      </c>
      <c r="G112" s="176" t="str">
        <f t="shared" si="73"/>
        <v/>
      </c>
      <c r="H112" s="176" t="str">
        <f t="shared" si="73"/>
        <v/>
      </c>
      <c r="I112" s="176" t="str">
        <f t="shared" si="73"/>
        <v/>
      </c>
      <c r="J112" s="176" t="str">
        <f t="shared" si="73"/>
        <v/>
      </c>
      <c r="K112" s="176" t="str">
        <f t="shared" si="73"/>
        <v/>
      </c>
      <c r="L112" s="176" t="str">
        <f t="shared" si="73"/>
        <v/>
      </c>
      <c r="M112" s="176" t="str">
        <f t="shared" si="73"/>
        <v/>
      </c>
    </row>
    <row r="113" spans="1:13">
      <c r="A113" s="228" t="s">
        <v>245</v>
      </c>
      <c r="B113" s="176" t="str">
        <f t="shared" si="74"/>
        <v/>
      </c>
      <c r="C113" s="176">
        <f t="shared" si="73"/>
        <v>20</v>
      </c>
      <c r="D113" s="176">
        <f t="shared" si="73"/>
        <v>10</v>
      </c>
      <c r="E113" s="176">
        <f t="shared" si="73"/>
        <v>0</v>
      </c>
      <c r="F113" s="176" t="str">
        <f t="shared" si="73"/>
        <v/>
      </c>
      <c r="G113" s="176" t="str">
        <f t="shared" si="73"/>
        <v/>
      </c>
      <c r="H113" s="176" t="str">
        <f t="shared" si="73"/>
        <v/>
      </c>
      <c r="I113" s="176" t="str">
        <f t="shared" si="73"/>
        <v/>
      </c>
      <c r="J113" s="176" t="str">
        <f t="shared" si="73"/>
        <v/>
      </c>
      <c r="K113" s="176" t="str">
        <f t="shared" si="73"/>
        <v/>
      </c>
      <c r="L113" s="176" t="str">
        <f t="shared" si="73"/>
        <v/>
      </c>
      <c r="M113" s="176" t="str">
        <f t="shared" si="73"/>
        <v/>
      </c>
    </row>
    <row r="114" spans="1:13">
      <c r="A114" s="228" t="s">
        <v>246</v>
      </c>
      <c r="B114" s="176" t="str">
        <f t="shared" si="74"/>
        <v/>
      </c>
      <c r="C114" s="176">
        <f t="shared" si="73"/>
        <v>20</v>
      </c>
      <c r="D114" s="176">
        <f t="shared" si="73"/>
        <v>10</v>
      </c>
      <c r="E114" s="176">
        <f t="shared" si="73"/>
        <v>0</v>
      </c>
      <c r="F114" s="176" t="str">
        <f t="shared" si="73"/>
        <v/>
      </c>
      <c r="G114" s="176" t="str">
        <f t="shared" si="73"/>
        <v/>
      </c>
      <c r="H114" s="176" t="str">
        <f t="shared" si="73"/>
        <v/>
      </c>
      <c r="I114" s="176" t="str">
        <f t="shared" si="73"/>
        <v/>
      </c>
      <c r="J114" s="176" t="str">
        <f t="shared" si="73"/>
        <v/>
      </c>
      <c r="K114" s="176" t="str">
        <f t="shared" si="73"/>
        <v/>
      </c>
      <c r="L114" s="176" t="str">
        <f t="shared" si="73"/>
        <v/>
      </c>
      <c r="M114" s="176" t="str">
        <f t="shared" si="73"/>
        <v/>
      </c>
    </row>
    <row r="115" spans="1:13">
      <c r="A115" s="228" t="s">
        <v>247</v>
      </c>
      <c r="B115" s="176" t="str">
        <f t="shared" si="74"/>
        <v/>
      </c>
      <c r="C115" s="176">
        <f t="shared" si="73"/>
        <v>20</v>
      </c>
      <c r="D115" s="176">
        <f t="shared" si="73"/>
        <v>10</v>
      </c>
      <c r="E115" s="176">
        <f t="shared" si="73"/>
        <v>0</v>
      </c>
      <c r="F115" s="176" t="str">
        <f t="shared" si="73"/>
        <v/>
      </c>
      <c r="G115" s="176" t="str">
        <f t="shared" si="73"/>
        <v/>
      </c>
      <c r="H115" s="176" t="str">
        <f t="shared" si="73"/>
        <v/>
      </c>
      <c r="I115" s="176" t="str">
        <f t="shared" si="73"/>
        <v/>
      </c>
      <c r="J115" s="176" t="str">
        <f t="shared" si="73"/>
        <v/>
      </c>
      <c r="K115" s="176" t="str">
        <f t="shared" si="73"/>
        <v/>
      </c>
      <c r="L115" s="176" t="str">
        <f t="shared" si="73"/>
        <v/>
      </c>
      <c r="M115" s="176" t="str">
        <f t="shared" si="73"/>
        <v/>
      </c>
    </row>
    <row r="116" spans="1:13">
      <c r="A116" s="228" t="s">
        <v>248</v>
      </c>
      <c r="B116" s="176" t="str">
        <f t="shared" si="74"/>
        <v/>
      </c>
      <c r="C116" s="176">
        <f t="shared" si="73"/>
        <v>20</v>
      </c>
      <c r="D116" s="176">
        <f t="shared" si="73"/>
        <v>10</v>
      </c>
      <c r="E116" s="176">
        <f t="shared" si="73"/>
        <v>0</v>
      </c>
      <c r="F116" s="176" t="str">
        <f t="shared" si="73"/>
        <v/>
      </c>
      <c r="G116" s="176" t="str">
        <f t="shared" si="73"/>
        <v/>
      </c>
      <c r="H116" s="176" t="str">
        <f t="shared" si="73"/>
        <v/>
      </c>
      <c r="I116" s="176" t="str">
        <f t="shared" si="73"/>
        <v/>
      </c>
      <c r="J116" s="176" t="str">
        <f t="shared" si="73"/>
        <v/>
      </c>
      <c r="K116" s="176" t="str">
        <f t="shared" si="73"/>
        <v/>
      </c>
      <c r="L116" s="176" t="str">
        <f t="shared" si="73"/>
        <v/>
      </c>
      <c r="M116" s="176" t="str">
        <f t="shared" si="73"/>
        <v/>
      </c>
    </row>
    <row r="117" spans="1:13">
      <c r="A117" s="228" t="s">
        <v>249</v>
      </c>
      <c r="B117" s="176" t="str">
        <f t="shared" si="74"/>
        <v/>
      </c>
      <c r="C117" s="176">
        <f t="shared" si="73"/>
        <v>20</v>
      </c>
      <c r="D117" s="176">
        <f t="shared" si="73"/>
        <v>10</v>
      </c>
      <c r="E117" s="176">
        <f t="shared" si="73"/>
        <v>0</v>
      </c>
      <c r="F117" s="176" t="str">
        <f t="shared" si="73"/>
        <v/>
      </c>
      <c r="G117" s="176" t="str">
        <f t="shared" si="73"/>
        <v/>
      </c>
      <c r="H117" s="176" t="str">
        <f t="shared" si="73"/>
        <v/>
      </c>
      <c r="I117" s="176" t="str">
        <f t="shared" si="73"/>
        <v/>
      </c>
      <c r="J117" s="176" t="str">
        <f t="shared" si="73"/>
        <v/>
      </c>
      <c r="K117" s="176" t="str">
        <f t="shared" si="73"/>
        <v/>
      </c>
      <c r="L117" s="176" t="str">
        <f t="shared" si="73"/>
        <v/>
      </c>
      <c r="M117" s="176" t="str">
        <f t="shared" si="73"/>
        <v/>
      </c>
    </row>
    <row r="118" spans="1:13">
      <c r="A118" s="228" t="s">
        <v>250</v>
      </c>
      <c r="B118" s="176" t="str">
        <f t="shared" si="74"/>
        <v/>
      </c>
      <c r="C118" s="176">
        <f t="shared" si="73"/>
        <v>20</v>
      </c>
      <c r="D118" s="176">
        <f t="shared" si="73"/>
        <v>10</v>
      </c>
      <c r="E118" s="176">
        <f t="shared" si="73"/>
        <v>0</v>
      </c>
      <c r="F118" s="176" t="str">
        <f t="shared" si="73"/>
        <v/>
      </c>
      <c r="G118" s="176" t="str">
        <f t="shared" si="73"/>
        <v/>
      </c>
      <c r="H118" s="176" t="str">
        <f t="shared" si="73"/>
        <v/>
      </c>
      <c r="I118" s="176" t="str">
        <f t="shared" si="73"/>
        <v/>
      </c>
      <c r="J118" s="176" t="str">
        <f t="shared" si="73"/>
        <v/>
      </c>
      <c r="K118" s="176" t="str">
        <f t="shared" si="73"/>
        <v/>
      </c>
      <c r="L118" s="176" t="str">
        <f t="shared" si="73"/>
        <v/>
      </c>
      <c r="M118" s="176" t="str">
        <f t="shared" si="73"/>
        <v/>
      </c>
    </row>
    <row r="119" spans="1:13">
      <c r="A119" s="228" t="s">
        <v>251</v>
      </c>
      <c r="B119" s="176" t="str">
        <f t="shared" si="74"/>
        <v/>
      </c>
      <c r="C119" s="176">
        <f t="shared" si="74"/>
        <v>20</v>
      </c>
      <c r="D119" s="176">
        <f t="shared" si="74"/>
        <v>10</v>
      </c>
      <c r="E119" s="176">
        <f t="shared" si="74"/>
        <v>0</v>
      </c>
      <c r="F119" s="176" t="str">
        <f t="shared" si="74"/>
        <v/>
      </c>
      <c r="G119" s="176" t="str">
        <f t="shared" si="74"/>
        <v/>
      </c>
      <c r="H119" s="176" t="str">
        <f t="shared" si="74"/>
        <v/>
      </c>
      <c r="I119" s="176" t="str">
        <f t="shared" si="74"/>
        <v/>
      </c>
      <c r="J119" s="176" t="str">
        <f t="shared" si="74"/>
        <v/>
      </c>
      <c r="K119" s="176" t="str">
        <f t="shared" si="74"/>
        <v/>
      </c>
      <c r="L119" s="176" t="str">
        <f t="shared" si="74"/>
        <v/>
      </c>
      <c r="M119" s="176" t="str">
        <f t="shared" si="74"/>
        <v/>
      </c>
    </row>
    <row r="120" spans="1:13">
      <c r="A120" s="228" t="s">
        <v>193</v>
      </c>
      <c r="B120" s="176" t="str">
        <f t="shared" ref="B120:M125" si="75">IF(B$33=2,20,IF(B$33=3,10,IF(B$33=4,0,"")))</f>
        <v/>
      </c>
      <c r="C120" s="176">
        <f t="shared" si="75"/>
        <v>20</v>
      </c>
      <c r="D120" s="176">
        <f t="shared" si="75"/>
        <v>10</v>
      </c>
      <c r="E120" s="176">
        <f t="shared" si="75"/>
        <v>0</v>
      </c>
      <c r="F120" s="176" t="str">
        <f t="shared" si="75"/>
        <v/>
      </c>
      <c r="G120" s="176" t="str">
        <f t="shared" si="75"/>
        <v/>
      </c>
      <c r="H120" s="176" t="str">
        <f t="shared" si="75"/>
        <v/>
      </c>
      <c r="I120" s="176" t="str">
        <f t="shared" si="75"/>
        <v/>
      </c>
      <c r="J120" s="176" t="str">
        <f t="shared" si="75"/>
        <v/>
      </c>
      <c r="K120" s="176" t="str">
        <f t="shared" si="75"/>
        <v/>
      </c>
      <c r="L120" s="176" t="str">
        <f t="shared" si="75"/>
        <v/>
      </c>
      <c r="M120" s="176" t="str">
        <f t="shared" si="75"/>
        <v/>
      </c>
    </row>
    <row r="121" spans="1:13">
      <c r="A121" s="228" t="s">
        <v>197</v>
      </c>
      <c r="B121" s="176" t="str">
        <f t="shared" si="75"/>
        <v/>
      </c>
      <c r="C121" s="176">
        <f t="shared" si="75"/>
        <v>20</v>
      </c>
      <c r="D121" s="176">
        <f t="shared" si="75"/>
        <v>10</v>
      </c>
      <c r="E121" s="176">
        <f t="shared" si="75"/>
        <v>0</v>
      </c>
      <c r="F121" s="176" t="str">
        <f t="shared" si="75"/>
        <v/>
      </c>
      <c r="G121" s="176" t="str">
        <f t="shared" si="75"/>
        <v/>
      </c>
      <c r="H121" s="176" t="str">
        <f t="shared" si="75"/>
        <v/>
      </c>
      <c r="I121" s="176" t="str">
        <f t="shared" si="75"/>
        <v/>
      </c>
      <c r="J121" s="176" t="str">
        <f t="shared" si="75"/>
        <v/>
      </c>
      <c r="K121" s="176" t="str">
        <f t="shared" si="75"/>
        <v/>
      </c>
      <c r="L121" s="176" t="str">
        <f t="shared" si="75"/>
        <v/>
      </c>
      <c r="M121" s="176" t="str">
        <f t="shared" si="75"/>
        <v/>
      </c>
    </row>
    <row r="122" spans="1:13">
      <c r="A122" s="228" t="s">
        <v>205</v>
      </c>
      <c r="B122" s="176" t="str">
        <f t="shared" si="75"/>
        <v/>
      </c>
      <c r="C122" s="176">
        <f t="shared" si="75"/>
        <v>20</v>
      </c>
      <c r="D122" s="176">
        <f t="shared" si="75"/>
        <v>10</v>
      </c>
      <c r="E122" s="176">
        <f t="shared" si="75"/>
        <v>0</v>
      </c>
      <c r="F122" s="176" t="str">
        <f t="shared" si="75"/>
        <v/>
      </c>
      <c r="G122" s="176" t="str">
        <f t="shared" si="75"/>
        <v/>
      </c>
      <c r="H122" s="176" t="str">
        <f t="shared" si="75"/>
        <v/>
      </c>
      <c r="I122" s="176" t="str">
        <f t="shared" si="75"/>
        <v/>
      </c>
      <c r="J122" s="176" t="str">
        <f t="shared" si="75"/>
        <v/>
      </c>
      <c r="K122" s="176" t="str">
        <f t="shared" si="75"/>
        <v/>
      </c>
      <c r="L122" s="176" t="str">
        <f t="shared" si="75"/>
        <v/>
      </c>
      <c r="M122" s="176" t="str">
        <f t="shared" si="75"/>
        <v/>
      </c>
    </row>
    <row r="123" spans="1:13">
      <c r="A123" s="228" t="s">
        <v>207</v>
      </c>
      <c r="B123" s="176" t="str">
        <f t="shared" si="75"/>
        <v/>
      </c>
      <c r="C123" s="176">
        <f t="shared" si="75"/>
        <v>20</v>
      </c>
      <c r="D123" s="176">
        <f t="shared" si="75"/>
        <v>10</v>
      </c>
      <c r="E123" s="176">
        <f t="shared" si="75"/>
        <v>0</v>
      </c>
      <c r="F123" s="176" t="str">
        <f t="shared" si="75"/>
        <v/>
      </c>
      <c r="G123" s="176" t="str">
        <f t="shared" si="75"/>
        <v/>
      </c>
      <c r="H123" s="176" t="str">
        <f t="shared" si="75"/>
        <v/>
      </c>
      <c r="I123" s="176" t="str">
        <f t="shared" si="75"/>
        <v/>
      </c>
      <c r="J123" s="176" t="str">
        <f t="shared" si="75"/>
        <v/>
      </c>
      <c r="K123" s="176" t="str">
        <f t="shared" si="75"/>
        <v/>
      </c>
      <c r="L123" s="176" t="str">
        <f t="shared" si="75"/>
        <v/>
      </c>
      <c r="M123" s="176" t="str">
        <f t="shared" si="75"/>
        <v/>
      </c>
    </row>
    <row r="124" spans="1:13">
      <c r="A124" s="228" t="s">
        <v>210</v>
      </c>
      <c r="B124" s="176" t="str">
        <f t="shared" si="75"/>
        <v/>
      </c>
      <c r="C124" s="176">
        <f t="shared" si="75"/>
        <v>20</v>
      </c>
      <c r="D124" s="176">
        <f t="shared" si="75"/>
        <v>10</v>
      </c>
      <c r="E124" s="176">
        <f t="shared" si="75"/>
        <v>0</v>
      </c>
      <c r="F124" s="176" t="str">
        <f t="shared" si="75"/>
        <v/>
      </c>
      <c r="G124" s="176" t="str">
        <f t="shared" si="75"/>
        <v/>
      </c>
      <c r="H124" s="176" t="str">
        <f t="shared" si="75"/>
        <v/>
      </c>
      <c r="I124" s="176" t="str">
        <f t="shared" si="75"/>
        <v/>
      </c>
      <c r="J124" s="176" t="str">
        <f t="shared" si="75"/>
        <v/>
      </c>
      <c r="K124" s="176" t="str">
        <f t="shared" si="75"/>
        <v/>
      </c>
      <c r="L124" s="176" t="str">
        <f t="shared" si="75"/>
        <v/>
      </c>
      <c r="M124" s="176" t="str">
        <f t="shared" si="75"/>
        <v/>
      </c>
    </row>
    <row r="125" spans="1:13">
      <c r="A125" s="228" t="s">
        <v>214</v>
      </c>
      <c r="B125" s="176" t="str">
        <f t="shared" si="75"/>
        <v/>
      </c>
      <c r="C125" s="176">
        <f t="shared" si="75"/>
        <v>20</v>
      </c>
      <c r="D125" s="176">
        <f t="shared" si="75"/>
        <v>10</v>
      </c>
      <c r="E125" s="176">
        <f t="shared" si="75"/>
        <v>0</v>
      </c>
      <c r="F125" s="176" t="str">
        <f t="shared" si="75"/>
        <v/>
      </c>
      <c r="G125" s="176" t="str">
        <f t="shared" si="75"/>
        <v/>
      </c>
      <c r="H125" s="176" t="str">
        <f t="shared" si="75"/>
        <v/>
      </c>
      <c r="I125" s="176" t="str">
        <f t="shared" si="75"/>
        <v/>
      </c>
      <c r="J125" s="176" t="str">
        <f t="shared" si="75"/>
        <v/>
      </c>
      <c r="K125" s="176" t="str">
        <f t="shared" si="75"/>
        <v/>
      </c>
      <c r="L125" s="176" t="str">
        <f t="shared" si="75"/>
        <v/>
      </c>
      <c r="M125" s="176" t="str">
        <f t="shared" si="75"/>
        <v/>
      </c>
    </row>
    <row r="126" spans="1:13">
      <c r="A126" s="165"/>
      <c r="B126" s="179"/>
      <c r="C126" s="179"/>
      <c r="D126" s="179"/>
      <c r="E126" s="179"/>
      <c r="F126" s="179"/>
      <c r="G126" s="179"/>
      <c r="H126" s="179"/>
      <c r="I126" s="179"/>
      <c r="J126" s="179"/>
      <c r="K126" s="179"/>
      <c r="L126" s="179"/>
      <c r="M126" s="179"/>
    </row>
    <row r="127" spans="1:13">
      <c r="A127" s="165"/>
      <c r="B127" s="179"/>
      <c r="C127" s="179"/>
      <c r="D127" s="179"/>
      <c r="E127" s="179"/>
      <c r="F127" s="179"/>
      <c r="G127" s="179"/>
      <c r="H127" s="179"/>
      <c r="I127" s="179"/>
      <c r="J127" s="179"/>
      <c r="K127" s="179"/>
      <c r="L127" s="179"/>
      <c r="M127" s="179"/>
    </row>
    <row r="128" spans="1:13">
      <c r="A128" s="165"/>
      <c r="B128" s="179"/>
      <c r="C128" s="179"/>
      <c r="D128" s="179"/>
      <c r="E128" s="179"/>
      <c r="F128" s="179"/>
      <c r="G128" s="179"/>
      <c r="H128" s="179"/>
      <c r="I128" s="179"/>
      <c r="J128" s="179"/>
      <c r="K128" s="179"/>
      <c r="L128" s="179"/>
      <c r="M128" s="179"/>
    </row>
    <row r="129" spans="1:13">
      <c r="A129" s="165"/>
      <c r="B129" s="179"/>
      <c r="C129" s="179"/>
      <c r="D129" s="179"/>
      <c r="E129" s="179"/>
      <c r="F129" s="179"/>
      <c r="G129" s="179"/>
      <c r="H129" s="179"/>
      <c r="I129" s="179"/>
      <c r="J129" s="179"/>
      <c r="K129" s="179"/>
      <c r="L129" s="179"/>
      <c r="M129" s="179"/>
    </row>
    <row r="130" spans="1:13">
      <c r="A130" s="165"/>
      <c r="B130" s="179"/>
      <c r="C130" s="179"/>
      <c r="D130" s="179"/>
      <c r="E130" s="179"/>
      <c r="F130" s="179"/>
      <c r="G130" s="179"/>
      <c r="H130" s="179"/>
      <c r="I130" s="179"/>
      <c r="J130" s="179"/>
      <c r="K130" s="179"/>
      <c r="L130" s="179"/>
      <c r="M130" s="179"/>
    </row>
    <row r="131" spans="1:13" ht="13.5" thickBot="1">
      <c r="A131" s="165"/>
      <c r="B131" s="179"/>
      <c r="C131" s="179"/>
      <c r="D131" s="179"/>
      <c r="E131" s="179"/>
      <c r="F131" s="180"/>
      <c r="G131" s="180"/>
      <c r="H131" s="180"/>
      <c r="I131" s="181"/>
      <c r="J131" s="180"/>
      <c r="K131" s="181"/>
      <c r="L131" s="181"/>
      <c r="M131" s="181"/>
    </row>
    <row r="132" spans="1:13">
      <c r="A132" s="185" t="s">
        <v>81</v>
      </c>
      <c r="B132" s="186" t="s">
        <v>48</v>
      </c>
      <c r="C132" s="186" t="s">
        <v>49</v>
      </c>
      <c r="D132" s="186" t="s">
        <v>50</v>
      </c>
      <c r="E132" s="186" t="s">
        <v>51</v>
      </c>
      <c r="F132" s="187" t="s">
        <v>52</v>
      </c>
      <c r="G132" s="187" t="s">
        <v>53</v>
      </c>
      <c r="H132" s="188" t="s">
        <v>54</v>
      </c>
      <c r="I132" s="189" t="s">
        <v>55</v>
      </c>
      <c r="J132" s="188" t="s">
        <v>56</v>
      </c>
      <c r="K132" s="189" t="s">
        <v>57</v>
      </c>
      <c r="L132" s="189" t="s">
        <v>238</v>
      </c>
      <c r="M132" s="189" t="s">
        <v>239</v>
      </c>
    </row>
    <row r="133" spans="1:13">
      <c r="A133" s="190" t="s">
        <v>72</v>
      </c>
      <c r="B133" s="176" t="str">
        <f>IF(B36="","",B36+B70+B103)</f>
        <v/>
      </c>
      <c r="C133" s="176" t="str">
        <f t="shared" ref="C133:K133" si="76">IF(C36="","",C36+C70+C103)</f>
        <v/>
      </c>
      <c r="D133" s="176" t="str">
        <f t="shared" si="76"/>
        <v/>
      </c>
      <c r="E133" s="176" t="str">
        <f t="shared" si="76"/>
        <v/>
      </c>
      <c r="F133" s="183" t="str">
        <f t="shared" si="76"/>
        <v/>
      </c>
      <c r="G133" s="183" t="str">
        <f t="shared" si="76"/>
        <v/>
      </c>
      <c r="H133" s="183" t="str">
        <f t="shared" si="76"/>
        <v/>
      </c>
      <c r="I133" s="184" t="str">
        <f t="shared" si="76"/>
        <v/>
      </c>
      <c r="J133" s="183" t="str">
        <f t="shared" si="76"/>
        <v/>
      </c>
      <c r="K133" s="184" t="str">
        <f t="shared" si="76"/>
        <v/>
      </c>
      <c r="L133" s="184" t="str">
        <f t="shared" ref="L133:M133" si="77">IF(L36="","",L36+L70+L103)</f>
        <v/>
      </c>
      <c r="M133" s="184" t="str">
        <f t="shared" si="77"/>
        <v/>
      </c>
    </row>
    <row r="134" spans="1:13">
      <c r="A134" s="190" t="s">
        <v>60</v>
      </c>
      <c r="B134" s="176" t="str">
        <f t="shared" ref="B134:K134" si="78">IF(B37="","",B37+B71+B104)</f>
        <v/>
      </c>
      <c r="C134" s="176" t="str">
        <f t="shared" si="78"/>
        <v/>
      </c>
      <c r="D134" s="176" t="str">
        <f t="shared" si="78"/>
        <v/>
      </c>
      <c r="E134" s="176" t="str">
        <f t="shared" si="78"/>
        <v/>
      </c>
      <c r="F134" s="183" t="str">
        <f t="shared" si="78"/>
        <v/>
      </c>
      <c r="G134" s="183" t="str">
        <f t="shared" si="78"/>
        <v/>
      </c>
      <c r="H134" s="183" t="str">
        <f t="shared" si="78"/>
        <v/>
      </c>
      <c r="I134" s="184" t="str">
        <f t="shared" si="78"/>
        <v/>
      </c>
      <c r="J134" s="183" t="str">
        <f t="shared" si="78"/>
        <v/>
      </c>
      <c r="K134" s="184" t="str">
        <f t="shared" si="78"/>
        <v/>
      </c>
      <c r="L134" s="184" t="str">
        <f t="shared" ref="L134:M134" si="79">IF(L37="","",L37+L71+L104)</f>
        <v/>
      </c>
      <c r="M134" s="184" t="str">
        <f t="shared" si="79"/>
        <v/>
      </c>
    </row>
    <row r="135" spans="1:13">
      <c r="A135" s="190" t="s">
        <v>61</v>
      </c>
      <c r="B135" s="176" t="str">
        <f t="shared" ref="B135:K135" si="80">IF(B38="","",B38+B72+B105)</f>
        <v/>
      </c>
      <c r="C135" s="176" t="str">
        <f t="shared" si="80"/>
        <v/>
      </c>
      <c r="D135" s="176" t="str">
        <f t="shared" si="80"/>
        <v/>
      </c>
      <c r="E135" s="176" t="str">
        <f t="shared" si="80"/>
        <v/>
      </c>
      <c r="F135" s="183" t="str">
        <f t="shared" si="80"/>
        <v/>
      </c>
      <c r="G135" s="183" t="str">
        <f t="shared" si="80"/>
        <v/>
      </c>
      <c r="H135" s="183" t="str">
        <f t="shared" si="80"/>
        <v/>
      </c>
      <c r="I135" s="184" t="str">
        <f t="shared" si="80"/>
        <v/>
      </c>
      <c r="J135" s="183" t="str">
        <f t="shared" si="80"/>
        <v/>
      </c>
      <c r="K135" s="184" t="str">
        <f t="shared" si="80"/>
        <v/>
      </c>
      <c r="L135" s="184" t="str">
        <f t="shared" ref="L135:M135" si="81">IF(L38="","",L38+L72+L105)</f>
        <v/>
      </c>
      <c r="M135" s="184" t="str">
        <f t="shared" si="81"/>
        <v/>
      </c>
    </row>
    <row r="136" spans="1:13">
      <c r="A136" s="190" t="s">
        <v>62</v>
      </c>
      <c r="B136" s="176" t="str">
        <f t="shared" ref="B136:K136" si="82">IF(B39="","",B39+B73+B106)</f>
        <v/>
      </c>
      <c r="C136" s="176" t="str">
        <f t="shared" si="82"/>
        <v/>
      </c>
      <c r="D136" s="176" t="str">
        <f t="shared" si="82"/>
        <v/>
      </c>
      <c r="E136" s="176" t="str">
        <f t="shared" si="82"/>
        <v/>
      </c>
      <c r="F136" s="183" t="str">
        <f t="shared" si="82"/>
        <v/>
      </c>
      <c r="G136" s="183" t="str">
        <f t="shared" si="82"/>
        <v/>
      </c>
      <c r="H136" s="183" t="str">
        <f t="shared" si="82"/>
        <v/>
      </c>
      <c r="I136" s="184" t="str">
        <f t="shared" si="82"/>
        <v/>
      </c>
      <c r="J136" s="183" t="str">
        <f t="shared" si="82"/>
        <v/>
      </c>
      <c r="K136" s="184" t="str">
        <f t="shared" si="82"/>
        <v/>
      </c>
      <c r="L136" s="184" t="str">
        <f t="shared" ref="L136:M136" si="83">IF(L39="","",L39+L73+L106)</f>
        <v/>
      </c>
      <c r="M136" s="184" t="str">
        <f t="shared" si="83"/>
        <v/>
      </c>
    </row>
    <row r="137" spans="1:13">
      <c r="A137" s="190" t="s">
        <v>114</v>
      </c>
      <c r="B137" s="176" t="str">
        <f t="shared" ref="B137:M137" si="84">IF(B40="","",B40+B74+B107)</f>
        <v/>
      </c>
      <c r="C137" s="176" t="str">
        <f t="shared" si="84"/>
        <v/>
      </c>
      <c r="D137" s="176" t="str">
        <f t="shared" si="84"/>
        <v/>
      </c>
      <c r="E137" s="176" t="str">
        <f t="shared" si="84"/>
        <v/>
      </c>
      <c r="F137" s="183" t="str">
        <f t="shared" si="84"/>
        <v/>
      </c>
      <c r="G137" s="183" t="str">
        <f t="shared" si="84"/>
        <v/>
      </c>
      <c r="H137" s="183" t="str">
        <f t="shared" si="84"/>
        <v/>
      </c>
      <c r="I137" s="184" t="str">
        <f t="shared" si="84"/>
        <v/>
      </c>
      <c r="J137" s="183" t="str">
        <f t="shared" si="84"/>
        <v/>
      </c>
      <c r="K137" s="184" t="str">
        <f t="shared" si="84"/>
        <v/>
      </c>
      <c r="L137" s="184" t="str">
        <f t="shared" si="84"/>
        <v/>
      </c>
      <c r="M137" s="184" t="str">
        <f t="shared" si="84"/>
        <v/>
      </c>
    </row>
    <row r="138" spans="1:13">
      <c r="A138" s="190" t="s">
        <v>240</v>
      </c>
      <c r="B138" s="176" t="str">
        <f t="shared" ref="B138:M138" si="85">IF(B41="","",B41+B75+B108)</f>
        <v/>
      </c>
      <c r="C138" s="176" t="str">
        <f t="shared" si="85"/>
        <v/>
      </c>
      <c r="D138" s="176" t="str">
        <f t="shared" si="85"/>
        <v/>
      </c>
      <c r="E138" s="176" t="str">
        <f t="shared" si="85"/>
        <v/>
      </c>
      <c r="F138" s="183" t="str">
        <f t="shared" si="85"/>
        <v/>
      </c>
      <c r="G138" s="183" t="str">
        <f t="shared" si="85"/>
        <v/>
      </c>
      <c r="H138" s="183" t="str">
        <f t="shared" si="85"/>
        <v/>
      </c>
      <c r="I138" s="184" t="str">
        <f t="shared" si="85"/>
        <v/>
      </c>
      <c r="J138" s="183" t="str">
        <f t="shared" si="85"/>
        <v/>
      </c>
      <c r="K138" s="184" t="str">
        <f t="shared" si="85"/>
        <v/>
      </c>
      <c r="L138" s="184" t="str">
        <f t="shared" si="85"/>
        <v/>
      </c>
      <c r="M138" s="184" t="str">
        <f t="shared" si="85"/>
        <v/>
      </c>
    </row>
    <row r="139" spans="1:13">
      <c r="A139" s="190" t="s">
        <v>241</v>
      </c>
      <c r="B139" s="176" t="str">
        <f t="shared" ref="B139:M139" si="86">IF(B42="","",B42+B76+B109)</f>
        <v/>
      </c>
      <c r="C139" s="176" t="str">
        <f t="shared" si="86"/>
        <v/>
      </c>
      <c r="D139" s="176" t="str">
        <f t="shared" si="86"/>
        <v/>
      </c>
      <c r="E139" s="176" t="str">
        <f t="shared" si="86"/>
        <v/>
      </c>
      <c r="F139" s="183" t="str">
        <f t="shared" si="86"/>
        <v/>
      </c>
      <c r="G139" s="183" t="str">
        <f t="shared" si="86"/>
        <v/>
      </c>
      <c r="H139" s="183" t="str">
        <f t="shared" si="86"/>
        <v/>
      </c>
      <c r="I139" s="184" t="str">
        <f t="shared" si="86"/>
        <v/>
      </c>
      <c r="J139" s="183" t="str">
        <f t="shared" si="86"/>
        <v/>
      </c>
      <c r="K139" s="184" t="str">
        <f t="shared" si="86"/>
        <v/>
      </c>
      <c r="L139" s="184" t="str">
        <f t="shared" si="86"/>
        <v/>
      </c>
      <c r="M139" s="184" t="str">
        <f t="shared" si="86"/>
        <v/>
      </c>
    </row>
    <row r="140" spans="1:13">
      <c r="A140" s="190" t="s">
        <v>242</v>
      </c>
      <c r="B140" s="176" t="str">
        <f t="shared" ref="B140:M140" si="87">IF(B43="","",B43+B77+B110)</f>
        <v/>
      </c>
      <c r="C140" s="176" t="str">
        <f t="shared" si="87"/>
        <v/>
      </c>
      <c r="D140" s="176" t="str">
        <f t="shared" si="87"/>
        <v/>
      </c>
      <c r="E140" s="176" t="str">
        <f t="shared" si="87"/>
        <v/>
      </c>
      <c r="F140" s="183" t="str">
        <f t="shared" si="87"/>
        <v/>
      </c>
      <c r="G140" s="183" t="str">
        <f t="shared" si="87"/>
        <v/>
      </c>
      <c r="H140" s="183" t="str">
        <f t="shared" si="87"/>
        <v/>
      </c>
      <c r="I140" s="184" t="str">
        <f t="shared" si="87"/>
        <v/>
      </c>
      <c r="J140" s="183" t="str">
        <f t="shared" si="87"/>
        <v/>
      </c>
      <c r="K140" s="184" t="str">
        <f t="shared" si="87"/>
        <v/>
      </c>
      <c r="L140" s="184" t="str">
        <f t="shared" si="87"/>
        <v/>
      </c>
      <c r="M140" s="184" t="str">
        <f t="shared" si="87"/>
        <v/>
      </c>
    </row>
    <row r="141" spans="1:13">
      <c r="A141" s="190" t="s">
        <v>243</v>
      </c>
      <c r="B141" s="176" t="str">
        <f t="shared" ref="B141:M141" si="88">IF(B44="","",B44+B78+B111)</f>
        <v/>
      </c>
      <c r="C141" s="176" t="str">
        <f t="shared" si="88"/>
        <v/>
      </c>
      <c r="D141" s="176" t="str">
        <f t="shared" si="88"/>
        <v/>
      </c>
      <c r="E141" s="176" t="str">
        <f t="shared" si="88"/>
        <v/>
      </c>
      <c r="F141" s="183" t="str">
        <f t="shared" si="88"/>
        <v/>
      </c>
      <c r="G141" s="183" t="str">
        <f t="shared" si="88"/>
        <v/>
      </c>
      <c r="H141" s="183" t="str">
        <f t="shared" si="88"/>
        <v/>
      </c>
      <c r="I141" s="184" t="str">
        <f t="shared" si="88"/>
        <v/>
      </c>
      <c r="J141" s="183" t="str">
        <f t="shared" si="88"/>
        <v/>
      </c>
      <c r="K141" s="184" t="str">
        <f t="shared" si="88"/>
        <v/>
      </c>
      <c r="L141" s="184" t="str">
        <f t="shared" si="88"/>
        <v/>
      </c>
      <c r="M141" s="184" t="str">
        <f t="shared" si="88"/>
        <v/>
      </c>
    </row>
    <row r="142" spans="1:13">
      <c r="A142" s="190" t="s">
        <v>244</v>
      </c>
      <c r="B142" s="176" t="str">
        <f t="shared" ref="B142:M142" si="89">IF(B45="","",B45+B79+B112)</f>
        <v/>
      </c>
      <c r="C142" s="176" t="str">
        <f t="shared" si="89"/>
        <v/>
      </c>
      <c r="D142" s="176" t="str">
        <f t="shared" si="89"/>
        <v/>
      </c>
      <c r="E142" s="176" t="str">
        <f t="shared" si="89"/>
        <v/>
      </c>
      <c r="F142" s="183" t="str">
        <f t="shared" si="89"/>
        <v/>
      </c>
      <c r="G142" s="183" t="str">
        <f t="shared" si="89"/>
        <v/>
      </c>
      <c r="H142" s="183" t="str">
        <f t="shared" si="89"/>
        <v/>
      </c>
      <c r="I142" s="184" t="str">
        <f t="shared" si="89"/>
        <v/>
      </c>
      <c r="J142" s="183" t="str">
        <f t="shared" si="89"/>
        <v/>
      </c>
      <c r="K142" s="184" t="str">
        <f t="shared" si="89"/>
        <v/>
      </c>
      <c r="L142" s="184" t="str">
        <f t="shared" si="89"/>
        <v/>
      </c>
      <c r="M142" s="184" t="str">
        <f t="shared" si="89"/>
        <v/>
      </c>
    </row>
    <row r="143" spans="1:13">
      <c r="A143" s="190" t="s">
        <v>245</v>
      </c>
      <c r="B143" s="176" t="str">
        <f t="shared" ref="B143:M143" si="90">IF(B46="","",B46+B80+B113)</f>
        <v/>
      </c>
      <c r="C143" s="176" t="str">
        <f t="shared" si="90"/>
        <v/>
      </c>
      <c r="D143" s="176" t="str">
        <f t="shared" si="90"/>
        <v/>
      </c>
      <c r="E143" s="176" t="str">
        <f t="shared" si="90"/>
        <v/>
      </c>
      <c r="F143" s="183" t="str">
        <f t="shared" si="90"/>
        <v/>
      </c>
      <c r="G143" s="183" t="str">
        <f t="shared" si="90"/>
        <v/>
      </c>
      <c r="H143" s="183" t="str">
        <f t="shared" si="90"/>
        <v/>
      </c>
      <c r="I143" s="184" t="str">
        <f t="shared" si="90"/>
        <v/>
      </c>
      <c r="J143" s="183" t="str">
        <f t="shared" si="90"/>
        <v/>
      </c>
      <c r="K143" s="184" t="str">
        <f t="shared" si="90"/>
        <v/>
      </c>
      <c r="L143" s="184" t="str">
        <f t="shared" si="90"/>
        <v/>
      </c>
      <c r="M143" s="184" t="str">
        <f t="shared" si="90"/>
        <v/>
      </c>
    </row>
    <row r="144" spans="1:13">
      <c r="A144" s="190" t="s">
        <v>246</v>
      </c>
      <c r="B144" s="176" t="str">
        <f t="shared" ref="B144:M144" si="91">IF(B47="","",B47+B81+B114)</f>
        <v/>
      </c>
      <c r="C144" s="176" t="str">
        <f t="shared" si="91"/>
        <v/>
      </c>
      <c r="D144" s="176" t="str">
        <f t="shared" si="91"/>
        <v/>
      </c>
      <c r="E144" s="176" t="str">
        <f t="shared" si="91"/>
        <v/>
      </c>
      <c r="F144" s="183" t="str">
        <f t="shared" si="91"/>
        <v/>
      </c>
      <c r="G144" s="183" t="str">
        <f t="shared" si="91"/>
        <v/>
      </c>
      <c r="H144" s="183" t="str">
        <f t="shared" si="91"/>
        <v/>
      </c>
      <c r="I144" s="184" t="str">
        <f t="shared" si="91"/>
        <v/>
      </c>
      <c r="J144" s="183" t="str">
        <f t="shared" si="91"/>
        <v/>
      </c>
      <c r="K144" s="184" t="str">
        <f t="shared" si="91"/>
        <v/>
      </c>
      <c r="L144" s="184" t="str">
        <f t="shared" si="91"/>
        <v/>
      </c>
      <c r="M144" s="184" t="str">
        <f t="shared" si="91"/>
        <v/>
      </c>
    </row>
    <row r="145" spans="1:13">
      <c r="A145" s="190" t="s">
        <v>247</v>
      </c>
      <c r="B145" s="176" t="str">
        <f t="shared" ref="B145:M145" si="92">IF(B48="","",B48+B82+B115)</f>
        <v/>
      </c>
      <c r="C145" s="176" t="str">
        <f t="shared" si="92"/>
        <v/>
      </c>
      <c r="D145" s="176" t="str">
        <f t="shared" si="92"/>
        <v/>
      </c>
      <c r="E145" s="176" t="str">
        <f t="shared" si="92"/>
        <v/>
      </c>
      <c r="F145" s="183" t="str">
        <f t="shared" si="92"/>
        <v/>
      </c>
      <c r="G145" s="183" t="str">
        <f t="shared" si="92"/>
        <v/>
      </c>
      <c r="H145" s="183" t="str">
        <f t="shared" si="92"/>
        <v/>
      </c>
      <c r="I145" s="184" t="str">
        <f t="shared" si="92"/>
        <v/>
      </c>
      <c r="J145" s="183" t="str">
        <f t="shared" si="92"/>
        <v/>
      </c>
      <c r="K145" s="184" t="str">
        <f t="shared" si="92"/>
        <v/>
      </c>
      <c r="L145" s="184" t="str">
        <f t="shared" si="92"/>
        <v/>
      </c>
      <c r="M145" s="184" t="str">
        <f t="shared" si="92"/>
        <v/>
      </c>
    </row>
    <row r="146" spans="1:13">
      <c r="A146" s="190" t="s">
        <v>248</v>
      </c>
      <c r="B146" s="176" t="str">
        <f t="shared" ref="B146:M146" si="93">IF(B49="","",B49+B83+B116)</f>
        <v/>
      </c>
      <c r="C146" s="176" t="str">
        <f t="shared" si="93"/>
        <v/>
      </c>
      <c r="D146" s="176" t="str">
        <f t="shared" si="93"/>
        <v/>
      </c>
      <c r="E146" s="176" t="str">
        <f t="shared" si="93"/>
        <v/>
      </c>
      <c r="F146" s="183" t="str">
        <f t="shared" si="93"/>
        <v/>
      </c>
      <c r="G146" s="183" t="str">
        <f t="shared" si="93"/>
        <v/>
      </c>
      <c r="H146" s="183" t="str">
        <f t="shared" si="93"/>
        <v/>
      </c>
      <c r="I146" s="184" t="str">
        <f t="shared" si="93"/>
        <v/>
      </c>
      <c r="J146" s="183" t="str">
        <f t="shared" si="93"/>
        <v/>
      </c>
      <c r="K146" s="184" t="str">
        <f t="shared" si="93"/>
        <v/>
      </c>
      <c r="L146" s="184" t="str">
        <f t="shared" si="93"/>
        <v/>
      </c>
      <c r="M146" s="184" t="str">
        <f t="shared" si="93"/>
        <v/>
      </c>
    </row>
    <row r="147" spans="1:13">
      <c r="A147" s="190" t="s">
        <v>249</v>
      </c>
      <c r="B147" s="176" t="str">
        <f t="shared" ref="B147:M147" si="94">IF(B50="","",B50+B84+B117)</f>
        <v/>
      </c>
      <c r="C147" s="176" t="str">
        <f t="shared" si="94"/>
        <v/>
      </c>
      <c r="D147" s="176" t="str">
        <f t="shared" si="94"/>
        <v/>
      </c>
      <c r="E147" s="176" t="str">
        <f t="shared" si="94"/>
        <v/>
      </c>
      <c r="F147" s="183" t="str">
        <f t="shared" si="94"/>
        <v/>
      </c>
      <c r="G147" s="183" t="str">
        <f t="shared" si="94"/>
        <v/>
      </c>
      <c r="H147" s="183" t="str">
        <f t="shared" si="94"/>
        <v/>
      </c>
      <c r="I147" s="184" t="str">
        <f t="shared" si="94"/>
        <v/>
      </c>
      <c r="J147" s="183" t="str">
        <f t="shared" si="94"/>
        <v/>
      </c>
      <c r="K147" s="184" t="str">
        <f t="shared" si="94"/>
        <v/>
      </c>
      <c r="L147" s="184" t="str">
        <f t="shared" si="94"/>
        <v/>
      </c>
      <c r="M147" s="184" t="str">
        <f t="shared" si="94"/>
        <v/>
      </c>
    </row>
    <row r="148" spans="1:13">
      <c r="A148" s="190" t="s">
        <v>250</v>
      </c>
      <c r="B148" s="176" t="str">
        <f t="shared" ref="B148:M148" si="95">IF(B51="","",B51+B85+B118)</f>
        <v/>
      </c>
      <c r="C148" s="176" t="str">
        <f t="shared" si="95"/>
        <v/>
      </c>
      <c r="D148" s="176" t="str">
        <f t="shared" si="95"/>
        <v/>
      </c>
      <c r="E148" s="176" t="str">
        <f t="shared" si="95"/>
        <v/>
      </c>
      <c r="F148" s="183" t="str">
        <f t="shared" si="95"/>
        <v/>
      </c>
      <c r="G148" s="183" t="str">
        <f t="shared" si="95"/>
        <v/>
      </c>
      <c r="H148" s="183" t="str">
        <f t="shared" si="95"/>
        <v/>
      </c>
      <c r="I148" s="184" t="str">
        <f t="shared" si="95"/>
        <v/>
      </c>
      <c r="J148" s="183" t="str">
        <f t="shared" si="95"/>
        <v/>
      </c>
      <c r="K148" s="184" t="str">
        <f t="shared" si="95"/>
        <v/>
      </c>
      <c r="L148" s="184" t="str">
        <f t="shared" si="95"/>
        <v/>
      </c>
      <c r="M148" s="184" t="str">
        <f t="shared" si="95"/>
        <v/>
      </c>
    </row>
    <row r="149" spans="1:13">
      <c r="A149" s="190" t="s">
        <v>251</v>
      </c>
      <c r="B149" s="176" t="str">
        <f t="shared" ref="B149:M149" si="96">IF(B52="","",B52+B86+B119)</f>
        <v/>
      </c>
      <c r="C149" s="176" t="str">
        <f t="shared" si="96"/>
        <v/>
      </c>
      <c r="D149" s="176" t="str">
        <f t="shared" si="96"/>
        <v/>
      </c>
      <c r="E149" s="176" t="str">
        <f t="shared" si="96"/>
        <v/>
      </c>
      <c r="F149" s="183" t="str">
        <f t="shared" si="96"/>
        <v/>
      </c>
      <c r="G149" s="183" t="str">
        <f t="shared" si="96"/>
        <v/>
      </c>
      <c r="H149" s="183" t="str">
        <f t="shared" si="96"/>
        <v/>
      </c>
      <c r="I149" s="184" t="str">
        <f t="shared" si="96"/>
        <v/>
      </c>
      <c r="J149" s="183" t="str">
        <f t="shared" si="96"/>
        <v/>
      </c>
      <c r="K149" s="184" t="str">
        <f t="shared" si="96"/>
        <v/>
      </c>
      <c r="L149" s="184" t="str">
        <f t="shared" si="96"/>
        <v/>
      </c>
      <c r="M149" s="184" t="str">
        <f t="shared" si="96"/>
        <v/>
      </c>
    </row>
    <row r="150" spans="1:13">
      <c r="A150" s="190" t="s">
        <v>193</v>
      </c>
      <c r="B150" s="176" t="str">
        <f t="shared" ref="B150:M150" si="97">IF(B53="","",B53+B87+B120)</f>
        <v/>
      </c>
      <c r="C150" s="176" t="str">
        <f t="shared" si="97"/>
        <v/>
      </c>
      <c r="D150" s="176" t="str">
        <f t="shared" si="97"/>
        <v/>
      </c>
      <c r="E150" s="176" t="str">
        <f t="shared" si="97"/>
        <v/>
      </c>
      <c r="F150" s="183" t="str">
        <f t="shared" si="97"/>
        <v/>
      </c>
      <c r="G150" s="183" t="str">
        <f t="shared" si="97"/>
        <v/>
      </c>
      <c r="H150" s="183" t="str">
        <f t="shared" si="97"/>
        <v/>
      </c>
      <c r="I150" s="184" t="str">
        <f t="shared" si="97"/>
        <v/>
      </c>
      <c r="J150" s="183" t="str">
        <f t="shared" si="97"/>
        <v/>
      </c>
      <c r="K150" s="184" t="str">
        <f t="shared" si="97"/>
        <v/>
      </c>
      <c r="L150" s="184" t="str">
        <f t="shared" si="97"/>
        <v/>
      </c>
      <c r="M150" s="184" t="str">
        <f t="shared" si="97"/>
        <v/>
      </c>
    </row>
    <row r="151" spans="1:13">
      <c r="A151" s="190" t="s">
        <v>197</v>
      </c>
      <c r="B151" s="176" t="str">
        <f t="shared" ref="B151:M151" si="98">IF(B54="","",B54+B88+B121)</f>
        <v/>
      </c>
      <c r="C151" s="176" t="str">
        <f t="shared" si="98"/>
        <v/>
      </c>
      <c r="D151" s="176" t="str">
        <f t="shared" si="98"/>
        <v/>
      </c>
      <c r="E151" s="176" t="str">
        <f t="shared" si="98"/>
        <v/>
      </c>
      <c r="F151" s="183" t="str">
        <f t="shared" si="98"/>
        <v/>
      </c>
      <c r="G151" s="183" t="str">
        <f t="shared" si="98"/>
        <v/>
      </c>
      <c r="H151" s="183" t="str">
        <f t="shared" si="98"/>
        <v/>
      </c>
      <c r="I151" s="184" t="str">
        <f t="shared" si="98"/>
        <v/>
      </c>
      <c r="J151" s="183" t="str">
        <f t="shared" si="98"/>
        <v/>
      </c>
      <c r="K151" s="184" t="str">
        <f t="shared" si="98"/>
        <v/>
      </c>
      <c r="L151" s="184" t="str">
        <f t="shared" si="98"/>
        <v/>
      </c>
      <c r="M151" s="184" t="str">
        <f t="shared" si="98"/>
        <v/>
      </c>
    </row>
    <row r="152" spans="1:13">
      <c r="A152" s="190" t="s">
        <v>205</v>
      </c>
      <c r="B152" s="176" t="str">
        <f t="shared" ref="B152:M152" si="99">IF(B55="","",B55+B89+B122)</f>
        <v/>
      </c>
      <c r="C152" s="176" t="str">
        <f t="shared" si="99"/>
        <v/>
      </c>
      <c r="D152" s="176" t="str">
        <f t="shared" si="99"/>
        <v/>
      </c>
      <c r="E152" s="176" t="str">
        <f t="shared" si="99"/>
        <v/>
      </c>
      <c r="F152" s="183" t="str">
        <f t="shared" si="99"/>
        <v/>
      </c>
      <c r="G152" s="183" t="str">
        <f t="shared" si="99"/>
        <v/>
      </c>
      <c r="H152" s="183" t="str">
        <f t="shared" si="99"/>
        <v/>
      </c>
      <c r="I152" s="184" t="str">
        <f t="shared" si="99"/>
        <v/>
      </c>
      <c r="J152" s="183" t="str">
        <f t="shared" si="99"/>
        <v/>
      </c>
      <c r="K152" s="184" t="str">
        <f t="shared" si="99"/>
        <v/>
      </c>
      <c r="L152" s="184" t="str">
        <f t="shared" si="99"/>
        <v/>
      </c>
      <c r="M152" s="184" t="str">
        <f t="shared" si="99"/>
        <v/>
      </c>
    </row>
    <row r="153" spans="1:13">
      <c r="A153" s="190" t="s">
        <v>207</v>
      </c>
      <c r="B153" s="176" t="str">
        <f t="shared" ref="B153:M153" si="100">IF(B56="","",B56+B90+B123)</f>
        <v/>
      </c>
      <c r="C153" s="176" t="str">
        <f t="shared" si="100"/>
        <v/>
      </c>
      <c r="D153" s="176" t="str">
        <f t="shared" si="100"/>
        <v/>
      </c>
      <c r="E153" s="176" t="str">
        <f t="shared" si="100"/>
        <v/>
      </c>
      <c r="F153" s="183" t="str">
        <f t="shared" si="100"/>
        <v/>
      </c>
      <c r="G153" s="183" t="str">
        <f t="shared" si="100"/>
        <v/>
      </c>
      <c r="H153" s="183" t="str">
        <f t="shared" si="100"/>
        <v/>
      </c>
      <c r="I153" s="184" t="str">
        <f t="shared" si="100"/>
        <v/>
      </c>
      <c r="J153" s="183" t="str">
        <f t="shared" si="100"/>
        <v/>
      </c>
      <c r="K153" s="184" t="str">
        <f t="shared" si="100"/>
        <v/>
      </c>
      <c r="L153" s="184" t="str">
        <f t="shared" si="100"/>
        <v/>
      </c>
      <c r="M153" s="184" t="str">
        <f t="shared" si="100"/>
        <v/>
      </c>
    </row>
    <row r="154" spans="1:13">
      <c r="A154" s="190" t="s">
        <v>210</v>
      </c>
      <c r="B154" s="176" t="str">
        <f t="shared" ref="B154:M154" si="101">IF(B57="","",B57+B91+B124)</f>
        <v/>
      </c>
      <c r="C154" s="176" t="str">
        <f t="shared" si="101"/>
        <v/>
      </c>
      <c r="D154" s="176" t="str">
        <f t="shared" si="101"/>
        <v/>
      </c>
      <c r="E154" s="176" t="str">
        <f t="shared" si="101"/>
        <v/>
      </c>
      <c r="F154" s="183" t="str">
        <f t="shared" si="101"/>
        <v/>
      </c>
      <c r="G154" s="183" t="str">
        <f t="shared" si="101"/>
        <v/>
      </c>
      <c r="H154" s="183" t="str">
        <f t="shared" si="101"/>
        <v/>
      </c>
      <c r="I154" s="184" t="str">
        <f t="shared" si="101"/>
        <v/>
      </c>
      <c r="J154" s="183" t="str">
        <f t="shared" si="101"/>
        <v/>
      </c>
      <c r="K154" s="184" t="str">
        <f t="shared" si="101"/>
        <v/>
      </c>
      <c r="L154" s="184" t="str">
        <f t="shared" si="101"/>
        <v/>
      </c>
      <c r="M154" s="184" t="str">
        <f t="shared" si="101"/>
        <v/>
      </c>
    </row>
    <row r="155" spans="1:13">
      <c r="A155" s="190" t="s">
        <v>214</v>
      </c>
      <c r="B155" s="176" t="str">
        <f t="shared" ref="B155:M155" si="102">IF(B58="","",B58+B92+B125)</f>
        <v/>
      </c>
      <c r="C155" s="176" t="str">
        <f t="shared" si="102"/>
        <v/>
      </c>
      <c r="D155" s="176" t="str">
        <f t="shared" si="102"/>
        <v/>
      </c>
      <c r="E155" s="176" t="str">
        <f t="shared" si="102"/>
        <v/>
      </c>
      <c r="F155" s="183" t="str">
        <f t="shared" si="102"/>
        <v/>
      </c>
      <c r="G155" s="183" t="str">
        <f t="shared" si="102"/>
        <v/>
      </c>
      <c r="H155" s="183" t="str">
        <f t="shared" si="102"/>
        <v/>
      </c>
      <c r="I155" s="184" t="str">
        <f t="shared" si="102"/>
        <v/>
      </c>
      <c r="J155" s="183" t="str">
        <f t="shared" si="102"/>
        <v/>
      </c>
      <c r="K155" s="184" t="str">
        <f t="shared" si="102"/>
        <v/>
      </c>
      <c r="L155" s="184" t="str">
        <f t="shared" si="102"/>
        <v/>
      </c>
      <c r="M155" s="184" t="str">
        <f t="shared" si="102"/>
        <v/>
      </c>
    </row>
    <row r="156" spans="1:13">
      <c r="A156" s="165"/>
      <c r="B156" s="179"/>
      <c r="C156" s="179"/>
      <c r="D156" s="179"/>
      <c r="E156" s="179"/>
      <c r="F156" s="180"/>
      <c r="G156" s="180"/>
      <c r="H156" s="180"/>
      <c r="I156" s="181"/>
      <c r="J156" s="180"/>
      <c r="K156" s="181"/>
      <c r="L156" s="181"/>
      <c r="M156" s="181"/>
    </row>
    <row r="157" spans="1:13" s="196" customFormat="1" ht="56.25">
      <c r="A157" s="191" t="s">
        <v>82</v>
      </c>
      <c r="B157" s="192" t="s">
        <v>83</v>
      </c>
      <c r="C157" s="192" t="s">
        <v>85</v>
      </c>
      <c r="D157" s="192" t="s">
        <v>84</v>
      </c>
      <c r="E157" s="193" t="s">
        <v>86</v>
      </c>
      <c r="F157" s="194"/>
      <c r="G157" s="194"/>
      <c r="H157" s="194"/>
      <c r="I157" s="195"/>
      <c r="J157" s="194"/>
      <c r="K157" s="195"/>
      <c r="L157" s="195"/>
      <c r="M157" s="195"/>
    </row>
    <row r="158" spans="1:13" s="196" customFormat="1">
      <c r="A158" s="539" t="s">
        <v>72</v>
      </c>
      <c r="B158" s="540"/>
      <c r="C158" s="540"/>
      <c r="D158" s="540"/>
      <c r="E158" s="541"/>
      <c r="F158" s="194"/>
      <c r="G158" s="194"/>
      <c r="H158" s="194"/>
      <c r="I158" s="195"/>
      <c r="J158" s="194"/>
      <c r="K158" s="195"/>
      <c r="L158" s="195"/>
      <c r="M158" s="195"/>
    </row>
    <row r="159" spans="1:13">
      <c r="A159" s="159">
        <v>1</v>
      </c>
      <c r="B159" s="220" t="str">
        <f>B36</f>
        <v/>
      </c>
      <c r="C159" s="182">
        <f>IF(B$30=45,0,B$30/B$31*100*20%)</f>
        <v>0.33333333333333337</v>
      </c>
      <c r="D159" s="176" t="str">
        <f>IF(B$33=2,20,IF(B$33=3,10,IF(B$33=4,0,"")))</f>
        <v/>
      </c>
      <c r="E159" s="197" t="e">
        <f>B159+C159+D159</f>
        <v>#VALUE!</v>
      </c>
      <c r="F159" s="180"/>
      <c r="G159" s="542" t="s">
        <v>87</v>
      </c>
      <c r="H159" s="543"/>
      <c r="I159" s="543"/>
      <c r="J159" s="543"/>
      <c r="K159" s="544"/>
      <c r="L159" s="319"/>
      <c r="M159" s="319"/>
    </row>
    <row r="160" spans="1:13">
      <c r="A160" s="159">
        <v>2</v>
      </c>
      <c r="B160" s="220" t="str">
        <f>C36</f>
        <v/>
      </c>
      <c r="C160" s="182">
        <f>IF(C$30=45,0,C$30/C$31*100*20%)</f>
        <v>0.66666666666666674</v>
      </c>
      <c r="D160" s="176">
        <f>IF(C$33=2,20,IF(C$33=3,10,IF(C$33=4,0,"")))</f>
        <v>20</v>
      </c>
      <c r="E160" s="197" t="e">
        <f t="shared" ref="E160:E163" si="103">B160+C160+D160</f>
        <v>#VALUE!</v>
      </c>
      <c r="F160" s="180"/>
      <c r="G160" s="180"/>
      <c r="H160" s="180"/>
      <c r="I160" s="181"/>
      <c r="J160" s="180"/>
      <c r="K160" s="181"/>
      <c r="L160" s="181"/>
      <c r="M160" s="181"/>
    </row>
    <row r="161" spans="1:13">
      <c r="A161" s="159">
        <v>3</v>
      </c>
      <c r="B161" s="220" t="str">
        <f>D36</f>
        <v/>
      </c>
      <c r="C161" s="182">
        <f>IF(D$30=45,0,D$30/D$31*100*20%)</f>
        <v>1</v>
      </c>
      <c r="D161" s="176">
        <f>IF(D$33=2,20,IF(D$33=3,10,IF(D$33=4,0,"")))</f>
        <v>10</v>
      </c>
      <c r="E161" s="197" t="e">
        <f t="shared" si="103"/>
        <v>#VALUE!</v>
      </c>
      <c r="F161" s="180"/>
      <c r="G161" s="180"/>
      <c r="H161" s="180"/>
      <c r="I161" s="181"/>
      <c r="J161" s="180"/>
      <c r="K161" s="181"/>
      <c r="L161" s="181"/>
      <c r="M161" s="181"/>
    </row>
    <row r="162" spans="1:13">
      <c r="A162" s="159">
        <v>4</v>
      </c>
      <c r="B162" s="220" t="str">
        <f>E36</f>
        <v/>
      </c>
      <c r="C162" s="182">
        <f>IF(E$30=45,0,E$30/E$31*100*20%)</f>
        <v>1.3333333333333335</v>
      </c>
      <c r="D162" s="176">
        <f>IF(E$33=2,20,IF(E$33=3,10,IF(E$33=4,0,"")))</f>
        <v>0</v>
      </c>
      <c r="E162" s="197" t="e">
        <f t="shared" si="103"/>
        <v>#VALUE!</v>
      </c>
      <c r="F162" s="180"/>
      <c r="G162" s="180"/>
      <c r="H162" s="180"/>
      <c r="I162" s="181"/>
      <c r="J162" s="180"/>
      <c r="K162" s="181"/>
      <c r="L162" s="181"/>
      <c r="M162" s="181"/>
    </row>
    <row r="163" spans="1:13">
      <c r="A163" s="159">
        <v>5</v>
      </c>
      <c r="B163" s="220" t="str">
        <f>F36</f>
        <v/>
      </c>
      <c r="C163" s="182">
        <f>IF(F$30=45,0,F$30/F$31*100*20%)</f>
        <v>1.6666666666666665</v>
      </c>
      <c r="D163" s="176" t="str">
        <f>IF(F$33=2,20,IF(F$33=3,10,IF(F$33=4,0,"")))</f>
        <v/>
      </c>
      <c r="E163" s="197" t="e">
        <f t="shared" si="103"/>
        <v>#VALUE!</v>
      </c>
      <c r="F163" s="180"/>
      <c r="G163" s="180"/>
      <c r="H163" s="180"/>
      <c r="I163" s="181"/>
      <c r="J163" s="180"/>
      <c r="K163" s="181"/>
      <c r="L163" s="181"/>
      <c r="M163" s="181"/>
    </row>
    <row r="164" spans="1:13">
      <c r="A164" s="159">
        <v>6</v>
      </c>
      <c r="B164" s="220" t="str">
        <f>G36</f>
        <v/>
      </c>
      <c r="C164" s="182">
        <f>IF(G$30=45,0,G$30/G$31*100*20%)</f>
        <v>2</v>
      </c>
      <c r="D164" s="176" t="str">
        <f>IF(G$33=2,20,IF(G$33=3,10,IF(G$33=4,0,"")))</f>
        <v/>
      </c>
      <c r="E164" s="197" t="e">
        <f>B164+C164+D164</f>
        <v>#VALUE!</v>
      </c>
      <c r="F164" s="180"/>
      <c r="G164" s="180"/>
      <c r="H164" s="180"/>
      <c r="I164" s="181"/>
      <c r="J164" s="180"/>
      <c r="K164" s="181"/>
      <c r="L164" s="181"/>
      <c r="M164" s="181"/>
    </row>
    <row r="165" spans="1:13">
      <c r="A165" s="159">
        <v>7</v>
      </c>
      <c r="B165" s="220" t="str">
        <f>H36</f>
        <v/>
      </c>
      <c r="C165" s="182">
        <f>IF(H$30=45,0,H$30/H$31*100*20%)</f>
        <v>2.3333333333333335</v>
      </c>
      <c r="D165" s="176" t="str">
        <f>IF(H$33=2,20,IF(H$33=3,10,IF(H$33=4,0,"")))</f>
        <v/>
      </c>
      <c r="E165" s="197" t="e">
        <f t="shared" ref="E165:E168" si="104">B165+C165+D165</f>
        <v>#VALUE!</v>
      </c>
      <c r="F165" s="180"/>
      <c r="G165" s="180"/>
      <c r="H165" s="180"/>
      <c r="I165" s="181"/>
      <c r="J165" s="180"/>
      <c r="K165" s="181"/>
      <c r="L165" s="181"/>
      <c r="M165" s="181"/>
    </row>
    <row r="166" spans="1:13">
      <c r="A166" s="159">
        <v>8</v>
      </c>
      <c r="B166" s="220" t="str">
        <f>I36</f>
        <v/>
      </c>
      <c r="C166" s="182">
        <f>IF(I$30=45,0,I$30/I$31*100*20%)</f>
        <v>2.666666666666667</v>
      </c>
      <c r="D166" s="176" t="str">
        <f>IF(I$33=2,20,IF(I$33=3,10,IF(I$33=4,0,"")))</f>
        <v/>
      </c>
      <c r="E166" s="197" t="e">
        <f t="shared" si="104"/>
        <v>#VALUE!</v>
      </c>
      <c r="F166" s="180"/>
      <c r="G166" s="180"/>
      <c r="H166" s="180"/>
      <c r="I166" s="181"/>
      <c r="J166" s="180"/>
      <c r="K166" s="181"/>
      <c r="L166" s="181"/>
      <c r="M166" s="181"/>
    </row>
    <row r="167" spans="1:13">
      <c r="A167" s="159">
        <v>9</v>
      </c>
      <c r="B167" s="220" t="str">
        <f>J36</f>
        <v/>
      </c>
      <c r="C167" s="182">
        <f>IF(J$30=45,0,J$30/J$31*100*20%)</f>
        <v>3</v>
      </c>
      <c r="D167" s="176" t="str">
        <f>IF(J$33=2,20,IF(J$33=3,10,IF(J$33=4,0,"")))</f>
        <v/>
      </c>
      <c r="E167" s="197" t="e">
        <f t="shared" si="104"/>
        <v>#VALUE!</v>
      </c>
      <c r="F167" s="180"/>
      <c r="G167" s="180"/>
      <c r="H167" s="180"/>
      <c r="I167" s="181"/>
      <c r="J167" s="180"/>
      <c r="K167" s="181"/>
      <c r="L167" s="181"/>
      <c r="M167" s="181"/>
    </row>
    <row r="168" spans="1:13">
      <c r="A168" s="159">
        <v>10</v>
      </c>
      <c r="B168" s="220" t="str">
        <f>K36</f>
        <v/>
      </c>
      <c r="C168" s="182">
        <f>IF(K$30=45,0,K$30/K$31*100*20%)</f>
        <v>3.333333333333333</v>
      </c>
      <c r="D168" s="176" t="str">
        <f>IF(K$33=2,20,IF(K$33=3,10,IF(K$33=4,0,"")))</f>
        <v/>
      </c>
      <c r="E168" s="197" t="e">
        <f t="shared" si="104"/>
        <v>#VALUE!</v>
      </c>
      <c r="F168" s="180"/>
      <c r="G168" s="180"/>
      <c r="H168" s="180"/>
      <c r="I168" s="181"/>
      <c r="J168" s="180"/>
      <c r="K168" s="181"/>
      <c r="L168" s="181"/>
      <c r="M168" s="181"/>
    </row>
    <row r="169" spans="1:13" s="196" customFormat="1">
      <c r="A169" s="535" t="s">
        <v>60</v>
      </c>
      <c r="B169" s="536"/>
      <c r="C169" s="536"/>
      <c r="D169" s="536"/>
      <c r="E169" s="537"/>
      <c r="F169" s="194"/>
      <c r="G169" s="194"/>
      <c r="H169" s="194"/>
      <c r="I169" s="195"/>
      <c r="J169" s="194"/>
      <c r="K169" s="195"/>
      <c r="L169" s="195"/>
      <c r="M169" s="195"/>
    </row>
    <row r="170" spans="1:13">
      <c r="A170" s="159">
        <v>1</v>
      </c>
      <c r="B170" s="197" t="str">
        <f>B37</f>
        <v/>
      </c>
      <c r="C170" s="182">
        <f>IF(B$30=45,0,B$30/B$31*100*20%)</f>
        <v>0.33333333333333337</v>
      </c>
      <c r="D170" s="176" t="str">
        <f>IF(B$33=2,20,IF(B$33=3,10,IF(B$33=4,0,"")))</f>
        <v/>
      </c>
      <c r="E170" s="197" t="e">
        <f>B170+C170+D170</f>
        <v>#VALUE!</v>
      </c>
      <c r="F170" s="180"/>
      <c r="G170" s="180"/>
      <c r="H170" s="180"/>
      <c r="I170" s="181"/>
      <c r="J170" s="180"/>
      <c r="K170" s="181"/>
      <c r="L170" s="181"/>
      <c r="M170" s="181"/>
    </row>
    <row r="171" spans="1:13">
      <c r="A171" s="159">
        <v>2</v>
      </c>
      <c r="B171" s="197" t="str">
        <f>C37</f>
        <v/>
      </c>
      <c r="C171" s="182">
        <f>IF(C$30=45,0,C$30/C$31*100*20%)</f>
        <v>0.66666666666666674</v>
      </c>
      <c r="D171" s="176">
        <f>IF(C$33=2,20,IF(C$33=3,10,IF(C$33=4,0,"")))</f>
        <v>20</v>
      </c>
      <c r="E171" s="197" t="e">
        <f t="shared" ref="E171:E174" si="105">B171+C171+D171</f>
        <v>#VALUE!</v>
      </c>
      <c r="F171" s="180"/>
      <c r="G171" s="180"/>
      <c r="H171" s="180"/>
      <c r="I171" s="181"/>
      <c r="J171" s="180"/>
      <c r="K171" s="181"/>
      <c r="L171" s="181"/>
      <c r="M171" s="181"/>
    </row>
    <row r="172" spans="1:13">
      <c r="A172" s="159">
        <v>3</v>
      </c>
      <c r="B172" s="197" t="str">
        <f>D37</f>
        <v/>
      </c>
      <c r="C172" s="182">
        <f>IF(D$30=45,0,D$30/D$31*100*20%)</f>
        <v>1</v>
      </c>
      <c r="D172" s="176">
        <f>IF(D$33=2,20,IF(D$33=3,10,IF(D$33=4,0,"")))</f>
        <v>10</v>
      </c>
      <c r="E172" s="197" t="e">
        <f t="shared" si="105"/>
        <v>#VALUE!</v>
      </c>
      <c r="F172" s="180"/>
      <c r="G172" s="180"/>
      <c r="H172" s="180"/>
      <c r="I172" s="181"/>
      <c r="J172" s="180"/>
      <c r="K172" s="181"/>
      <c r="L172" s="181"/>
      <c r="M172" s="181"/>
    </row>
    <row r="173" spans="1:13">
      <c r="A173" s="159">
        <v>4</v>
      </c>
      <c r="B173" s="197" t="str">
        <f>E37</f>
        <v/>
      </c>
      <c r="C173" s="182">
        <f>IF(E$30=45,0,E$30/E$31*100*20%)</f>
        <v>1.3333333333333335</v>
      </c>
      <c r="D173" s="176">
        <f>IF(E$33=2,20,IF(E$33=3,10,IF(E$33=4,0,"")))</f>
        <v>0</v>
      </c>
      <c r="E173" s="197" t="e">
        <f t="shared" si="105"/>
        <v>#VALUE!</v>
      </c>
      <c r="F173" s="180"/>
      <c r="G173" s="180"/>
      <c r="H173" s="180"/>
      <c r="I173" s="181"/>
      <c r="J173" s="180"/>
      <c r="K173" s="181"/>
      <c r="L173" s="181"/>
      <c r="M173" s="181"/>
    </row>
    <row r="174" spans="1:13">
      <c r="A174" s="159">
        <v>5</v>
      </c>
      <c r="B174" s="197" t="str">
        <f>F37</f>
        <v/>
      </c>
      <c r="C174" s="182">
        <f>IF(F$30=45,0,F$30/F$31*100*20%)</f>
        <v>1.6666666666666665</v>
      </c>
      <c r="D174" s="176" t="str">
        <f>IF(F$33=2,20,IF(F$33=3,10,IF(F$33=4,0,"")))</f>
        <v/>
      </c>
      <c r="E174" s="197" t="e">
        <f t="shared" si="105"/>
        <v>#VALUE!</v>
      </c>
      <c r="F174" s="180"/>
      <c r="G174" s="180"/>
      <c r="H174" s="180"/>
      <c r="I174" s="181"/>
      <c r="J174" s="180"/>
      <c r="K174" s="181"/>
      <c r="L174" s="181"/>
      <c r="M174" s="181"/>
    </row>
    <row r="175" spans="1:13">
      <c r="A175" s="159">
        <v>6</v>
      </c>
      <c r="B175" s="197" t="str">
        <f>G37</f>
        <v/>
      </c>
      <c r="C175" s="182">
        <f>IF(G$30=45,0,G$30/G$31*100*20%)</f>
        <v>2</v>
      </c>
      <c r="D175" s="176" t="str">
        <f>IF(G$33=2,20,IF(G$33=3,10,IF(G$33=4,0,"")))</f>
        <v/>
      </c>
      <c r="E175" s="197" t="e">
        <f>B175+C175+D175</f>
        <v>#VALUE!</v>
      </c>
      <c r="F175" s="180"/>
      <c r="G175" s="180"/>
      <c r="H175" s="180"/>
      <c r="I175" s="181"/>
      <c r="J175" s="180"/>
      <c r="K175" s="181"/>
      <c r="L175" s="181"/>
      <c r="M175" s="181"/>
    </row>
    <row r="176" spans="1:13">
      <c r="A176" s="159">
        <v>7</v>
      </c>
      <c r="B176" s="197" t="str">
        <f>H37</f>
        <v/>
      </c>
      <c r="C176" s="182">
        <f>IF(H$30=45,0,H$30/H$31*100*20%)</f>
        <v>2.3333333333333335</v>
      </c>
      <c r="D176" s="176" t="str">
        <f>IF(H$33=2,20,IF(H$33=3,10,IF(H$33=4,0,"")))</f>
        <v/>
      </c>
      <c r="E176" s="197" t="e">
        <f t="shared" ref="E176:E179" si="106">B176+C176+D176</f>
        <v>#VALUE!</v>
      </c>
      <c r="F176" s="180"/>
      <c r="G176" s="180"/>
      <c r="H176" s="180"/>
      <c r="I176" s="181"/>
      <c r="J176" s="180"/>
      <c r="K176" s="181"/>
      <c r="L176" s="181"/>
      <c r="M176" s="181"/>
    </row>
    <row r="177" spans="1:13">
      <c r="A177" s="159">
        <v>8</v>
      </c>
      <c r="B177" s="197" t="str">
        <f>I37</f>
        <v/>
      </c>
      <c r="C177" s="182">
        <f>IF(I$30=45,0,I$30/I$31*100*20%)</f>
        <v>2.666666666666667</v>
      </c>
      <c r="D177" s="176" t="str">
        <f>IF(I$33=2,20,IF(I$33=3,10,IF(I$33=4,0,"")))</f>
        <v/>
      </c>
      <c r="E177" s="197" t="e">
        <f t="shared" si="106"/>
        <v>#VALUE!</v>
      </c>
      <c r="F177" s="180"/>
      <c r="G177" s="180"/>
      <c r="H177" s="180"/>
      <c r="I177" s="181"/>
      <c r="J177" s="180"/>
      <c r="K177" s="181"/>
      <c r="L177" s="181"/>
      <c r="M177" s="181"/>
    </row>
    <row r="178" spans="1:13">
      <c r="A178" s="159">
        <v>9</v>
      </c>
      <c r="B178" s="197" t="str">
        <f>J37</f>
        <v/>
      </c>
      <c r="C178" s="182">
        <f>IF(J$30=45,0,J$30/J$31*100*20%)</f>
        <v>3</v>
      </c>
      <c r="D178" s="176" t="str">
        <f>IF(J$33=2,20,IF(J$33=3,10,IF(J$33=4,0,"")))</f>
        <v/>
      </c>
      <c r="E178" s="197" t="e">
        <f t="shared" si="106"/>
        <v>#VALUE!</v>
      </c>
      <c r="F178" s="180"/>
      <c r="G178" s="180"/>
      <c r="H178" s="180"/>
      <c r="I178" s="181"/>
      <c r="J178" s="180"/>
      <c r="K178" s="181"/>
      <c r="L178" s="181"/>
      <c r="M178" s="181"/>
    </row>
    <row r="179" spans="1:13">
      <c r="A179" s="159">
        <v>10</v>
      </c>
      <c r="B179" s="197" t="str">
        <f>K37</f>
        <v/>
      </c>
      <c r="C179" s="182">
        <f>IF(K$30=45,0,K$30/K$31*100*20%)</f>
        <v>3.333333333333333</v>
      </c>
      <c r="D179" s="176" t="str">
        <f>IF(K$33=2,20,IF(K$33=3,10,IF(K$33=4,0,"")))</f>
        <v/>
      </c>
      <c r="E179" s="197" t="e">
        <f t="shared" si="106"/>
        <v>#VALUE!</v>
      </c>
      <c r="F179" s="180"/>
      <c r="G179" s="180"/>
      <c r="H179" s="180"/>
      <c r="I179" s="181"/>
      <c r="J179" s="180"/>
      <c r="K179" s="181"/>
      <c r="L179" s="181"/>
      <c r="M179" s="181"/>
    </row>
    <row r="180" spans="1:13" s="196" customFormat="1">
      <c r="A180" s="535" t="s">
        <v>61</v>
      </c>
      <c r="B180" s="536"/>
      <c r="C180" s="536"/>
      <c r="D180" s="536"/>
      <c r="E180" s="537"/>
      <c r="F180" s="194"/>
      <c r="G180" s="194"/>
      <c r="H180" s="194"/>
      <c r="I180" s="195"/>
      <c r="J180" s="194"/>
      <c r="K180" s="195"/>
      <c r="L180" s="195"/>
      <c r="M180" s="195"/>
    </row>
    <row r="181" spans="1:13" s="196" customFormat="1">
      <c r="A181" s="159">
        <v>1</v>
      </c>
      <c r="B181" s="197" t="str">
        <f>B38</f>
        <v/>
      </c>
      <c r="C181" s="182">
        <f>IF(B$30=45,0,B$30/B$31*100*20%)</f>
        <v>0.33333333333333337</v>
      </c>
      <c r="D181" s="176" t="str">
        <f>IF(B$33=2,20,IF(B$33=3,10,IF(B$33=4,0,"")))</f>
        <v/>
      </c>
      <c r="E181" s="197" t="e">
        <f>B181+C181+D181</f>
        <v>#VALUE!</v>
      </c>
      <c r="F181" s="194"/>
      <c r="G181" s="194"/>
      <c r="H181" s="194"/>
      <c r="I181" s="195"/>
      <c r="J181" s="194"/>
      <c r="K181" s="195"/>
      <c r="L181" s="195"/>
      <c r="M181" s="195"/>
    </row>
    <row r="182" spans="1:13" s="196" customFormat="1">
      <c r="A182" s="159">
        <v>2</v>
      </c>
      <c r="B182" s="197" t="str">
        <f>C38</f>
        <v/>
      </c>
      <c r="C182" s="182">
        <f>IF(C$30=45,0,C$30/C$31*100*20%)</f>
        <v>0.66666666666666674</v>
      </c>
      <c r="D182" s="176">
        <f>IF(C$33=2,20,IF(C$33=3,10,IF(C$33=4,0,"")))</f>
        <v>20</v>
      </c>
      <c r="E182" s="197" t="e">
        <f t="shared" ref="E182:E185" si="107">B182+C182+D182</f>
        <v>#VALUE!</v>
      </c>
      <c r="F182" s="194"/>
      <c r="G182" s="194"/>
      <c r="H182" s="194"/>
      <c r="I182" s="195"/>
      <c r="J182" s="194"/>
      <c r="K182" s="195"/>
      <c r="L182" s="195"/>
      <c r="M182" s="195"/>
    </row>
    <row r="183" spans="1:13" s="196" customFormat="1">
      <c r="A183" s="159">
        <v>3</v>
      </c>
      <c r="B183" s="197" t="str">
        <f>D38</f>
        <v/>
      </c>
      <c r="C183" s="182">
        <f>IF(D$30=45,0,D$30/D$31*100*20%)</f>
        <v>1</v>
      </c>
      <c r="D183" s="176">
        <f>IF(D$33=2,20,IF(D$33=3,10,IF(D$33=4,0,"")))</f>
        <v>10</v>
      </c>
      <c r="E183" s="197" t="e">
        <f t="shared" si="107"/>
        <v>#VALUE!</v>
      </c>
      <c r="F183" s="194"/>
      <c r="G183" s="194"/>
      <c r="H183" s="194"/>
      <c r="I183" s="195"/>
      <c r="J183" s="194"/>
      <c r="K183" s="195"/>
      <c r="L183" s="195"/>
      <c r="M183" s="195"/>
    </row>
    <row r="184" spans="1:13" s="196" customFormat="1">
      <c r="A184" s="159">
        <v>4</v>
      </c>
      <c r="B184" s="197" t="str">
        <f>E38</f>
        <v/>
      </c>
      <c r="C184" s="182">
        <f>IF(E$30=45,0,E$30/E$31*100*20%)</f>
        <v>1.3333333333333335</v>
      </c>
      <c r="D184" s="176">
        <f>IF(E$33=2,20,IF(E$33=3,10,IF(E$33=4,0,"")))</f>
        <v>0</v>
      </c>
      <c r="E184" s="197" t="e">
        <f t="shared" si="107"/>
        <v>#VALUE!</v>
      </c>
      <c r="F184" s="194"/>
      <c r="G184" s="194"/>
      <c r="H184" s="194"/>
      <c r="I184" s="195"/>
      <c r="J184" s="194"/>
      <c r="K184" s="195"/>
      <c r="L184" s="195"/>
      <c r="M184" s="195"/>
    </row>
    <row r="185" spans="1:13" s="196" customFormat="1">
      <c r="A185" s="159">
        <v>5</v>
      </c>
      <c r="B185" s="197" t="str">
        <f>F38</f>
        <v/>
      </c>
      <c r="C185" s="182">
        <f>IF(F$30=45,0,F$30/F$31*100*20%)</f>
        <v>1.6666666666666665</v>
      </c>
      <c r="D185" s="176" t="str">
        <f>IF(F$33=2,20,IF(F$33=3,10,IF(F$33=4,0,"")))</f>
        <v/>
      </c>
      <c r="E185" s="197" t="e">
        <f t="shared" si="107"/>
        <v>#VALUE!</v>
      </c>
      <c r="F185" s="194"/>
      <c r="G185" s="194"/>
      <c r="H185" s="194"/>
      <c r="I185" s="195"/>
      <c r="J185" s="194"/>
      <c r="K185" s="195"/>
      <c r="L185" s="195"/>
      <c r="M185" s="195"/>
    </row>
    <row r="186" spans="1:13" s="196" customFormat="1">
      <c r="A186" s="159">
        <v>6</v>
      </c>
      <c r="B186" s="197" t="str">
        <f>G38</f>
        <v/>
      </c>
      <c r="C186" s="182">
        <f>IF(G$30=45,0,G$30/G$31*100*20%)</f>
        <v>2</v>
      </c>
      <c r="D186" s="176" t="str">
        <f>IF(G$33=2,20,IF(G$33=3,10,IF(G$33=4,0,"")))</f>
        <v/>
      </c>
      <c r="E186" s="197" t="e">
        <f>B186+C186+D186</f>
        <v>#VALUE!</v>
      </c>
      <c r="F186" s="194"/>
      <c r="G186" s="194"/>
      <c r="H186" s="194"/>
      <c r="I186" s="195"/>
      <c r="J186" s="194"/>
      <c r="K186" s="195"/>
      <c r="L186" s="195"/>
      <c r="M186" s="195"/>
    </row>
    <row r="187" spans="1:13" s="196" customFormat="1">
      <c r="A187" s="159">
        <v>7</v>
      </c>
      <c r="B187" s="197" t="str">
        <f>H38</f>
        <v/>
      </c>
      <c r="C187" s="182">
        <f>IF(H$30=45,0,H$30/H$31*100*20%)</f>
        <v>2.3333333333333335</v>
      </c>
      <c r="D187" s="176" t="str">
        <f>IF(H$33=2,20,IF(H$33=3,10,IF(H$33=4,0,"")))</f>
        <v/>
      </c>
      <c r="E187" s="197" t="e">
        <f t="shared" ref="E187:E190" si="108">B187+C187+D187</f>
        <v>#VALUE!</v>
      </c>
      <c r="F187" s="194"/>
      <c r="G187" s="194"/>
      <c r="H187" s="194"/>
      <c r="I187" s="195"/>
      <c r="J187" s="194"/>
      <c r="K187" s="195"/>
      <c r="L187" s="195"/>
      <c r="M187" s="195"/>
    </row>
    <row r="188" spans="1:13" s="196" customFormat="1">
      <c r="A188" s="159">
        <v>8</v>
      </c>
      <c r="B188" s="197" t="str">
        <f>I38</f>
        <v/>
      </c>
      <c r="C188" s="182">
        <f>IF(I$30=45,0,I$30/I$31*100*20%)</f>
        <v>2.666666666666667</v>
      </c>
      <c r="D188" s="176" t="str">
        <f>IF(I$33=2,20,IF(I$33=3,10,IF(I$33=4,0,"")))</f>
        <v/>
      </c>
      <c r="E188" s="197" t="e">
        <f t="shared" si="108"/>
        <v>#VALUE!</v>
      </c>
      <c r="F188" s="194"/>
      <c r="G188" s="194"/>
      <c r="H188" s="194"/>
      <c r="I188" s="195"/>
      <c r="J188" s="194"/>
      <c r="K188" s="195"/>
      <c r="L188" s="195"/>
      <c r="M188" s="195"/>
    </row>
    <row r="189" spans="1:13">
      <c r="A189" s="159">
        <v>9</v>
      </c>
      <c r="B189" s="197" t="str">
        <f>J38</f>
        <v/>
      </c>
      <c r="C189" s="182">
        <f>IF(J$30=45,0,J$30/J$31*100*20%)</f>
        <v>3</v>
      </c>
      <c r="D189" s="176" t="str">
        <f>IF(J$33=2,20,IF(J$33=3,10,IF(J$33=4,0,"")))</f>
        <v/>
      </c>
      <c r="E189" s="197" t="e">
        <f t="shared" si="108"/>
        <v>#VALUE!</v>
      </c>
      <c r="F189" s="180"/>
      <c r="G189" s="180"/>
      <c r="H189" s="180"/>
      <c r="I189" s="181"/>
      <c r="J189" s="180"/>
      <c r="K189" s="181"/>
      <c r="L189" s="181"/>
      <c r="M189" s="181"/>
    </row>
    <row r="190" spans="1:13">
      <c r="A190" s="159">
        <v>10</v>
      </c>
      <c r="B190" s="197" t="str">
        <f>K38</f>
        <v/>
      </c>
      <c r="C190" s="182">
        <f>IF(K$30=45,0,K$30/K$31*100*20%)</f>
        <v>3.333333333333333</v>
      </c>
      <c r="D190" s="176" t="str">
        <f>IF(K$33=2,20,IF(K$33=3,10,IF(K$33=4,0,"")))</f>
        <v/>
      </c>
      <c r="E190" s="197" t="e">
        <f t="shared" si="108"/>
        <v>#VALUE!</v>
      </c>
      <c r="F190" s="180"/>
      <c r="G190" s="180"/>
      <c r="H190" s="180"/>
      <c r="I190" s="181"/>
      <c r="J190" s="180"/>
      <c r="K190" s="181"/>
      <c r="L190" s="181"/>
      <c r="M190" s="181"/>
    </row>
    <row r="191" spans="1:13" s="196" customFormat="1">
      <c r="A191" s="535" t="s">
        <v>62</v>
      </c>
      <c r="B191" s="536"/>
      <c r="C191" s="536"/>
      <c r="D191" s="536"/>
      <c r="E191" s="537"/>
      <c r="F191" s="194"/>
      <c r="G191" s="194"/>
      <c r="H191" s="194"/>
      <c r="I191" s="195"/>
      <c r="J191" s="194"/>
      <c r="K191" s="195"/>
      <c r="L191" s="195"/>
      <c r="M191" s="195"/>
    </row>
    <row r="192" spans="1:13" s="196" customFormat="1">
      <c r="A192" s="159">
        <v>1</v>
      </c>
      <c r="B192" s="197" t="str">
        <f>B39</f>
        <v/>
      </c>
      <c r="C192" s="182">
        <f>IF(B$30=45,0,B$30/B$31*100*20%)</f>
        <v>0.33333333333333337</v>
      </c>
      <c r="D192" s="176" t="str">
        <f>IF(B$33=2,20,IF(B$33=3,10,IF(B$33=4,0,"")))</f>
        <v/>
      </c>
      <c r="E192" s="197" t="e">
        <f>B192+C192+D192</f>
        <v>#VALUE!</v>
      </c>
      <c r="F192" s="194"/>
      <c r="G192" s="194"/>
      <c r="H192" s="194"/>
      <c r="I192" s="195"/>
      <c r="J192" s="194"/>
      <c r="K192" s="195"/>
      <c r="L192" s="195"/>
      <c r="M192" s="195"/>
    </row>
    <row r="193" spans="1:19" s="196" customFormat="1">
      <c r="A193" s="159">
        <v>2</v>
      </c>
      <c r="B193" s="197" t="str">
        <f>C39</f>
        <v/>
      </c>
      <c r="C193" s="182">
        <f>IF(C$30=45,0,C$30/C$31*100*20%)</f>
        <v>0.66666666666666674</v>
      </c>
      <c r="D193" s="176">
        <f>IF(C$33=2,20,IF(C$33=3,10,IF(C$33=4,0,"")))</f>
        <v>20</v>
      </c>
      <c r="E193" s="197" t="e">
        <f t="shared" ref="E193:E196" si="109">B193+C193+D193</f>
        <v>#VALUE!</v>
      </c>
      <c r="F193" s="194"/>
      <c r="G193" s="194"/>
      <c r="H193" s="194"/>
      <c r="I193" s="195"/>
      <c r="J193" s="194"/>
      <c r="K193" s="195"/>
      <c r="L193" s="195"/>
      <c r="M193" s="195"/>
    </row>
    <row r="194" spans="1:19" s="196" customFormat="1">
      <c r="A194" s="159">
        <v>3</v>
      </c>
      <c r="B194" s="197" t="str">
        <f>D39</f>
        <v/>
      </c>
      <c r="C194" s="182">
        <f>IF(D$30=45,0,D$30/D$31*100*20%)</f>
        <v>1</v>
      </c>
      <c r="D194" s="176">
        <f>IF(D$33=2,20,IF(D$33=3,10,IF(D$33=4,0,"")))</f>
        <v>10</v>
      </c>
      <c r="E194" s="197" t="e">
        <f t="shared" si="109"/>
        <v>#VALUE!</v>
      </c>
      <c r="F194" s="194"/>
      <c r="G194" s="194"/>
      <c r="H194" s="194"/>
      <c r="I194" s="195"/>
      <c r="J194" s="194"/>
      <c r="K194" s="195"/>
      <c r="L194" s="195"/>
      <c r="M194" s="195"/>
    </row>
    <row r="195" spans="1:19" s="196" customFormat="1">
      <c r="A195" s="159">
        <v>4</v>
      </c>
      <c r="B195" s="197" t="str">
        <f>E39</f>
        <v/>
      </c>
      <c r="C195" s="182">
        <f>IF(E$30=45,0,E$30/E$31*100*20%)</f>
        <v>1.3333333333333335</v>
      </c>
      <c r="D195" s="176">
        <f>IF(E$33=2,20,IF(E$33=3,10,IF(E$33=4,0,"")))</f>
        <v>0</v>
      </c>
      <c r="E195" s="197" t="e">
        <f t="shared" si="109"/>
        <v>#VALUE!</v>
      </c>
      <c r="F195" s="194"/>
      <c r="G195" s="194"/>
      <c r="H195" s="194"/>
      <c r="I195" s="195"/>
      <c r="J195" s="194"/>
      <c r="K195" s="195"/>
      <c r="L195" s="195"/>
      <c r="M195" s="195"/>
    </row>
    <row r="196" spans="1:19" s="196" customFormat="1">
      <c r="A196" s="159">
        <v>5</v>
      </c>
      <c r="B196" s="197" t="str">
        <f>F39</f>
        <v/>
      </c>
      <c r="C196" s="182">
        <f>IF(F$30=45,0,F$30/F$31*100*20%)</f>
        <v>1.6666666666666665</v>
      </c>
      <c r="D196" s="176" t="str">
        <f>IF(F$33=2,20,IF(F$33=3,10,IF(F$33=4,0,"")))</f>
        <v/>
      </c>
      <c r="E196" s="197" t="e">
        <f t="shared" si="109"/>
        <v>#VALUE!</v>
      </c>
      <c r="F196" s="194"/>
      <c r="G196" s="194"/>
      <c r="H196" s="194"/>
      <c r="I196" s="195"/>
      <c r="J196" s="194"/>
      <c r="K196" s="195"/>
      <c r="L196" s="195"/>
      <c r="M196" s="195"/>
    </row>
    <row r="197" spans="1:19">
      <c r="A197" s="159">
        <v>6</v>
      </c>
      <c r="B197" s="197" t="str">
        <f>G39</f>
        <v/>
      </c>
      <c r="C197" s="182">
        <f>IF(G$30=45,0,G$30/G$31*100*20%)</f>
        <v>2</v>
      </c>
      <c r="D197" s="176" t="str">
        <f>IF(G$33=2,20,IF(G$33=3,10,IF(G$33=4,0,"")))</f>
        <v/>
      </c>
      <c r="E197" s="197" t="e">
        <f>B197+C197+D197</f>
        <v>#VALUE!</v>
      </c>
      <c r="F197" s="180"/>
      <c r="G197" s="180"/>
      <c r="H197" s="180"/>
      <c r="I197" s="181"/>
      <c r="J197" s="180"/>
      <c r="K197" s="181"/>
      <c r="L197" s="181"/>
      <c r="M197" s="181"/>
    </row>
    <row r="198" spans="1:19">
      <c r="A198" s="159">
        <v>7</v>
      </c>
      <c r="B198" s="197" t="str">
        <f>H39</f>
        <v/>
      </c>
      <c r="C198" s="182">
        <f>IF(H$30=45,0,H$30/H$31*100*20%)</f>
        <v>2.3333333333333335</v>
      </c>
      <c r="D198" s="176" t="str">
        <f>IF(H$33=2,20,IF(H$33=3,10,IF(H$33=4,0,"")))</f>
        <v/>
      </c>
      <c r="E198" s="197" t="e">
        <f t="shared" ref="E198:E201" si="110">B198+C198+D198</f>
        <v>#VALUE!</v>
      </c>
      <c r="F198" s="180"/>
      <c r="G198" s="180"/>
      <c r="H198" s="180"/>
      <c r="I198" s="181"/>
      <c r="J198" s="180"/>
      <c r="K198" s="181"/>
      <c r="L198" s="181"/>
      <c r="M198" s="181"/>
    </row>
    <row r="199" spans="1:19">
      <c r="A199" s="159">
        <v>8</v>
      </c>
      <c r="B199" s="197" t="str">
        <f>I39</f>
        <v/>
      </c>
      <c r="C199" s="182">
        <f>IF(I$30=45,0,I$30/I$31*100*20%)</f>
        <v>2.666666666666667</v>
      </c>
      <c r="D199" s="176" t="str">
        <f>IF(I$33=2,20,IF(I$33=3,10,IF(I$33=4,0,"")))</f>
        <v/>
      </c>
      <c r="E199" s="197" t="e">
        <f t="shared" si="110"/>
        <v>#VALUE!</v>
      </c>
      <c r="F199" s="180"/>
      <c r="G199" s="180"/>
      <c r="H199" s="180"/>
      <c r="I199" s="181"/>
      <c r="J199" s="180"/>
      <c r="K199" s="181"/>
      <c r="L199" s="181"/>
      <c r="M199" s="181"/>
    </row>
    <row r="200" spans="1:19">
      <c r="A200" s="159">
        <v>9</v>
      </c>
      <c r="B200" s="197" t="str">
        <f>J39</f>
        <v/>
      </c>
      <c r="C200" s="182">
        <f>IF(J$30=45,0,J$30/J$31*100*20%)</f>
        <v>3</v>
      </c>
      <c r="D200" s="176" t="str">
        <f>IF(J$33=2,20,IF(J$33=3,10,IF(J$33=4,0,"")))</f>
        <v/>
      </c>
      <c r="E200" s="197" t="e">
        <f t="shared" si="110"/>
        <v>#VALUE!</v>
      </c>
      <c r="F200" s="180"/>
      <c r="G200" s="180"/>
      <c r="H200" s="180"/>
      <c r="I200" s="181"/>
      <c r="J200" s="180"/>
      <c r="K200" s="181"/>
      <c r="L200" s="181"/>
      <c r="M200" s="181"/>
    </row>
    <row r="201" spans="1:19">
      <c r="A201" s="159">
        <v>10</v>
      </c>
      <c r="B201" s="197" t="str">
        <f>K39</f>
        <v/>
      </c>
      <c r="C201" s="182">
        <f>IF(K$30=45,0,K$30/K$31*100*20%)</f>
        <v>3.333333333333333</v>
      </c>
      <c r="D201" s="176" t="str">
        <f>IF(K$33=2,20,IF(K$33=3,10,IF(K$33=4,0,"")))</f>
        <v/>
      </c>
      <c r="E201" s="197" t="e">
        <f t="shared" si="110"/>
        <v>#VALUE!</v>
      </c>
      <c r="F201" s="180"/>
      <c r="G201" s="180"/>
      <c r="H201" s="180"/>
      <c r="I201" s="181"/>
      <c r="J201" s="180"/>
      <c r="K201" s="181"/>
      <c r="L201" s="181"/>
      <c r="M201" s="181"/>
    </row>
    <row r="202" spans="1:19">
      <c r="A202" s="165"/>
      <c r="B202" s="179"/>
      <c r="C202" s="179"/>
      <c r="D202" s="179"/>
      <c r="E202" s="179"/>
      <c r="F202" s="180"/>
      <c r="G202" s="180"/>
      <c r="H202" s="180"/>
      <c r="I202" s="181"/>
      <c r="J202" s="180"/>
      <c r="K202" s="181"/>
      <c r="L202" s="181"/>
      <c r="M202" s="181"/>
    </row>
    <row r="203" spans="1:19" ht="1.5" customHeight="1">
      <c r="A203" s="165"/>
      <c r="B203" s="179"/>
      <c r="C203" s="179"/>
      <c r="D203" s="179"/>
      <c r="E203" s="179"/>
      <c r="F203" s="180"/>
      <c r="G203" s="180"/>
      <c r="H203" s="180"/>
      <c r="I203" s="181"/>
      <c r="J203" s="180"/>
      <c r="K203" s="181"/>
      <c r="L203" s="181"/>
      <c r="M203" s="181"/>
    </row>
    <row r="204" spans="1:19" ht="12.75" customHeight="1">
      <c r="A204" s="534" t="s">
        <v>93</v>
      </c>
      <c r="B204" s="534"/>
      <c r="C204" s="534"/>
      <c r="D204" s="534"/>
      <c r="E204" s="534"/>
      <c r="F204" s="534"/>
      <c r="G204" s="534"/>
      <c r="H204" s="534"/>
      <c r="I204" s="534"/>
      <c r="J204" s="534"/>
      <c r="K204" s="534"/>
      <c r="L204" s="534"/>
      <c r="M204" s="534"/>
      <c r="N204" s="534"/>
      <c r="O204" s="534"/>
      <c r="P204" s="534"/>
      <c r="Q204" s="534"/>
      <c r="R204" s="534"/>
      <c r="S204" s="534"/>
    </row>
    <row r="205" spans="1:19" ht="12.75" customHeight="1">
      <c r="A205" s="534"/>
      <c r="B205" s="534"/>
      <c r="C205" s="534"/>
      <c r="D205" s="534"/>
      <c r="E205" s="534"/>
      <c r="F205" s="534"/>
      <c r="G205" s="534"/>
      <c r="H205" s="534"/>
      <c r="I205" s="534"/>
      <c r="J205" s="534"/>
      <c r="K205" s="534"/>
      <c r="L205" s="534"/>
      <c r="M205" s="534"/>
      <c r="N205" s="534"/>
      <c r="O205" s="534"/>
      <c r="P205" s="534"/>
      <c r="Q205" s="534"/>
      <c r="R205" s="534"/>
      <c r="S205" s="534"/>
    </row>
    <row r="206" spans="1:19" ht="12.75" customHeight="1">
      <c r="A206" s="534"/>
      <c r="B206" s="534"/>
      <c r="C206" s="534"/>
      <c r="D206" s="534"/>
      <c r="E206" s="534"/>
      <c r="F206" s="534"/>
      <c r="G206" s="534"/>
      <c r="H206" s="534"/>
      <c r="I206" s="534"/>
      <c r="J206" s="534"/>
      <c r="K206" s="534"/>
      <c r="L206" s="534"/>
      <c r="M206" s="534"/>
      <c r="N206" s="534"/>
      <c r="O206" s="534"/>
      <c r="P206" s="534"/>
      <c r="Q206" s="534"/>
      <c r="R206" s="534"/>
      <c r="S206" s="534"/>
    </row>
    <row r="207" spans="1:19" ht="23.25" customHeight="1">
      <c r="A207" s="534"/>
      <c r="B207" s="534"/>
      <c r="C207" s="534"/>
      <c r="D207" s="534"/>
      <c r="E207" s="534"/>
      <c r="F207" s="534"/>
      <c r="G207" s="534"/>
      <c r="H207" s="534"/>
      <c r="I207" s="534"/>
      <c r="J207" s="534"/>
      <c r="K207" s="534"/>
      <c r="L207" s="534"/>
      <c r="M207" s="534"/>
      <c r="N207" s="534"/>
      <c r="O207" s="534"/>
      <c r="P207" s="534"/>
      <c r="Q207" s="534"/>
      <c r="R207" s="534"/>
      <c r="S207" s="534"/>
    </row>
    <row r="208" spans="1:19" ht="12.75" customHeight="1">
      <c r="A208" s="534"/>
      <c r="B208" s="534"/>
      <c r="C208" s="534"/>
      <c r="D208" s="534"/>
      <c r="E208" s="534"/>
      <c r="F208" s="534"/>
      <c r="G208" s="534"/>
      <c r="H208" s="534"/>
      <c r="I208" s="534"/>
      <c r="J208" s="534"/>
      <c r="K208" s="534"/>
      <c r="L208" s="534"/>
      <c r="M208" s="534"/>
      <c r="N208" s="534"/>
      <c r="O208" s="534"/>
      <c r="P208" s="534"/>
      <c r="Q208" s="534"/>
      <c r="R208" s="534"/>
      <c r="S208" s="534"/>
    </row>
    <row r="209" spans="1:19" ht="12.75" customHeight="1">
      <c r="A209" s="534"/>
      <c r="B209" s="534"/>
      <c r="C209" s="534"/>
      <c r="D209" s="534"/>
      <c r="E209" s="534"/>
      <c r="F209" s="534"/>
      <c r="G209" s="534"/>
      <c r="H209" s="534"/>
      <c r="I209" s="534"/>
      <c r="J209" s="534"/>
      <c r="K209" s="534"/>
      <c r="L209" s="534"/>
      <c r="M209" s="534"/>
      <c r="N209" s="534"/>
      <c r="O209" s="534"/>
      <c r="P209" s="534"/>
      <c r="Q209" s="534"/>
      <c r="R209" s="534"/>
      <c r="S209" s="534"/>
    </row>
    <row r="210" spans="1:19" ht="12.75" customHeight="1">
      <c r="A210" s="534"/>
      <c r="B210" s="534"/>
      <c r="C210" s="534"/>
      <c r="D210" s="534"/>
      <c r="E210" s="534"/>
      <c r="F210" s="534"/>
      <c r="G210" s="534"/>
      <c r="H210" s="534"/>
      <c r="I210" s="534"/>
      <c r="J210" s="534"/>
      <c r="K210" s="534"/>
      <c r="L210" s="534"/>
      <c r="M210" s="534"/>
      <c r="N210" s="534"/>
      <c r="O210" s="534"/>
      <c r="P210" s="534"/>
      <c r="Q210" s="534"/>
      <c r="R210" s="534"/>
      <c r="S210" s="534"/>
    </row>
    <row r="211" spans="1:19" ht="12.75" customHeight="1">
      <c r="A211" s="534"/>
      <c r="B211" s="534"/>
      <c r="C211" s="534"/>
      <c r="D211" s="534"/>
      <c r="E211" s="534"/>
      <c r="F211" s="534"/>
      <c r="G211" s="534"/>
      <c r="H211" s="534"/>
      <c r="I211" s="534"/>
      <c r="J211" s="534"/>
      <c r="K211" s="534"/>
      <c r="L211" s="534"/>
      <c r="M211" s="534"/>
      <c r="N211" s="534"/>
      <c r="O211" s="534"/>
      <c r="P211" s="534"/>
      <c r="Q211" s="534"/>
      <c r="R211" s="534"/>
      <c r="S211" s="534"/>
    </row>
    <row r="212" spans="1:19" ht="12.75" customHeight="1">
      <c r="A212" s="534"/>
      <c r="B212" s="534"/>
      <c r="C212" s="534"/>
      <c r="D212" s="534"/>
      <c r="E212" s="534"/>
      <c r="F212" s="534"/>
      <c r="G212" s="534"/>
      <c r="H212" s="534"/>
      <c r="I212" s="534"/>
      <c r="J212" s="534"/>
      <c r="K212" s="534"/>
      <c r="L212" s="534"/>
      <c r="M212" s="534"/>
      <c r="N212" s="534"/>
      <c r="O212" s="534"/>
      <c r="P212" s="534"/>
      <c r="Q212" s="534"/>
      <c r="R212" s="534"/>
      <c r="S212" s="534"/>
    </row>
    <row r="213" spans="1:19" ht="12.75" customHeight="1">
      <c r="A213" s="534"/>
      <c r="B213" s="534"/>
      <c r="C213" s="534"/>
      <c r="D213" s="534"/>
      <c r="E213" s="534"/>
      <c r="F213" s="534"/>
      <c r="G213" s="534"/>
      <c r="H213" s="534"/>
      <c r="I213" s="534"/>
      <c r="J213" s="534"/>
      <c r="K213" s="534"/>
      <c r="L213" s="534"/>
      <c r="M213" s="534"/>
      <c r="N213" s="534"/>
      <c r="O213" s="534"/>
      <c r="P213" s="534"/>
      <c r="Q213" s="534"/>
      <c r="R213" s="534"/>
      <c r="S213" s="534"/>
    </row>
    <row r="214" spans="1:19" ht="12.75" customHeight="1">
      <c r="A214" s="534"/>
      <c r="B214" s="534"/>
      <c r="C214" s="534"/>
      <c r="D214" s="534"/>
      <c r="E214" s="534"/>
      <c r="F214" s="534"/>
      <c r="G214" s="534"/>
      <c r="H214" s="534"/>
      <c r="I214" s="534"/>
      <c r="J214" s="534"/>
      <c r="K214" s="534"/>
      <c r="L214" s="534"/>
      <c r="M214" s="534"/>
      <c r="N214" s="534"/>
      <c r="O214" s="534"/>
      <c r="P214" s="534"/>
      <c r="Q214" s="534"/>
      <c r="R214" s="534"/>
      <c r="S214" s="534"/>
    </row>
    <row r="215" spans="1:19" ht="12.75" customHeight="1">
      <c r="A215" s="534"/>
      <c r="B215" s="534"/>
      <c r="C215" s="534"/>
      <c r="D215" s="534"/>
      <c r="E215" s="534"/>
      <c r="F215" s="534"/>
      <c r="G215" s="534"/>
      <c r="H215" s="534"/>
      <c r="I215" s="534"/>
      <c r="J215" s="534"/>
      <c r="K215" s="534"/>
      <c r="L215" s="534"/>
      <c r="M215" s="534"/>
      <c r="N215" s="534"/>
      <c r="O215" s="534"/>
      <c r="P215" s="534"/>
      <c r="Q215" s="534"/>
      <c r="R215" s="534"/>
      <c r="S215" s="534"/>
    </row>
    <row r="216" spans="1:19" ht="12.75" customHeight="1">
      <c r="A216" s="534"/>
      <c r="B216" s="534"/>
      <c r="C216" s="534"/>
      <c r="D216" s="534"/>
      <c r="E216" s="534"/>
      <c r="F216" s="534"/>
      <c r="G216" s="534"/>
      <c r="H216" s="534"/>
      <c r="I216" s="534"/>
      <c r="J216" s="534"/>
      <c r="K216" s="534"/>
      <c r="L216" s="534"/>
      <c r="M216" s="534"/>
      <c r="N216" s="534"/>
      <c r="O216" s="534"/>
      <c r="P216" s="534"/>
      <c r="Q216" s="534"/>
      <c r="R216" s="534"/>
      <c r="S216" s="534"/>
    </row>
    <row r="217" spans="1:19" ht="12.75" customHeight="1">
      <c r="A217" s="534"/>
      <c r="B217" s="534"/>
      <c r="C217" s="534"/>
      <c r="D217" s="534"/>
      <c r="E217" s="534"/>
      <c r="F217" s="534"/>
      <c r="G217" s="534"/>
      <c r="H217" s="534"/>
      <c r="I217" s="534"/>
      <c r="J217" s="534"/>
      <c r="K217" s="534"/>
      <c r="L217" s="534"/>
      <c r="M217" s="534"/>
      <c r="N217" s="534"/>
      <c r="O217" s="534"/>
      <c r="P217" s="534"/>
      <c r="Q217" s="534"/>
      <c r="R217" s="534"/>
      <c r="S217" s="534"/>
    </row>
    <row r="218" spans="1:19" ht="12.75" customHeight="1">
      <c r="A218" s="534"/>
      <c r="B218" s="534"/>
      <c r="C218" s="534"/>
      <c r="D218" s="534"/>
      <c r="E218" s="534"/>
      <c r="F218" s="534"/>
      <c r="G218" s="534"/>
      <c r="H218" s="534"/>
      <c r="I218" s="534"/>
      <c r="J218" s="534"/>
      <c r="K218" s="534"/>
      <c r="L218" s="534"/>
      <c r="M218" s="534"/>
      <c r="N218" s="534"/>
      <c r="O218" s="534"/>
      <c r="P218" s="534"/>
      <c r="Q218" s="534"/>
      <c r="R218" s="534"/>
      <c r="S218" s="534"/>
    </row>
    <row r="219" spans="1:19" ht="12.75" customHeight="1">
      <c r="A219" s="534"/>
      <c r="B219" s="534"/>
      <c r="C219" s="534"/>
      <c r="D219" s="534"/>
      <c r="E219" s="534"/>
      <c r="F219" s="534"/>
      <c r="G219" s="534"/>
      <c r="H219" s="534"/>
      <c r="I219" s="534"/>
      <c r="J219" s="534"/>
      <c r="K219" s="534"/>
      <c r="L219" s="534"/>
      <c r="M219" s="534"/>
      <c r="N219" s="534"/>
      <c r="O219" s="534"/>
      <c r="P219" s="534"/>
      <c r="Q219" s="534"/>
      <c r="R219" s="534"/>
      <c r="S219" s="534"/>
    </row>
    <row r="220" spans="1:19" ht="12.75" customHeight="1">
      <c r="A220" s="534"/>
      <c r="B220" s="534"/>
      <c r="C220" s="534"/>
      <c r="D220" s="534"/>
      <c r="E220" s="534"/>
      <c r="F220" s="534"/>
      <c r="G220" s="534"/>
      <c r="H220" s="534"/>
      <c r="I220" s="534"/>
      <c r="J220" s="534"/>
      <c r="K220" s="534"/>
      <c r="L220" s="534"/>
      <c r="M220" s="534"/>
      <c r="N220" s="534"/>
      <c r="O220" s="534"/>
      <c r="P220" s="534"/>
      <c r="Q220" s="534"/>
      <c r="R220" s="534"/>
      <c r="S220" s="534"/>
    </row>
    <row r="221" spans="1:19" ht="12.75" customHeight="1">
      <c r="A221" s="534"/>
      <c r="B221" s="534"/>
      <c r="C221" s="534"/>
      <c r="D221" s="534"/>
      <c r="E221" s="534"/>
      <c r="F221" s="534"/>
      <c r="G221" s="534"/>
      <c r="H221" s="534"/>
      <c r="I221" s="534"/>
      <c r="J221" s="534"/>
      <c r="K221" s="534"/>
      <c r="L221" s="534"/>
      <c r="M221" s="534"/>
      <c r="N221" s="534"/>
      <c r="O221" s="534"/>
      <c r="P221" s="534"/>
      <c r="Q221" s="534"/>
      <c r="R221" s="534"/>
      <c r="S221" s="534"/>
    </row>
    <row r="222" spans="1:19" ht="12.75" customHeight="1">
      <c r="A222" s="534"/>
      <c r="B222" s="534"/>
      <c r="C222" s="534"/>
      <c r="D222" s="534"/>
      <c r="E222" s="534"/>
      <c r="F222" s="534"/>
      <c r="G222" s="534"/>
      <c r="H222" s="534"/>
      <c r="I222" s="534"/>
      <c r="J222" s="534"/>
      <c r="K222" s="534"/>
      <c r="L222" s="534"/>
      <c r="M222" s="534"/>
      <c r="N222" s="534"/>
      <c r="O222" s="534"/>
      <c r="P222" s="534"/>
      <c r="Q222" s="534"/>
      <c r="R222" s="534"/>
      <c r="S222" s="534"/>
    </row>
    <row r="223" spans="1:19" ht="150" customHeight="1">
      <c r="A223" s="534"/>
      <c r="B223" s="534"/>
      <c r="C223" s="534"/>
      <c r="D223" s="534"/>
      <c r="E223" s="534"/>
      <c r="F223" s="534"/>
      <c r="G223" s="534"/>
      <c r="H223" s="534"/>
      <c r="I223" s="534"/>
      <c r="J223" s="534"/>
      <c r="K223" s="534"/>
      <c r="L223" s="534"/>
      <c r="M223" s="534"/>
      <c r="N223" s="534"/>
      <c r="O223" s="534"/>
      <c r="P223" s="534"/>
      <c r="Q223" s="534"/>
      <c r="R223" s="534"/>
      <c r="S223" s="534"/>
    </row>
  </sheetData>
  <mergeCells count="7">
    <mergeCell ref="A204:S223"/>
    <mergeCell ref="A191:E191"/>
    <mergeCell ref="N2:N3"/>
    <mergeCell ref="A158:E158"/>
    <mergeCell ref="A169:E169"/>
    <mergeCell ref="G159:K159"/>
    <mergeCell ref="A180:E180"/>
  </mergeCells>
  <conditionalFormatting sqref="B5:N27">
    <cfRule type="cellIs" dxfId="0" priority="1" stopIfTrue="1" operator="equal">
      <formula>$J5</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FAC_wycena</vt:lpstr>
      <vt:lpstr>FAC</vt:lpstr>
      <vt:lpstr>wadium_kwota na sfinansowanie</vt:lpstr>
      <vt:lpstr>INF OTW</vt:lpstr>
      <vt:lpstr>SPR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2023-03-17T09:02:57Z</dcterms:modified>
</cp:coreProperties>
</file>