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A\A\Niemodlin\2022\Niemodlin gaz\"/>
    </mc:Choice>
  </mc:AlternateContent>
  <bookViews>
    <workbookView xWindow="0" yWindow="0" windowWidth="28800" windowHeight="10995"/>
  </bookViews>
  <sheets>
    <sheet name="Wykaz ppg - kalkulator " sheetId="2" r:id="rId1"/>
    <sheet name="Arkusz ofertowy" sheetId="3" r:id="rId2"/>
    <sheet name="Zużycie paliwa" sheetId="5" r:id="rId3"/>
    <sheet name="wykaz ppg" sheetId="6" r:id="rId4"/>
  </sheets>
  <calcPr calcId="152511"/>
</workbook>
</file>

<file path=xl/calcChain.xml><?xml version="1.0" encoding="utf-8"?>
<calcChain xmlns="http://schemas.openxmlformats.org/spreadsheetml/2006/main">
  <c r="AZ14" i="2" l="1"/>
  <c r="AZ13" i="2"/>
  <c r="AY2" i="2"/>
  <c r="O20" i="5" l="1"/>
  <c r="P20" i="5" s="1"/>
  <c r="BG12" i="2"/>
  <c r="BG11" i="2"/>
  <c r="BG10" i="2"/>
  <c r="BG9" i="2"/>
  <c r="BG8" i="2"/>
  <c r="BG7" i="2"/>
  <c r="BG6" i="2"/>
  <c r="BG5" i="2"/>
  <c r="BG4" i="2"/>
  <c r="BG3" i="2"/>
  <c r="BG2" i="2"/>
  <c r="Q12" i="2" l="1"/>
  <c r="Q11" i="2"/>
  <c r="Q10" i="2"/>
  <c r="Q9" i="2"/>
  <c r="Q8" i="2"/>
  <c r="Q7" i="2"/>
  <c r="Q6" i="2"/>
  <c r="Q5" i="2"/>
  <c r="Q4" i="2"/>
  <c r="Q3" i="2"/>
  <c r="E15" i="5" l="1"/>
  <c r="E14" i="5"/>
  <c r="E13" i="5"/>
  <c r="D15" i="5"/>
  <c r="D14" i="5"/>
  <c r="D13" i="5"/>
  <c r="C15" i="5"/>
  <c r="C14" i="5"/>
  <c r="C13" i="5"/>
  <c r="E12" i="5"/>
  <c r="D12" i="5"/>
  <c r="C12" i="5"/>
  <c r="E11" i="5"/>
  <c r="E10" i="5"/>
  <c r="D11" i="5"/>
  <c r="D10" i="5"/>
  <c r="D9" i="5"/>
  <c r="K12" i="6"/>
  <c r="J12" i="6"/>
  <c r="K11" i="6"/>
  <c r="J11" i="6"/>
  <c r="K10" i="6"/>
  <c r="J10" i="6"/>
  <c r="J9" i="6"/>
  <c r="J8" i="6"/>
  <c r="K7" i="6"/>
  <c r="J7" i="6"/>
  <c r="J6" i="6"/>
  <c r="J5" i="6"/>
  <c r="K4" i="6"/>
  <c r="J4" i="6"/>
  <c r="K3" i="6"/>
  <c r="J3" i="6"/>
  <c r="K2" i="6"/>
  <c r="J2" i="6"/>
  <c r="J13" i="3"/>
  <c r="I13" i="3"/>
  <c r="D13" i="3"/>
  <c r="C13" i="3"/>
  <c r="B13" i="3"/>
  <c r="A13" i="3"/>
  <c r="J12" i="3"/>
  <c r="I12" i="3"/>
  <c r="D12" i="3"/>
  <c r="C12" i="3"/>
  <c r="B12" i="3"/>
  <c r="A12" i="3"/>
  <c r="J11" i="3"/>
  <c r="I11" i="3"/>
  <c r="D11" i="3"/>
  <c r="C11" i="3"/>
  <c r="B11" i="3"/>
  <c r="A11" i="3"/>
  <c r="J10" i="3"/>
  <c r="I10" i="3"/>
  <c r="H10" i="3"/>
  <c r="G10" i="3"/>
  <c r="D10" i="3"/>
  <c r="C10" i="3"/>
  <c r="B10" i="3"/>
  <c r="A10" i="3"/>
  <c r="J9" i="3"/>
  <c r="I9" i="3"/>
  <c r="H9" i="3"/>
  <c r="G9" i="3"/>
  <c r="D9" i="3"/>
  <c r="C9" i="3"/>
  <c r="B9" i="3"/>
  <c r="A9" i="3"/>
  <c r="J8" i="3"/>
  <c r="I8" i="3"/>
  <c r="D8" i="3"/>
  <c r="C8" i="3"/>
  <c r="B8" i="3"/>
  <c r="A8" i="3"/>
  <c r="J7" i="3"/>
  <c r="I7" i="3"/>
  <c r="G7" i="3"/>
  <c r="D7" i="3"/>
  <c r="C7" i="3"/>
  <c r="B7" i="3"/>
  <c r="A7" i="3"/>
  <c r="J6" i="3"/>
  <c r="I6" i="3"/>
  <c r="G6" i="3"/>
  <c r="D6" i="3"/>
  <c r="C6" i="3"/>
  <c r="B6" i="3"/>
  <c r="A6" i="3"/>
  <c r="J5" i="3"/>
  <c r="I5" i="3"/>
  <c r="D5" i="3"/>
  <c r="C5" i="3"/>
  <c r="B5" i="3"/>
  <c r="A5" i="3"/>
  <c r="J4" i="3"/>
  <c r="I4" i="3"/>
  <c r="D4" i="3"/>
  <c r="C4" i="3"/>
  <c r="B4" i="3"/>
  <c r="A4" i="3"/>
  <c r="BI9" i="2"/>
  <c r="BI8" i="2"/>
  <c r="A5" i="2"/>
  <c r="A6" i="2" s="1"/>
  <c r="A7" i="2" s="1"/>
  <c r="A8" i="2" s="1"/>
  <c r="A9" i="2" s="1"/>
  <c r="A10" i="2" s="1"/>
  <c r="A11" i="2" s="1"/>
  <c r="A12" i="2" s="1"/>
  <c r="A4" i="2"/>
  <c r="BJ12" i="2" l="1"/>
  <c r="BJ11" i="2"/>
  <c r="BJ10" i="2"/>
  <c r="BJ7" i="2"/>
  <c r="BJ4" i="2"/>
  <c r="BJ3" i="2"/>
  <c r="BH12" i="2"/>
  <c r="BH11" i="2"/>
  <c r="BH10" i="2"/>
  <c r="BI10" i="2" s="1"/>
  <c r="BH7" i="2"/>
  <c r="BI7" i="2" s="1"/>
  <c r="BH4" i="2"/>
  <c r="BI4" i="2" s="1"/>
  <c r="BH3" i="2"/>
  <c r="BI3" i="2" s="1"/>
  <c r="BF12" i="2"/>
  <c r="BF11" i="2"/>
  <c r="BF10" i="2"/>
  <c r="BF4" i="2"/>
  <c r="BF3" i="2"/>
  <c r="BF7" i="2"/>
  <c r="BI12" i="2"/>
  <c r="BI11" i="2"/>
  <c r="BI2" i="2"/>
  <c r="H11" i="3" l="1"/>
  <c r="G11" i="3"/>
  <c r="H8" i="3"/>
  <c r="G8" i="3"/>
  <c r="H5" i="3"/>
  <c r="G5" i="3"/>
  <c r="H12" i="3"/>
  <c r="G12" i="3"/>
  <c r="H4" i="3"/>
  <c r="G4" i="3"/>
  <c r="H13" i="3"/>
  <c r="G13" i="3"/>
  <c r="BD3" i="2"/>
  <c r="BD4" i="2" l="1"/>
  <c r="E5" i="3" s="1"/>
  <c r="E4" i="3"/>
  <c r="F5" i="5"/>
  <c r="D5" i="5"/>
  <c r="B5" i="5"/>
  <c r="F4" i="5"/>
  <c r="D4" i="5"/>
  <c r="B4" i="5"/>
  <c r="F3" i="5"/>
  <c r="D3" i="5"/>
  <c r="B3" i="5"/>
  <c r="F2" i="5"/>
  <c r="D2" i="5"/>
  <c r="B2" i="5"/>
  <c r="BD5" i="2" l="1"/>
  <c r="BI5" i="2"/>
  <c r="BD6" i="2" l="1"/>
  <c r="E6" i="3"/>
  <c r="H6" i="3"/>
  <c r="BD7" i="2" l="1"/>
  <c r="E7" i="3"/>
  <c r="G16" i="5"/>
  <c r="I8" i="5"/>
  <c r="H8" i="5"/>
  <c r="G8" i="5"/>
  <c r="H11" i="5"/>
  <c r="H10" i="5"/>
  <c r="H9" i="5"/>
  <c r="G11" i="5"/>
  <c r="G10" i="5"/>
  <c r="G9" i="5"/>
  <c r="E3" i="3"/>
  <c r="BD8" i="2" l="1"/>
  <c r="E8" i="3"/>
  <c r="H3" i="3"/>
  <c r="BD9" i="2" l="1"/>
  <c r="E9" i="3"/>
  <c r="AZ2" i="2"/>
  <c r="E9" i="5" l="1"/>
  <c r="I2" i="6"/>
  <c r="I13" i="6" s="1"/>
  <c r="BD10" i="2"/>
  <c r="E10" i="3"/>
  <c r="BE2" i="2"/>
  <c r="F3" i="3" s="1"/>
  <c r="BK2" i="2"/>
  <c r="D3" i="3"/>
  <c r="BI6" i="2"/>
  <c r="AY6" i="2"/>
  <c r="AZ6" i="2" s="1"/>
  <c r="V6" i="2"/>
  <c r="U6" i="2"/>
  <c r="T6" i="2"/>
  <c r="S6" i="2"/>
  <c r="R6" i="2"/>
  <c r="AY5" i="2"/>
  <c r="AZ5" i="2" s="1"/>
  <c r="V5" i="2"/>
  <c r="U5" i="2"/>
  <c r="T5" i="2"/>
  <c r="S5" i="2"/>
  <c r="R5" i="2"/>
  <c r="AY4" i="2"/>
  <c r="AZ4" i="2" s="1"/>
  <c r="V4" i="2"/>
  <c r="U4" i="2"/>
  <c r="T4" i="2"/>
  <c r="S4" i="2"/>
  <c r="R4" i="2"/>
  <c r="AY3" i="2"/>
  <c r="V3" i="2"/>
  <c r="U3" i="2"/>
  <c r="T3" i="2"/>
  <c r="S3" i="2"/>
  <c r="R3" i="2"/>
  <c r="A3" i="2"/>
  <c r="V2" i="2"/>
  <c r="U2" i="2"/>
  <c r="T2" i="2"/>
  <c r="S2" i="2"/>
  <c r="R2" i="2"/>
  <c r="Q2" i="2"/>
  <c r="BD11" i="2" l="1"/>
  <c r="E11" i="3"/>
  <c r="BL2" i="2"/>
  <c r="BK4" i="2"/>
  <c r="BE4" i="2"/>
  <c r="G3" i="5"/>
  <c r="H7" i="3"/>
  <c r="AZ3" i="2"/>
  <c r="G2" i="5"/>
  <c r="BK5" i="2"/>
  <c r="BK6" i="2"/>
  <c r="A3" i="5"/>
  <c r="A3" i="3"/>
  <c r="BL4" i="2" l="1"/>
  <c r="F5" i="3"/>
  <c r="BD12" i="2"/>
  <c r="E13" i="3" s="1"/>
  <c r="E12" i="3"/>
  <c r="BM4" i="2"/>
  <c r="BN4" i="2" s="1"/>
  <c r="K5" i="3"/>
  <c r="BM2" i="2"/>
  <c r="BN2" i="2" s="1"/>
  <c r="BK3" i="2"/>
  <c r="BE3" i="2"/>
  <c r="BL3" i="2" l="1"/>
  <c r="K4" i="3" s="1"/>
  <c r="F4" i="3"/>
  <c r="BM3" i="2"/>
  <c r="BN3" i="2" s="1"/>
  <c r="BE5" i="2"/>
  <c r="F6" i="3" s="1"/>
  <c r="BL5" i="2" l="1"/>
  <c r="K6" i="3" s="1"/>
  <c r="BE6" i="2"/>
  <c r="F7" i="3" s="1"/>
  <c r="U8" i="2"/>
  <c r="S7" i="2"/>
  <c r="S8" i="2"/>
  <c r="S9" i="2"/>
  <c r="S10" i="2"/>
  <c r="AY12" i="2"/>
  <c r="AZ12" i="2" s="1"/>
  <c r="V12" i="2"/>
  <c r="U12" i="2"/>
  <c r="T12" i="2"/>
  <c r="S12" i="2"/>
  <c r="R12" i="2"/>
  <c r="AY11" i="2"/>
  <c r="AZ11" i="2" s="1"/>
  <c r="V11" i="2"/>
  <c r="U11" i="2"/>
  <c r="T11" i="2"/>
  <c r="S11" i="2"/>
  <c r="R11" i="2"/>
  <c r="AY10" i="2"/>
  <c r="AZ10" i="2" s="1"/>
  <c r="R10" i="2"/>
  <c r="AY9" i="2"/>
  <c r="AZ9" i="2" s="1"/>
  <c r="R9" i="2"/>
  <c r="AY8" i="2"/>
  <c r="AZ8" i="2" s="1"/>
  <c r="R8" i="2"/>
  <c r="AY7" i="2"/>
  <c r="R7" i="2"/>
  <c r="BK10" i="2" l="1"/>
  <c r="BE10" i="2"/>
  <c r="F11" i="3" s="1"/>
  <c r="BK11" i="2"/>
  <c r="BE11" i="2"/>
  <c r="BK12" i="2"/>
  <c r="BE12" i="2"/>
  <c r="BM5" i="2"/>
  <c r="BN5" i="2" s="1"/>
  <c r="G4" i="5"/>
  <c r="G5" i="5"/>
  <c r="AZ7" i="2"/>
  <c r="AY13" i="2"/>
  <c r="I10" i="5"/>
  <c r="BK9" i="2"/>
  <c r="BK8" i="2"/>
  <c r="BL6" i="2"/>
  <c r="K7" i="3" s="1"/>
  <c r="BL12" i="2" l="1"/>
  <c r="K13" i="3" s="1"/>
  <c r="F13" i="3"/>
  <c r="BL11" i="2"/>
  <c r="BM11" i="2" s="1"/>
  <c r="BN11" i="2" s="1"/>
  <c r="F12" i="3"/>
  <c r="BM12" i="2"/>
  <c r="BN12" i="2" s="1"/>
  <c r="BK7" i="2"/>
  <c r="BE7" i="2"/>
  <c r="BL10" i="2"/>
  <c r="BE8" i="2"/>
  <c r="F9" i="3" s="1"/>
  <c r="G6" i="5"/>
  <c r="BM6" i="2"/>
  <c r="BN6" i="2" s="1"/>
  <c r="I9" i="5"/>
  <c r="BL7" i="2" l="1"/>
  <c r="F8" i="3"/>
  <c r="K12" i="3"/>
  <c r="BM10" i="2"/>
  <c r="BN10" i="2" s="1"/>
  <c r="K11" i="3"/>
  <c r="BM7" i="2"/>
  <c r="BN7" i="2" s="1"/>
  <c r="K8" i="3"/>
  <c r="BE9" i="2"/>
  <c r="F10" i="3" s="1"/>
  <c r="BL9" i="2" l="1"/>
  <c r="K10" i="3" s="1"/>
  <c r="BM9" i="2" l="1"/>
  <c r="BN9" i="2" s="1"/>
  <c r="G3" i="3" l="1"/>
  <c r="C3" i="3"/>
  <c r="I3" i="3"/>
  <c r="J3" i="3"/>
  <c r="B3" i="3"/>
  <c r="E16" i="5" l="1"/>
  <c r="I11" i="5" l="1"/>
  <c r="I16" i="5"/>
  <c r="K3" i="3"/>
  <c r="BL8" i="2" l="1"/>
  <c r="K9" i="3" l="1"/>
  <c r="BL13" i="2"/>
  <c r="BM13" i="2" s="1"/>
  <c r="BM8" i="2"/>
  <c r="BN8" i="2" s="1"/>
  <c r="BN13" i="2" l="1"/>
  <c r="K14" i="3"/>
  <c r="K15" i="3" s="1"/>
  <c r="K16" i="3" s="1"/>
</calcChain>
</file>

<file path=xl/sharedStrings.xml><?xml version="1.0" encoding="utf-8"?>
<sst xmlns="http://schemas.openxmlformats.org/spreadsheetml/2006/main" count="609" uniqueCount="146">
  <si>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</si>
  <si>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</si>
  <si>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</si>
  <si>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</si>
  <si>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</si>
  <si>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</si>
  <si>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</si>
  <si>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</si>
  <si>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Nr gazomierza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</si>
  <si>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</si>
  <si>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</si>
  <si>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</si>
  <si>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</si>
  <si>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</si>
  <si>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</si>
  <si>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</si>
  <si>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</si>
  <si>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</si>
  <si>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</si>
  <si>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</si>
  <si>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</si>
  <si>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</si>
  <si>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</si>
  <si>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>Szacowane roczne zużycie paliwa gazowego [kWh]</t>
  </si>
  <si>
    <t xml:space="preserve">Obecny Sprzedawca </t>
  </si>
  <si>
    <t>OSD</t>
  </si>
  <si>
    <t>Termin obowiązywania umowy</t>
  </si>
  <si>
    <t xml:space="preserve">Nr NIP </t>
  </si>
  <si>
    <t>Akcyza</t>
  </si>
  <si>
    <t>Nr PPG wg OSD</t>
  </si>
  <si>
    <t>zwolniony</t>
  </si>
  <si>
    <t>Lp.</t>
  </si>
  <si>
    <t>Szkolna</t>
  </si>
  <si>
    <t>Termin wypowiedzenia</t>
  </si>
  <si>
    <t>PSG</t>
  </si>
  <si>
    <t>Odbiorca</t>
  </si>
  <si>
    <t>Adresat faktury</t>
  </si>
  <si>
    <t>Ilość godzin w roku [h]</t>
  </si>
  <si>
    <t>Wartość netto</t>
  </si>
  <si>
    <t>Wartość brutto</t>
  </si>
  <si>
    <t>VAT</t>
  </si>
  <si>
    <t>Cena jednostkowa paliwa netto [zł/kWh]</t>
  </si>
  <si>
    <t>Wartość abonamentu netto</t>
  </si>
  <si>
    <t>Wartość opłaty dystrybucyjnej stałej</t>
  </si>
  <si>
    <t>Cena jednostkowa opłaty dystrybucyjnej zmiennej netto [zł/kWh]</t>
  </si>
  <si>
    <t>Cena jednostkowa abonamentu netto [zł/mc]</t>
  </si>
  <si>
    <t>Cena jednostkowa opłaty dystrybucyjnej stałej netto [zł/mc]</t>
  </si>
  <si>
    <t>Wartość opłaty dystrybucyjnej zmiennej</t>
  </si>
  <si>
    <t>Obiekt</t>
  </si>
  <si>
    <t>PPG</t>
  </si>
  <si>
    <t>Razem netto</t>
  </si>
  <si>
    <t>Razem brutto</t>
  </si>
  <si>
    <t>miejscowość i data</t>
  </si>
  <si>
    <t xml:space="preserve">podpis  osoby/osób uprawnionej </t>
  </si>
  <si>
    <t>do reprezentowania Wykonawcy</t>
  </si>
  <si>
    <t>Uwaga:</t>
  </si>
  <si>
    <t xml:space="preserve">Uwaga: </t>
  </si>
  <si>
    <t>1. Wprowadzono formuły. Wykonawca wypełnia TYLKO pola zaznaczone kolorem pomarańczowym. Zamawiający wymaga ceny jednolitej dla wszystkich ppg.</t>
  </si>
  <si>
    <t>Nr ppg</t>
  </si>
  <si>
    <t>Minimalne ciśnienie paliwa gazowego przy jakim dostarczane będzie paliwo gazowe</t>
  </si>
  <si>
    <t>Data rozpoczęcia dostarczania paliwa gazowego</t>
  </si>
  <si>
    <t>Grupa Taryfowa Sprzedawcy</t>
  </si>
  <si>
    <t>Grupa taryfowa OSD</t>
  </si>
  <si>
    <t>Wskazanie wysokości kwoty, o której mowa w par. 6 ust. 3/par. 7 ust. 3/ par. 6 ust. 1</t>
  </si>
  <si>
    <t>Arkusza cenowego nie należy samemu, ręcznie wypełniać, dane automatycznie są przenoszone z arkusza nr 1 "Wykaz ppg"</t>
  </si>
  <si>
    <t>Jerzmanowice</t>
  </si>
  <si>
    <t xml:space="preserve">jeden miesiąc </t>
  </si>
  <si>
    <t>Łazy</t>
  </si>
  <si>
    <t>Gotkowice</t>
  </si>
  <si>
    <t>ARKUSZ OFERTOWY - załącznik do Formularza Ofertowego stanowiacego Załącznik nr 3 do SWZ</t>
  </si>
  <si>
    <t>Cena jednostkowa paliwa netto [zł/MWh]</t>
  </si>
  <si>
    <t>3. Wykonawca wypełniając wskazane przez Zamawiającego w arkuszu nr 1 pola, automatycznie wypełnia arkusz nr 2 „Arkusz ofertowy”, który należy wydrukować i dołączyć do Formularza ofertowego.</t>
  </si>
  <si>
    <t>2. W tym arkuszu prosimy wpisać cenę w zł/kWh. W arkuszu ofertowym zostanie ona przeliczona wg zł/MWh i taką wartość prosimy wpisać do Formularza ofertowego.</t>
  </si>
  <si>
    <t>Szacowane zużycie paliwa gazowego w okresie trwania umowy [kWh}</t>
  </si>
  <si>
    <t>Szacowane zużycie paliwa gazowego w okresie trwania umowy[kWh]</t>
  </si>
  <si>
    <t>L.p.</t>
  </si>
  <si>
    <t>Moc Umowna [kWh/h]</t>
  </si>
  <si>
    <t>Razem ilości umowne:</t>
  </si>
  <si>
    <t>Zamówienie ilości Paliwa gazowego w okresie obowiązywania Umowy [kWh]</t>
  </si>
  <si>
    <t>l.p.</t>
  </si>
  <si>
    <r>
      <t>Nr ID / rejestratora / przelicznika / gazomierza / identyfikacyjny Obiektu</t>
    </r>
    <r>
      <rPr>
        <b/>
        <vertAlign val="superscript"/>
        <sz val="8"/>
        <color rgb="FF000000"/>
        <rFont val="Arial Narrow"/>
        <family val="2"/>
        <charset val="238"/>
      </rPr>
      <t>[1]</t>
    </r>
  </si>
  <si>
    <t>Adres Obiektu</t>
  </si>
  <si>
    <t>Rodzaj Paliwa gazowego</t>
  </si>
  <si>
    <t xml:space="preserve">Określenie własności Układu pomiarowego/ urządzenia do telemetrycznego przekazywania danych (o ile taki jest) </t>
  </si>
  <si>
    <t>Miejsce, w którym przechodzi prawo własności Paliwa gazowego (np.: przed / za Układem pomiarowym zlokalizowanym w stacji gazowej)</t>
  </si>
  <si>
    <r>
      <t xml:space="preserve">Odbiorca, w związku z prowadzoną działalnością zobowiązuje się, że będzie nabywał i odbierał Paliwo gazowe w celu </t>
    </r>
    <r>
      <rPr>
        <b/>
        <vertAlign val="superscript"/>
        <sz val="8"/>
        <color rgb="FF000000"/>
        <rFont val="Arial Narrow"/>
        <family val="2"/>
        <charset val="238"/>
      </rPr>
      <t>[1]</t>
    </r>
    <r>
      <rPr>
        <b/>
        <sz val="8"/>
        <color rgb="FF000000"/>
        <rFont val="Arial Narrow"/>
        <family val="2"/>
        <charset val="238"/>
      </rPr>
      <t>:</t>
    </r>
  </si>
  <si>
    <t>Nie zaazotowane</t>
  </si>
  <si>
    <t>Minimalne ciśnienie Paliwa gazowego przy jakim dostarczane będzie Paliwo gazowe</t>
  </si>
  <si>
    <t>01.01.2022 godz. 06:00</t>
  </si>
  <si>
    <t>01.01.2022 god. 06:00</t>
  </si>
  <si>
    <t>Grupa Taryfowa OSD</t>
  </si>
  <si>
    <t>Data rozpoczęcia dostarczania Paliwa Gazowego</t>
  </si>
  <si>
    <t>Deklaracja planowanego zużycia paliwa gazowego w okresie trwania umowy</t>
  </si>
  <si>
    <t>Gmina Niemodlin</t>
  </si>
  <si>
    <t>49-100</t>
  </si>
  <si>
    <t>Niemodlin</t>
  </si>
  <si>
    <t>Bohaterów Powstań Śląskich</t>
  </si>
  <si>
    <t>37</t>
  </si>
  <si>
    <t>0</t>
  </si>
  <si>
    <t>991 03 16 271</t>
  </si>
  <si>
    <t>Samorządowy Zakład Opieki Zdrowotnej w Niemodlinie</t>
  </si>
  <si>
    <t>Zamkowa</t>
  </si>
  <si>
    <t>4</t>
  </si>
  <si>
    <t>991 02 27 426</t>
  </si>
  <si>
    <t>Ośrodek Kultury w Niemodlinie im. Agnieszki Osieckiej</t>
  </si>
  <si>
    <t>Mikołaja  Reja</t>
  </si>
  <si>
    <t>1</t>
  </si>
  <si>
    <t>754 164 03 12</t>
  </si>
  <si>
    <t>Zakład Gospodarki Komunalnej i Mieszkaniowej w Niemodlinie</t>
  </si>
  <si>
    <t xml:space="preserve">Wojska Polskiego </t>
  </si>
  <si>
    <t>3</t>
  </si>
  <si>
    <t>Przedszkole Publiczne Nr 2 w Niemodlinie</t>
  </si>
  <si>
    <t>Opolska</t>
  </si>
  <si>
    <t>30a</t>
  </si>
  <si>
    <t>Przedszkole Publiczne Nr 1 im. Bajka w Niemodlinie</t>
  </si>
  <si>
    <t>Kilińskiego</t>
  </si>
  <si>
    <t>31</t>
  </si>
  <si>
    <t>Szkoła Podstawowa nr 1 im. Janusza Korczaka w Niemodlinie</t>
  </si>
  <si>
    <t>Reymonta</t>
  </si>
  <si>
    <t>9</t>
  </si>
  <si>
    <t>Ośrodek Sportu i Rekreacji w Niemodlinie</t>
  </si>
  <si>
    <t>11</t>
  </si>
  <si>
    <t>PGNiG Obrót Detaliczny sp.z o.o.</t>
  </si>
  <si>
    <t>2022.01.01 godz. 06:00</t>
  </si>
  <si>
    <t>Wojska Polskiego</t>
  </si>
  <si>
    <t>Sportowa</t>
  </si>
  <si>
    <t>PL0030005404</t>
  </si>
  <si>
    <t>PL0030340962</t>
  </si>
  <si>
    <t>8018590365500000038817</t>
  </si>
  <si>
    <t>8018590365500003230768</t>
  </si>
  <si>
    <t>25853089</t>
  </si>
  <si>
    <t>PL0030277822</t>
  </si>
  <si>
    <t>79393</t>
  </si>
  <si>
    <t>PL0030005416</t>
  </si>
  <si>
    <t>PL0030300312</t>
  </si>
  <si>
    <t>PL0031386401</t>
  </si>
  <si>
    <t>25926969</t>
  </si>
  <si>
    <t>PL0030003886</t>
  </si>
  <si>
    <t>PL0030003854</t>
  </si>
  <si>
    <t>01751218</t>
  </si>
  <si>
    <t>W-5.1_ZA</t>
  </si>
  <si>
    <t>W-2.1_ZA</t>
  </si>
  <si>
    <t>W-3.9_ZA</t>
  </si>
  <si>
    <t>W-4-ZA</t>
  </si>
  <si>
    <t>W-3.6-ZA</t>
  </si>
  <si>
    <t>8018590365500020258684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</si>
</sst>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</numFmts>
  <fonts count="19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b/>
      <sz val="8"/>
      <color rgb="FF000000"/>
      <name val="Arial Narrow"/>
      <family val="2"/>
      <charset val="238"/>
    </font>
    <font>
      <b/>
      <vertAlign val="superscript"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8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fgColor rgb="FF000000"/>
        <bgColor rgb="FFB1B1B1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</cellStyleXfs>
  <cellXfs count="94"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9" fillId="0" borderId="1" xfId="0" applyFont="1" applyBorder="1"/>
    <xf numFmtId="49" fontId="9" fillId="0" borderId="1" xfId="0" applyNumberFormat="1" applyFont="1" applyBorder="1"/>
    <xf numFmtId="0" fontId="6" fillId="0" borderId="1" xfId="0" applyFont="1" applyBorder="1"/>
    <xf numFmtId="49" fontId="10" fillId="0" borderId="1" xfId="0" applyNumberFormat="1" applyFont="1" applyBorder="1"/>
    <xf numFmtId="0" fontId="10" fillId="0" borderId="1" xfId="0" applyFont="1" applyBorder="1"/>
    <xf numFmtId="0" fontId="8" fillId="0" borderId="1" xfId="0" applyFont="1" applyBorder="1"/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NumberFormat="1" applyFont="1" applyBorder="1"/>
    <xf numFmtId="49" fontId="11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/>
    <xf numFmtId="0" fontId="11" fillId="0" borderId="1" xfId="0" applyNumberFormat="1" applyFont="1" applyFill="1" applyBorder="1"/>
    <xf numFmtId="0" fontId="6" fillId="0" borderId="1" xfId="0" applyNumberFormat="1" applyFont="1" applyBorder="1" applyAlignment="1">
      <alignment horizontal="right"/>
    </xf>
    <xf numFmtId="0" fontId="6" fillId="0" borderId="0" xfId="0" applyNumberFormat="1" applyFont="1"/>
    <xf numFmtId="0" fontId="4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right" vertical="center" wrapText="1"/>
    </xf>
    <xf numFmtId="0" fontId="6" fillId="7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4" fillId="0" borderId="1" xfId="0" applyFont="1" applyFill="1" applyBorder="1"/>
    <xf numFmtId="44" fontId="6" fillId="0" borderId="1" xfId="5" applyFont="1" applyBorder="1"/>
    <xf numFmtId="44" fontId="6" fillId="0" borderId="0" xfId="0" applyNumberFormat="1" applyFont="1"/>
    <xf numFmtId="44" fontId="4" fillId="0" borderId="1" xfId="0" applyNumberFormat="1" applyFont="1" applyBorder="1"/>
    <xf numFmtId="0" fontId="6" fillId="0" borderId="2" xfId="0" applyFont="1" applyBorder="1"/>
    <xf numFmtId="0" fontId="6" fillId="0" borderId="0" xfId="0" applyFont="1" applyBorder="1"/>
    <xf numFmtId="0" fontId="12" fillId="0" borderId="0" xfId="0" applyFont="1"/>
    <xf numFmtId="0" fontId="8" fillId="0" borderId="1" xfId="0" applyFont="1" applyFill="1" applyBorder="1"/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/>
    <xf numFmtId="0" fontId="16" fillId="0" borderId="1" xfId="0" applyFont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/>
    <xf numFmtId="0" fontId="17" fillId="0" borderId="1" xfId="0" applyFont="1" applyFill="1" applyBorder="1"/>
    <xf numFmtId="165" fontId="16" fillId="0" borderId="1" xfId="0" applyNumberFormat="1" applyFont="1" applyFill="1" applyBorder="1"/>
    <xf numFmtId="44" fontId="16" fillId="0" borderId="1" xfId="5" applyFont="1" applyFill="1" applyBorder="1"/>
    <xf numFmtId="0" fontId="16" fillId="6" borderId="1" xfId="0" applyFont="1" applyFill="1" applyBorder="1"/>
    <xf numFmtId="44" fontId="16" fillId="0" borderId="1" xfId="0" applyNumberFormat="1" applyFont="1" applyFill="1" applyBorder="1"/>
    <xf numFmtId="44" fontId="8" fillId="0" borderId="1" xfId="0" applyNumberFormat="1" applyFont="1" applyFill="1" applyBorder="1"/>
    <xf numFmtId="0" fontId="11" fillId="0" borderId="0" xfId="0" applyFont="1" applyFill="1"/>
    <xf numFmtId="0" fontId="10" fillId="0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Border="1" applyAlignment="1"/>
    <xf numFmtId="44" fontId="6" fillId="0" borderId="0" xfId="5" applyFont="1"/>
    <xf numFmtId="0" fontId="18" fillId="6" borderId="0" xfId="0" applyFont="1" applyFill="1"/>
    <xf numFmtId="0" fontId="6" fillId="6" borderId="0" xfId="0" applyFont="1" applyFill="1"/>
    <xf numFmtId="0" fontId="1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165" fontId="16" fillId="6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</cellXfs>
  <cellStyles count="6">
    <cellStyle name="Heading" xfId="1"/>
    <cellStyle name="Heading1" xfId="2"/>
    <cellStyle name="Normalny" xfId="0" builtinId="0" customBuiltin="1"/>
    <cellStyle name="Result" xfId="3"/>
    <cellStyle name="Result2" xfId="4"/>
    <cellStyle name="Walutowy" xfId="5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tabSelected="1" topLeftCell="AF1" workbookViewId="0">
      <selection activeCell="AZ15" sqref="AZ15"/>
    </sheetView>
  </sheetViews>
  <sheetFormatPr defaultColWidth="9" defaultRowHeight="12.75"/>
  <cols>
    <col min="1" max="1" width="3" style="10" customWidth="1"/>
    <col min="2" max="2" width="33" style="10" customWidth="1"/>
    <col min="3" max="6" width="9" style="10"/>
    <col min="7" max="7" width="5.25" style="10" customWidth="1"/>
    <col min="8" max="8" width="4.625" style="10" customWidth="1"/>
    <col min="9" max="9" width="9.5" style="10" customWidth="1"/>
    <col min="10" max="10" width="34.5" style="10" customWidth="1"/>
    <col min="11" max="13" width="9" style="10"/>
    <col min="14" max="14" width="12.25" style="10" customWidth="1"/>
    <col min="15" max="15" width="5.25" style="10" customWidth="1"/>
    <col min="16" max="16" width="4.625" style="10" customWidth="1"/>
    <col min="17" max="17" width="62" style="10" customWidth="1"/>
    <col min="18" max="20" width="9" style="10"/>
    <col min="21" max="21" width="12.25" style="10" customWidth="1"/>
    <col min="22" max="22" width="5.25" style="10" customWidth="1"/>
    <col min="23" max="23" width="4.625" style="10" customWidth="1"/>
    <col min="24" max="24" width="9" style="10"/>
    <col min="25" max="25" width="5.5" style="10" customWidth="1"/>
    <col min="26" max="26" width="11" style="10" customWidth="1"/>
    <col min="27" max="27" width="10.125" style="10" customWidth="1"/>
    <col min="28" max="28" width="14.625" style="10" customWidth="1"/>
    <col min="29" max="29" width="34.5" style="10" customWidth="1"/>
    <col min="30" max="30" width="5.625" style="10" customWidth="1"/>
    <col min="31" max="31" width="7.25" style="10" customWidth="1"/>
    <col min="32" max="32" width="9" style="10"/>
    <col min="33" max="33" width="5.25" style="10" customWidth="1"/>
    <col min="34" max="34" width="5.75" style="10" customWidth="1"/>
    <col min="35" max="35" width="4.625" style="10" customWidth="1"/>
    <col min="36" max="36" width="16" style="10" customWidth="1"/>
    <col min="37" max="37" width="7.625" style="10" customWidth="1"/>
    <col min="38" max="47" width="9" style="10"/>
    <col min="48" max="48" width="11" style="10" customWidth="1"/>
    <col min="49" max="52" width="9" style="10"/>
    <col min="53" max="53" width="6.5" style="10" customWidth="1"/>
    <col min="54" max="56" width="9" style="10"/>
    <col min="57" max="57" width="11.25" style="10" customWidth="1"/>
    <col min="58" max="58" width="10.75" style="10" customWidth="1"/>
    <col min="59" max="59" width="9" style="10"/>
    <col min="60" max="60" width="9.75" style="10" customWidth="1"/>
    <col min="61" max="61" width="12.125" style="10" customWidth="1"/>
    <col min="62" max="62" width="10.125" style="10" customWidth="1"/>
    <col min="63" max="63" width="10" style="10" customWidth="1"/>
    <col min="64" max="64" width="10.25" style="10" customWidth="1"/>
    <col min="65" max="65" width="11.25" style="10" customWidth="1"/>
    <col min="66" max="66" width="11.5" style="10" customWidth="1"/>
    <col min="67" max="16384" width="9" style="10"/>
  </cols>
  <sheetData>
    <row r="1" spans="1:66" s="89" customFormat="1" ht="81">
      <c r="A1" s="88" t="s">
        <v>31</v>
      </c>
      <c r="B1" s="58" t="s">
        <v>0</v>
      </c>
      <c r="C1" s="58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27</v>
      </c>
      <c r="J1" s="59" t="s">
        <v>35</v>
      </c>
      <c r="K1" s="59" t="s">
        <v>1</v>
      </c>
      <c r="L1" s="59" t="s">
        <v>2</v>
      </c>
      <c r="M1" s="59" t="s">
        <v>3</v>
      </c>
      <c r="N1" s="59" t="s">
        <v>4</v>
      </c>
      <c r="O1" s="59" t="s">
        <v>5</v>
      </c>
      <c r="P1" s="59" t="s">
        <v>6</v>
      </c>
      <c r="Q1" s="60" t="s">
        <v>36</v>
      </c>
      <c r="R1" s="60" t="s">
        <v>1</v>
      </c>
      <c r="S1" s="60" t="s">
        <v>2</v>
      </c>
      <c r="T1" s="60" t="s">
        <v>3</v>
      </c>
      <c r="U1" s="60" t="s">
        <v>4</v>
      </c>
      <c r="V1" s="60" t="s">
        <v>5</v>
      </c>
      <c r="W1" s="60" t="s">
        <v>6</v>
      </c>
      <c r="X1" s="61" t="s">
        <v>24</v>
      </c>
      <c r="Y1" s="61" t="s">
        <v>25</v>
      </c>
      <c r="Z1" s="61" t="s">
        <v>26</v>
      </c>
      <c r="AA1" s="61" t="s">
        <v>33</v>
      </c>
      <c r="AB1" s="62" t="s">
        <v>60</v>
      </c>
      <c r="AC1" s="63" t="s">
        <v>7</v>
      </c>
      <c r="AD1" s="63" t="s">
        <v>1</v>
      </c>
      <c r="AE1" s="63" t="s">
        <v>2</v>
      </c>
      <c r="AF1" s="63" t="s">
        <v>3</v>
      </c>
      <c r="AG1" s="63" t="s">
        <v>4</v>
      </c>
      <c r="AH1" s="63" t="s">
        <v>5</v>
      </c>
      <c r="AI1" s="63" t="s">
        <v>6</v>
      </c>
      <c r="AJ1" s="63" t="s">
        <v>29</v>
      </c>
      <c r="AK1" s="63" t="s">
        <v>8</v>
      </c>
      <c r="AL1" s="63" t="s">
        <v>28</v>
      </c>
      <c r="AM1" s="64" t="s">
        <v>11</v>
      </c>
      <c r="AN1" s="64" t="s">
        <v>12</v>
      </c>
      <c r="AO1" s="64" t="s">
        <v>22</v>
      </c>
      <c r="AP1" s="64" t="s">
        <v>13</v>
      </c>
      <c r="AQ1" s="64" t="s">
        <v>14</v>
      </c>
      <c r="AR1" s="64" t="s">
        <v>15</v>
      </c>
      <c r="AS1" s="64" t="s">
        <v>16</v>
      </c>
      <c r="AT1" s="64" t="s">
        <v>17</v>
      </c>
      <c r="AU1" s="64" t="s">
        <v>18</v>
      </c>
      <c r="AV1" s="64" t="s">
        <v>19</v>
      </c>
      <c r="AW1" s="64" t="s">
        <v>20</v>
      </c>
      <c r="AX1" s="64" t="s">
        <v>21</v>
      </c>
      <c r="AY1" s="64" t="s">
        <v>23</v>
      </c>
      <c r="AZ1" s="64" t="s">
        <v>73</v>
      </c>
      <c r="BA1" s="65" t="s">
        <v>9</v>
      </c>
      <c r="BB1" s="66" t="s">
        <v>10</v>
      </c>
      <c r="BC1" s="45" t="s">
        <v>37</v>
      </c>
      <c r="BD1" s="44" t="s">
        <v>41</v>
      </c>
      <c r="BE1" s="67" t="s">
        <v>38</v>
      </c>
      <c r="BF1" s="44" t="s">
        <v>45</v>
      </c>
      <c r="BG1" s="67" t="s">
        <v>42</v>
      </c>
      <c r="BH1" s="44" t="s">
        <v>46</v>
      </c>
      <c r="BI1" s="68" t="s">
        <v>43</v>
      </c>
      <c r="BJ1" s="44" t="s">
        <v>44</v>
      </c>
      <c r="BK1" s="68" t="s">
        <v>47</v>
      </c>
      <c r="BL1" s="44" t="s">
        <v>38</v>
      </c>
      <c r="BM1" s="69" t="s">
        <v>40</v>
      </c>
      <c r="BN1" s="69" t="s">
        <v>39</v>
      </c>
    </row>
    <row r="2" spans="1:66" s="80" customFormat="1" ht="12" customHeight="1">
      <c r="A2" s="57">
        <v>1</v>
      </c>
      <c r="B2" s="8" t="s">
        <v>93</v>
      </c>
      <c r="C2" s="7" t="s">
        <v>94</v>
      </c>
      <c r="D2" s="8" t="s">
        <v>95</v>
      </c>
      <c r="E2" s="8" t="s">
        <v>95</v>
      </c>
      <c r="F2" s="8" t="s">
        <v>96</v>
      </c>
      <c r="G2" s="7" t="s">
        <v>97</v>
      </c>
      <c r="H2" s="7" t="s">
        <v>98</v>
      </c>
      <c r="I2" s="7" t="s">
        <v>99</v>
      </c>
      <c r="J2" s="8" t="s">
        <v>93</v>
      </c>
      <c r="K2" s="7" t="s">
        <v>94</v>
      </c>
      <c r="L2" s="8" t="s">
        <v>95</v>
      </c>
      <c r="M2" s="8" t="s">
        <v>95</v>
      </c>
      <c r="N2" s="8" t="s">
        <v>96</v>
      </c>
      <c r="O2" s="70" t="s">
        <v>97</v>
      </c>
      <c r="P2" s="7"/>
      <c r="Q2" s="57" t="str">
        <f t="shared" ref="Q2:V12" si="0">J2</f>
        <v>Gmina Niemodlin</v>
      </c>
      <c r="R2" s="57" t="str">
        <f t="shared" si="0"/>
        <v>49-100</v>
      </c>
      <c r="S2" s="57" t="str">
        <f t="shared" si="0"/>
        <v>Niemodlin</v>
      </c>
      <c r="T2" s="57" t="str">
        <f t="shared" si="0"/>
        <v>Niemodlin</v>
      </c>
      <c r="U2" s="57" t="str">
        <f t="shared" si="0"/>
        <v>Bohaterów Powstań Śląskich</v>
      </c>
      <c r="V2" s="71" t="str">
        <f t="shared" si="0"/>
        <v>37</v>
      </c>
      <c r="W2" s="57"/>
      <c r="X2" s="8" t="s">
        <v>122</v>
      </c>
      <c r="Y2" s="8" t="s">
        <v>34</v>
      </c>
      <c r="Z2" s="57" t="s">
        <v>123</v>
      </c>
      <c r="AA2" s="57" t="s">
        <v>66</v>
      </c>
      <c r="AB2" s="57" t="s">
        <v>88</v>
      </c>
      <c r="AC2" s="8" t="s">
        <v>93</v>
      </c>
      <c r="AD2" s="7" t="s">
        <v>94</v>
      </c>
      <c r="AE2" s="8" t="s">
        <v>95</v>
      </c>
      <c r="AF2" s="8" t="s">
        <v>95</v>
      </c>
      <c r="AG2" s="8" t="s">
        <v>96</v>
      </c>
      <c r="AH2" s="7" t="s">
        <v>97</v>
      </c>
      <c r="AI2" s="72"/>
      <c r="AJ2" s="7" t="s">
        <v>126</v>
      </c>
      <c r="AK2" s="8"/>
      <c r="AL2" s="57" t="s">
        <v>30</v>
      </c>
      <c r="AM2" s="8">
        <v>5299</v>
      </c>
      <c r="AN2" s="8">
        <v>3980</v>
      </c>
      <c r="AO2" s="8">
        <v>4039</v>
      </c>
      <c r="AP2" s="8">
        <v>330</v>
      </c>
      <c r="AQ2" s="8">
        <v>1385</v>
      </c>
      <c r="AR2" s="8">
        <v>220</v>
      </c>
      <c r="AS2" s="8">
        <v>0</v>
      </c>
      <c r="AT2" s="8">
        <v>0</v>
      </c>
      <c r="AU2" s="8">
        <v>200</v>
      </c>
      <c r="AV2" s="8">
        <v>2377</v>
      </c>
      <c r="AW2" s="8">
        <v>3993</v>
      </c>
      <c r="AX2" s="8">
        <v>5106</v>
      </c>
      <c r="AY2" s="73">
        <f>SUM(AM2:AX2)</f>
        <v>26929</v>
      </c>
      <c r="AZ2" s="73">
        <f>AY2</f>
        <v>26929</v>
      </c>
      <c r="BA2" s="8" t="s">
        <v>140</v>
      </c>
      <c r="BB2" s="8">
        <v>230</v>
      </c>
      <c r="BC2" s="74">
        <v>8760</v>
      </c>
      <c r="BD2" s="90">
        <v>0</v>
      </c>
      <c r="BE2" s="76">
        <f t="shared" ref="BE2:BE4" si="1">BD2*AZ2</f>
        <v>0</v>
      </c>
      <c r="BF2" s="77">
        <v>0</v>
      </c>
      <c r="BG2" s="76">
        <f>BF2*12</f>
        <v>0</v>
      </c>
      <c r="BH2" s="57">
        <v>5.7600000000000004E-3</v>
      </c>
      <c r="BI2" s="76">
        <f t="shared" ref="BI2:BI4" si="2">BB2*BC2*BH2</f>
        <v>11605.248000000001</v>
      </c>
      <c r="BJ2" s="57">
        <v>1.6570000000000001E-2</v>
      </c>
      <c r="BK2" s="76">
        <f t="shared" ref="BK2:BK4" si="3">BJ2*AZ2</f>
        <v>446.21353000000005</v>
      </c>
      <c r="BL2" s="78">
        <f t="shared" ref="BL2:BL4" si="4">BK2+BI2+BG2+BE2</f>
        <v>12051.461530000002</v>
      </c>
      <c r="BM2" s="79">
        <f t="shared" ref="BM2:BM4" si="5">BL2*0.23</f>
        <v>2771.8361519000005</v>
      </c>
      <c r="BN2" s="79">
        <f t="shared" ref="BN2:BN4" si="6">BM2+BL2</f>
        <v>14823.297681900003</v>
      </c>
    </row>
    <row r="3" spans="1:66" s="80" customFormat="1" ht="12" customHeight="1">
      <c r="A3" s="57">
        <f>A2+1</f>
        <v>2</v>
      </c>
      <c r="B3" s="8" t="s">
        <v>93</v>
      </c>
      <c r="C3" s="7" t="s">
        <v>94</v>
      </c>
      <c r="D3" s="8" t="s">
        <v>95</v>
      </c>
      <c r="E3" s="8" t="s">
        <v>95</v>
      </c>
      <c r="F3" s="8" t="s">
        <v>96</v>
      </c>
      <c r="G3" s="7" t="s">
        <v>97</v>
      </c>
      <c r="H3" s="7" t="s">
        <v>98</v>
      </c>
      <c r="I3" s="7" t="s">
        <v>99</v>
      </c>
      <c r="J3" s="8" t="s">
        <v>108</v>
      </c>
      <c r="K3" s="7" t="s">
        <v>94</v>
      </c>
      <c r="L3" s="8" t="s">
        <v>95</v>
      </c>
      <c r="M3" s="8" t="s">
        <v>95</v>
      </c>
      <c r="N3" s="8" t="s">
        <v>109</v>
      </c>
      <c r="O3" s="70" t="s">
        <v>110</v>
      </c>
      <c r="P3" s="7"/>
      <c r="Q3" s="57" t="str">
        <f t="shared" si="0"/>
        <v>Zakład Gospodarki Komunalnej i Mieszkaniowej w Niemodlinie</v>
      </c>
      <c r="R3" s="57" t="str">
        <f t="shared" si="0"/>
        <v>49-100</v>
      </c>
      <c r="S3" s="57" t="str">
        <f t="shared" si="0"/>
        <v>Niemodlin</v>
      </c>
      <c r="T3" s="57" t="str">
        <f t="shared" si="0"/>
        <v>Niemodlin</v>
      </c>
      <c r="U3" s="57" t="str">
        <f t="shared" si="0"/>
        <v xml:space="preserve">Wojska Polskiego </v>
      </c>
      <c r="V3" s="71" t="str">
        <f t="shared" si="0"/>
        <v>3</v>
      </c>
      <c r="W3" s="57"/>
      <c r="X3" s="8" t="s">
        <v>122</v>
      </c>
      <c r="Y3" s="8" t="s">
        <v>34</v>
      </c>
      <c r="Z3" s="57" t="s">
        <v>123</v>
      </c>
      <c r="AA3" s="57" t="s">
        <v>66</v>
      </c>
      <c r="AB3" s="57" t="s">
        <v>88</v>
      </c>
      <c r="AC3" s="8" t="s">
        <v>108</v>
      </c>
      <c r="AD3" s="7" t="s">
        <v>94</v>
      </c>
      <c r="AE3" s="8" t="s">
        <v>95</v>
      </c>
      <c r="AF3" s="8" t="s">
        <v>95</v>
      </c>
      <c r="AG3" s="8" t="s">
        <v>124</v>
      </c>
      <c r="AH3" s="7" t="s">
        <v>110</v>
      </c>
      <c r="AI3" s="81"/>
      <c r="AJ3" s="7" t="s">
        <v>127</v>
      </c>
      <c r="AK3" s="8"/>
      <c r="AL3" s="57" t="s">
        <v>30</v>
      </c>
      <c r="AM3" s="8">
        <v>44449</v>
      </c>
      <c r="AN3" s="8">
        <v>40317</v>
      </c>
      <c r="AO3" s="8">
        <v>38899</v>
      </c>
      <c r="AP3" s="8">
        <v>22513</v>
      </c>
      <c r="AQ3" s="8">
        <v>12522</v>
      </c>
      <c r="AR3" s="8">
        <v>34</v>
      </c>
      <c r="AS3" s="8">
        <v>0</v>
      </c>
      <c r="AT3" s="8">
        <v>0</v>
      </c>
      <c r="AU3" s="8">
        <v>0</v>
      </c>
      <c r="AV3" s="8">
        <v>27771</v>
      </c>
      <c r="AW3" s="8">
        <v>24421</v>
      </c>
      <c r="AX3" s="8">
        <v>38629</v>
      </c>
      <c r="AY3" s="73">
        <f>SUM(AM3:AX3)</f>
        <v>249555</v>
      </c>
      <c r="AZ3" s="73">
        <f t="shared" ref="AZ3:AZ12" si="7">AY3</f>
        <v>249555</v>
      </c>
      <c r="BA3" s="8" t="s">
        <v>140</v>
      </c>
      <c r="BB3" s="8">
        <v>111</v>
      </c>
      <c r="BC3" s="74">
        <v>8760</v>
      </c>
      <c r="BD3" s="75">
        <f t="shared" ref="BD3:BD12" si="8">BD2</f>
        <v>0</v>
      </c>
      <c r="BE3" s="76">
        <f t="shared" si="1"/>
        <v>0</v>
      </c>
      <c r="BF3" s="57">
        <f>BF2</f>
        <v>0</v>
      </c>
      <c r="BG3" s="76">
        <f t="shared" ref="BG3:BG12" si="9">BF3*12</f>
        <v>0</v>
      </c>
      <c r="BH3" s="57">
        <f>BH2</f>
        <v>5.7600000000000004E-3</v>
      </c>
      <c r="BI3" s="76">
        <f t="shared" si="2"/>
        <v>5600.7936</v>
      </c>
      <c r="BJ3" s="57">
        <f>BJ2</f>
        <v>1.6570000000000001E-2</v>
      </c>
      <c r="BK3" s="76">
        <f t="shared" si="3"/>
        <v>4135.1263500000005</v>
      </c>
      <c r="BL3" s="78">
        <f t="shared" si="4"/>
        <v>9735.9199499999995</v>
      </c>
      <c r="BM3" s="79">
        <f t="shared" si="5"/>
        <v>2239.2615885</v>
      </c>
      <c r="BN3" s="79">
        <f t="shared" si="6"/>
        <v>11975.181538499999</v>
      </c>
    </row>
    <row r="4" spans="1:66" s="80" customFormat="1" ht="12" customHeight="1">
      <c r="A4" s="57">
        <f t="shared" ref="A4:A12" si="10">A3+1</f>
        <v>3</v>
      </c>
      <c r="B4" s="8" t="s">
        <v>93</v>
      </c>
      <c r="C4" s="7" t="s">
        <v>94</v>
      </c>
      <c r="D4" s="8" t="s">
        <v>95</v>
      </c>
      <c r="E4" s="8" t="s">
        <v>95</v>
      </c>
      <c r="F4" s="8" t="s">
        <v>96</v>
      </c>
      <c r="G4" s="7" t="s">
        <v>97</v>
      </c>
      <c r="H4" s="7" t="s">
        <v>98</v>
      </c>
      <c r="I4" s="7" t="s">
        <v>99</v>
      </c>
      <c r="J4" s="8" t="s">
        <v>111</v>
      </c>
      <c r="K4" s="7" t="s">
        <v>94</v>
      </c>
      <c r="L4" s="8" t="s">
        <v>95</v>
      </c>
      <c r="M4" s="8" t="s">
        <v>95</v>
      </c>
      <c r="N4" s="8" t="s">
        <v>112</v>
      </c>
      <c r="O4" s="70" t="s">
        <v>113</v>
      </c>
      <c r="P4" s="8"/>
      <c r="Q4" s="57" t="str">
        <f t="shared" si="0"/>
        <v>Przedszkole Publiczne Nr 2 w Niemodlinie</v>
      </c>
      <c r="R4" s="57" t="str">
        <f t="shared" si="0"/>
        <v>49-100</v>
      </c>
      <c r="S4" s="57" t="str">
        <f t="shared" si="0"/>
        <v>Niemodlin</v>
      </c>
      <c r="T4" s="57" t="str">
        <f t="shared" si="0"/>
        <v>Niemodlin</v>
      </c>
      <c r="U4" s="57" t="str">
        <f t="shared" si="0"/>
        <v>Opolska</v>
      </c>
      <c r="V4" s="71" t="str">
        <f t="shared" si="0"/>
        <v>30a</v>
      </c>
      <c r="W4" s="57"/>
      <c r="X4" s="8" t="s">
        <v>122</v>
      </c>
      <c r="Y4" s="8" t="s">
        <v>34</v>
      </c>
      <c r="Z4" s="57" t="s">
        <v>123</v>
      </c>
      <c r="AA4" s="57" t="s">
        <v>66</v>
      </c>
      <c r="AB4" s="57" t="s">
        <v>88</v>
      </c>
      <c r="AC4" s="8" t="s">
        <v>111</v>
      </c>
      <c r="AD4" s="7" t="s">
        <v>94</v>
      </c>
      <c r="AE4" s="8" t="s">
        <v>95</v>
      </c>
      <c r="AF4" s="8" t="s">
        <v>95</v>
      </c>
      <c r="AG4" s="8" t="s">
        <v>112</v>
      </c>
      <c r="AH4" s="7" t="s">
        <v>113</v>
      </c>
      <c r="AI4" s="81"/>
      <c r="AJ4" s="7" t="s">
        <v>128</v>
      </c>
      <c r="AK4" s="8"/>
      <c r="AL4" s="57" t="s">
        <v>30</v>
      </c>
      <c r="AM4" s="8">
        <v>21443</v>
      </c>
      <c r="AN4" s="8">
        <v>15664</v>
      </c>
      <c r="AO4" s="8">
        <v>11589</v>
      </c>
      <c r="AP4" s="8">
        <v>1279</v>
      </c>
      <c r="AQ4" s="8">
        <v>2928</v>
      </c>
      <c r="AR4" s="8">
        <v>1945</v>
      </c>
      <c r="AS4" s="8">
        <v>0</v>
      </c>
      <c r="AT4" s="8">
        <v>57</v>
      </c>
      <c r="AU4" s="8">
        <v>3181</v>
      </c>
      <c r="AV4" s="8">
        <v>11741</v>
      </c>
      <c r="AW4" s="8">
        <v>16085</v>
      </c>
      <c r="AX4" s="8">
        <v>20461</v>
      </c>
      <c r="AY4" s="73">
        <f t="shared" ref="AY4:AY6" si="11">SUM(AM4:AX4)</f>
        <v>106373</v>
      </c>
      <c r="AZ4" s="73">
        <f t="shared" si="7"/>
        <v>106373</v>
      </c>
      <c r="BA4" s="8" t="s">
        <v>140</v>
      </c>
      <c r="BB4" s="8">
        <v>121</v>
      </c>
      <c r="BC4" s="74">
        <v>8760</v>
      </c>
      <c r="BD4" s="75">
        <f>BD3</f>
        <v>0</v>
      </c>
      <c r="BE4" s="76">
        <f t="shared" si="1"/>
        <v>0</v>
      </c>
      <c r="BF4" s="57">
        <f>BF2</f>
        <v>0</v>
      </c>
      <c r="BG4" s="76">
        <f t="shared" si="9"/>
        <v>0</v>
      </c>
      <c r="BH4" s="57">
        <f>BH2</f>
        <v>5.7600000000000004E-3</v>
      </c>
      <c r="BI4" s="76">
        <f t="shared" si="2"/>
        <v>6105.3696</v>
      </c>
      <c r="BJ4" s="57">
        <f>BJ2</f>
        <v>1.6570000000000001E-2</v>
      </c>
      <c r="BK4" s="76">
        <f t="shared" si="3"/>
        <v>1762.6006100000002</v>
      </c>
      <c r="BL4" s="78">
        <f t="shared" si="4"/>
        <v>7867.9702100000004</v>
      </c>
      <c r="BM4" s="79">
        <f t="shared" si="5"/>
        <v>1809.6331483000001</v>
      </c>
      <c r="BN4" s="79">
        <f t="shared" si="6"/>
        <v>9677.6033583000008</v>
      </c>
    </row>
    <row r="5" spans="1:66" s="80" customFormat="1" ht="12" customHeight="1">
      <c r="A5" s="57">
        <f t="shared" si="10"/>
        <v>4</v>
      </c>
      <c r="B5" s="8" t="s">
        <v>93</v>
      </c>
      <c r="C5" s="7" t="s">
        <v>94</v>
      </c>
      <c r="D5" s="8" t="s">
        <v>95</v>
      </c>
      <c r="E5" s="8" t="s">
        <v>95</v>
      </c>
      <c r="F5" s="8" t="s">
        <v>96</v>
      </c>
      <c r="G5" s="7" t="s">
        <v>97</v>
      </c>
      <c r="H5" s="7" t="s">
        <v>98</v>
      </c>
      <c r="I5" s="7" t="s">
        <v>99</v>
      </c>
      <c r="J5" s="8" t="s">
        <v>111</v>
      </c>
      <c r="K5" s="7" t="s">
        <v>94</v>
      </c>
      <c r="L5" s="8" t="s">
        <v>95</v>
      </c>
      <c r="M5" s="8" t="s">
        <v>95</v>
      </c>
      <c r="N5" s="8" t="s">
        <v>112</v>
      </c>
      <c r="O5" s="70" t="s">
        <v>113</v>
      </c>
      <c r="P5" s="8"/>
      <c r="Q5" s="57" t="str">
        <f t="shared" si="0"/>
        <v>Przedszkole Publiczne Nr 2 w Niemodlinie</v>
      </c>
      <c r="R5" s="57" t="str">
        <f t="shared" si="0"/>
        <v>49-100</v>
      </c>
      <c r="S5" s="57" t="str">
        <f t="shared" si="0"/>
        <v>Niemodlin</v>
      </c>
      <c r="T5" s="57" t="str">
        <f t="shared" si="0"/>
        <v>Niemodlin</v>
      </c>
      <c r="U5" s="57" t="str">
        <f t="shared" si="0"/>
        <v>Opolska</v>
      </c>
      <c r="V5" s="71" t="str">
        <f t="shared" si="0"/>
        <v>30a</v>
      </c>
      <c r="W5" s="57"/>
      <c r="X5" s="8" t="s">
        <v>122</v>
      </c>
      <c r="Y5" s="8" t="s">
        <v>34</v>
      </c>
      <c r="Z5" s="57" t="s">
        <v>123</v>
      </c>
      <c r="AA5" s="57" t="s">
        <v>66</v>
      </c>
      <c r="AB5" s="57" t="s">
        <v>88</v>
      </c>
      <c r="AC5" s="8" t="s">
        <v>111</v>
      </c>
      <c r="AD5" s="7" t="s">
        <v>94</v>
      </c>
      <c r="AE5" s="8" t="s">
        <v>95</v>
      </c>
      <c r="AF5" s="8" t="s">
        <v>95</v>
      </c>
      <c r="AG5" s="8" t="s">
        <v>112</v>
      </c>
      <c r="AH5" s="7" t="s">
        <v>113</v>
      </c>
      <c r="AI5" s="81"/>
      <c r="AJ5" s="7" t="s">
        <v>129</v>
      </c>
      <c r="AK5" s="7" t="s">
        <v>130</v>
      </c>
      <c r="AL5" s="57" t="s">
        <v>30</v>
      </c>
      <c r="AM5" s="8">
        <v>148</v>
      </c>
      <c r="AN5" s="8">
        <v>156</v>
      </c>
      <c r="AO5" s="8">
        <v>146</v>
      </c>
      <c r="AP5" s="8">
        <v>150</v>
      </c>
      <c r="AQ5" s="8">
        <v>160</v>
      </c>
      <c r="AR5" s="8">
        <v>136</v>
      </c>
      <c r="AS5" s="8">
        <v>400</v>
      </c>
      <c r="AT5" s="8">
        <v>60</v>
      </c>
      <c r="AU5" s="8">
        <v>560</v>
      </c>
      <c r="AV5" s="8">
        <v>480</v>
      </c>
      <c r="AW5" s="8">
        <v>502</v>
      </c>
      <c r="AX5" s="8">
        <v>505</v>
      </c>
      <c r="AY5" s="73">
        <f t="shared" si="11"/>
        <v>3403</v>
      </c>
      <c r="AZ5" s="73">
        <f t="shared" si="7"/>
        <v>3403</v>
      </c>
      <c r="BA5" s="8" t="s">
        <v>141</v>
      </c>
      <c r="BB5" s="8">
        <v>0</v>
      </c>
      <c r="BC5" s="57"/>
      <c r="BD5" s="75">
        <f t="shared" si="8"/>
        <v>0</v>
      </c>
      <c r="BE5" s="76">
        <f t="shared" ref="BE5:BE9" si="12">BD5*AZ5</f>
        <v>0</v>
      </c>
      <c r="BF5" s="77"/>
      <c r="BG5" s="76">
        <f t="shared" si="9"/>
        <v>0</v>
      </c>
      <c r="BH5" s="57">
        <v>8.42</v>
      </c>
      <c r="BI5" s="76">
        <f t="shared" ref="BI5:BI9" si="13">BH5*12</f>
        <v>101.03999999999999</v>
      </c>
      <c r="BJ5" s="57">
        <v>4.1430000000000002E-2</v>
      </c>
      <c r="BK5" s="76">
        <f t="shared" ref="BK5:BK9" si="14">BJ5*AZ5</f>
        <v>140.98629</v>
      </c>
      <c r="BL5" s="78">
        <f t="shared" ref="BL5:BL7" si="15">BK5+BI5+BG5+BE5</f>
        <v>242.02628999999999</v>
      </c>
      <c r="BM5" s="78">
        <f t="shared" ref="BM5" si="16">BL5*0.23</f>
        <v>55.666046700000003</v>
      </c>
      <c r="BN5" s="78">
        <f t="shared" ref="BN5" si="17">BM5+BL5</f>
        <v>297.6923367</v>
      </c>
    </row>
    <row r="6" spans="1:66" s="80" customFormat="1" ht="12" customHeight="1">
      <c r="A6" s="57">
        <f t="shared" si="10"/>
        <v>5</v>
      </c>
      <c r="B6" s="8" t="s">
        <v>93</v>
      </c>
      <c r="C6" s="7" t="s">
        <v>94</v>
      </c>
      <c r="D6" s="8" t="s">
        <v>95</v>
      </c>
      <c r="E6" s="8" t="s">
        <v>95</v>
      </c>
      <c r="F6" s="8" t="s">
        <v>96</v>
      </c>
      <c r="G6" s="7" t="s">
        <v>97</v>
      </c>
      <c r="H6" s="7" t="s">
        <v>98</v>
      </c>
      <c r="I6" s="7" t="s">
        <v>99</v>
      </c>
      <c r="J6" s="8" t="s">
        <v>114</v>
      </c>
      <c r="K6" s="7" t="s">
        <v>94</v>
      </c>
      <c r="L6" s="8" t="s">
        <v>95</v>
      </c>
      <c r="M6" s="8" t="s">
        <v>95</v>
      </c>
      <c r="N6" s="8" t="s">
        <v>115</v>
      </c>
      <c r="O6" s="70" t="s">
        <v>116</v>
      </c>
      <c r="P6" s="7"/>
      <c r="Q6" s="57" t="str">
        <f t="shared" si="0"/>
        <v>Przedszkole Publiczne Nr 1 im. Bajka w Niemodlinie</v>
      </c>
      <c r="R6" s="57" t="str">
        <f t="shared" si="0"/>
        <v>49-100</v>
      </c>
      <c r="S6" s="57" t="str">
        <f t="shared" si="0"/>
        <v>Niemodlin</v>
      </c>
      <c r="T6" s="57" t="str">
        <f t="shared" si="0"/>
        <v>Niemodlin</v>
      </c>
      <c r="U6" s="57" t="str">
        <f t="shared" si="0"/>
        <v>Kilińskiego</v>
      </c>
      <c r="V6" s="71" t="str">
        <f t="shared" si="0"/>
        <v>31</v>
      </c>
      <c r="W6" s="57"/>
      <c r="X6" s="8" t="s">
        <v>122</v>
      </c>
      <c r="Y6" s="8" t="s">
        <v>34</v>
      </c>
      <c r="Z6" s="57" t="s">
        <v>123</v>
      </c>
      <c r="AA6" s="57" t="s">
        <v>66</v>
      </c>
      <c r="AB6" s="57" t="s">
        <v>88</v>
      </c>
      <c r="AC6" s="8" t="s">
        <v>114</v>
      </c>
      <c r="AD6" s="7" t="s">
        <v>94</v>
      </c>
      <c r="AE6" s="8" t="s">
        <v>95</v>
      </c>
      <c r="AF6" s="8" t="s">
        <v>95</v>
      </c>
      <c r="AG6" s="8" t="s">
        <v>115</v>
      </c>
      <c r="AH6" s="7" t="s">
        <v>116</v>
      </c>
      <c r="AI6" s="72"/>
      <c r="AJ6" s="7" t="s">
        <v>131</v>
      </c>
      <c r="AK6" s="7" t="s">
        <v>132</v>
      </c>
      <c r="AL6" s="57" t="s">
        <v>30</v>
      </c>
      <c r="AM6" s="8">
        <v>23596</v>
      </c>
      <c r="AN6" s="8">
        <v>19384</v>
      </c>
      <c r="AO6" s="8">
        <v>1305</v>
      </c>
      <c r="AP6" s="8">
        <v>4668</v>
      </c>
      <c r="AQ6" s="8">
        <v>5005</v>
      </c>
      <c r="AR6" s="8">
        <v>2556</v>
      </c>
      <c r="AS6" s="8">
        <v>192</v>
      </c>
      <c r="AT6" s="8">
        <v>1356</v>
      </c>
      <c r="AU6" s="8">
        <v>3769</v>
      </c>
      <c r="AV6" s="8">
        <v>9632</v>
      </c>
      <c r="AW6" s="8">
        <v>19424</v>
      </c>
      <c r="AX6" s="8">
        <v>25019</v>
      </c>
      <c r="AY6" s="73">
        <f t="shared" si="11"/>
        <v>115906</v>
      </c>
      <c r="AZ6" s="73">
        <f t="shared" si="7"/>
        <v>115906</v>
      </c>
      <c r="BA6" s="8" t="s">
        <v>143</v>
      </c>
      <c r="BB6" s="8">
        <v>0</v>
      </c>
      <c r="BC6" s="57"/>
      <c r="BD6" s="75">
        <f t="shared" si="8"/>
        <v>0</v>
      </c>
      <c r="BE6" s="76">
        <f t="shared" si="12"/>
        <v>0</v>
      </c>
      <c r="BF6" s="77"/>
      <c r="BG6" s="76">
        <f t="shared" si="9"/>
        <v>0</v>
      </c>
      <c r="BH6" s="57">
        <v>155.51</v>
      </c>
      <c r="BI6" s="76">
        <f t="shared" si="13"/>
        <v>1866.12</v>
      </c>
      <c r="BJ6" s="57">
        <v>3.2379999999999999E-2</v>
      </c>
      <c r="BK6" s="76">
        <f t="shared" si="14"/>
        <v>3753.0362799999998</v>
      </c>
      <c r="BL6" s="78">
        <f t="shared" si="15"/>
        <v>5619.1562799999992</v>
      </c>
      <c r="BM6" s="78">
        <f>BL6*0.23</f>
        <v>1292.4059444</v>
      </c>
      <c r="BN6" s="78">
        <f>BM6+BL6</f>
        <v>6911.5622243999987</v>
      </c>
    </row>
    <row r="7" spans="1:66" s="52" customFormat="1" ht="12" customHeight="1">
      <c r="A7" s="57">
        <f t="shared" si="10"/>
        <v>6</v>
      </c>
      <c r="B7" s="8" t="s">
        <v>93</v>
      </c>
      <c r="C7" s="7" t="s">
        <v>94</v>
      </c>
      <c r="D7" s="8" t="s">
        <v>95</v>
      </c>
      <c r="E7" s="8" t="s">
        <v>95</v>
      </c>
      <c r="F7" s="8" t="s">
        <v>96</v>
      </c>
      <c r="G7" s="7" t="s">
        <v>97</v>
      </c>
      <c r="H7" s="7" t="s">
        <v>98</v>
      </c>
      <c r="I7" s="7" t="s">
        <v>99</v>
      </c>
      <c r="J7" s="8" t="s">
        <v>117</v>
      </c>
      <c r="K7" s="7" t="s">
        <v>94</v>
      </c>
      <c r="L7" s="8" t="s">
        <v>95</v>
      </c>
      <c r="M7" s="8" t="s">
        <v>95</v>
      </c>
      <c r="N7" s="8" t="s">
        <v>118</v>
      </c>
      <c r="O7" s="70" t="s">
        <v>119</v>
      </c>
      <c r="P7" s="7"/>
      <c r="Q7" s="57" t="str">
        <f t="shared" si="0"/>
        <v>Szkoła Podstawowa nr 1 im. Janusza Korczaka w Niemodlinie</v>
      </c>
      <c r="R7" s="56" t="str">
        <f t="shared" ref="R7:R12" si="18">K7</f>
        <v>49-100</v>
      </c>
      <c r="S7" s="56" t="str">
        <f t="shared" ref="S7:S12" si="19">L7</f>
        <v>Niemodlin</v>
      </c>
      <c r="T7" s="56" t="s">
        <v>65</v>
      </c>
      <c r="U7" s="56" t="s">
        <v>32</v>
      </c>
      <c r="V7" s="82">
        <v>2</v>
      </c>
      <c r="W7" s="56"/>
      <c r="X7" s="8" t="s">
        <v>122</v>
      </c>
      <c r="Y7" s="8" t="s">
        <v>34</v>
      </c>
      <c r="Z7" s="57" t="s">
        <v>123</v>
      </c>
      <c r="AA7" s="43" t="s">
        <v>66</v>
      </c>
      <c r="AB7" s="57" t="s">
        <v>88</v>
      </c>
      <c r="AC7" s="8" t="s">
        <v>117</v>
      </c>
      <c r="AD7" s="7" t="s">
        <v>94</v>
      </c>
      <c r="AE7" s="8" t="s">
        <v>95</v>
      </c>
      <c r="AF7" s="8" t="s">
        <v>95</v>
      </c>
      <c r="AG7" s="8" t="s">
        <v>118</v>
      </c>
      <c r="AH7" s="7" t="s">
        <v>119</v>
      </c>
      <c r="AI7" s="72"/>
      <c r="AJ7" s="7" t="s">
        <v>133</v>
      </c>
      <c r="AK7" s="8"/>
      <c r="AL7" s="43" t="s">
        <v>30</v>
      </c>
      <c r="AM7" s="8">
        <v>6581</v>
      </c>
      <c r="AN7" s="8">
        <v>5275</v>
      </c>
      <c r="AO7" s="8">
        <v>3858</v>
      </c>
      <c r="AP7" s="8">
        <v>1366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1959</v>
      </c>
      <c r="AW7" s="8">
        <v>4154</v>
      </c>
      <c r="AX7" s="8">
        <v>5566</v>
      </c>
      <c r="AY7" s="83">
        <f>SUM(AM7:AX7)</f>
        <v>28759</v>
      </c>
      <c r="AZ7" s="73">
        <f t="shared" si="7"/>
        <v>28759</v>
      </c>
      <c r="BA7" s="8" t="s">
        <v>140</v>
      </c>
      <c r="BB7" s="8">
        <v>241</v>
      </c>
      <c r="BC7" s="74">
        <v>8760</v>
      </c>
      <c r="BD7" s="75">
        <f t="shared" si="8"/>
        <v>0</v>
      </c>
      <c r="BE7" s="76">
        <f t="shared" ref="BE7" si="20">BD7*AZ7</f>
        <v>0</v>
      </c>
      <c r="BF7" s="57">
        <f>BF2</f>
        <v>0</v>
      </c>
      <c r="BG7" s="76">
        <f t="shared" si="9"/>
        <v>0</v>
      </c>
      <c r="BH7" s="57">
        <f>BH2</f>
        <v>5.7600000000000004E-3</v>
      </c>
      <c r="BI7" s="76">
        <f>BB7*BC7*BH7</f>
        <v>12160.2816</v>
      </c>
      <c r="BJ7" s="57">
        <f>BJ2</f>
        <v>1.6570000000000001E-2</v>
      </c>
      <c r="BK7" s="76">
        <f t="shared" ref="BK7" si="21">BJ7*AZ7</f>
        <v>476.53663000000006</v>
      </c>
      <c r="BL7" s="78">
        <f t="shared" si="15"/>
        <v>12636.818230000001</v>
      </c>
      <c r="BM7" s="79">
        <f t="shared" ref="BM7" si="22">BL7*0.23</f>
        <v>2906.4681929000003</v>
      </c>
      <c r="BN7" s="79">
        <f t="shared" ref="BN7" si="23">BM7+BL7</f>
        <v>15543.286422900001</v>
      </c>
    </row>
    <row r="8" spans="1:66" s="52" customFormat="1" ht="12" customHeight="1">
      <c r="A8" s="57">
        <f t="shared" si="10"/>
        <v>7</v>
      </c>
      <c r="B8" s="8" t="s">
        <v>93</v>
      </c>
      <c r="C8" s="7" t="s">
        <v>94</v>
      </c>
      <c r="D8" s="8" t="s">
        <v>95</v>
      </c>
      <c r="E8" s="8" t="s">
        <v>95</v>
      </c>
      <c r="F8" s="8" t="s">
        <v>96</v>
      </c>
      <c r="G8" s="7" t="s">
        <v>97</v>
      </c>
      <c r="H8" s="7" t="s">
        <v>98</v>
      </c>
      <c r="I8" s="7" t="s">
        <v>99</v>
      </c>
      <c r="J8" s="8" t="s">
        <v>117</v>
      </c>
      <c r="K8" s="7" t="s">
        <v>94</v>
      </c>
      <c r="L8" s="8" t="s">
        <v>95</v>
      </c>
      <c r="M8" s="8" t="s">
        <v>95</v>
      </c>
      <c r="N8" s="8" t="s">
        <v>118</v>
      </c>
      <c r="O8" s="70" t="s">
        <v>119</v>
      </c>
      <c r="P8" s="7"/>
      <c r="Q8" s="57" t="str">
        <f t="shared" si="0"/>
        <v>Szkoła Podstawowa nr 1 im. Janusza Korczaka w Niemodlinie</v>
      </c>
      <c r="R8" s="56" t="str">
        <f t="shared" si="18"/>
        <v>49-100</v>
      </c>
      <c r="S8" s="56" t="str">
        <f t="shared" si="19"/>
        <v>Niemodlin</v>
      </c>
      <c r="T8" s="56" t="s">
        <v>65</v>
      </c>
      <c r="U8" s="56" t="str">
        <f t="shared" ref="U8:U12" si="24">N8</f>
        <v>Reymonta</v>
      </c>
      <c r="V8" s="82">
        <v>2</v>
      </c>
      <c r="W8" s="56"/>
      <c r="X8" s="8" t="s">
        <v>122</v>
      </c>
      <c r="Y8" s="8" t="s">
        <v>34</v>
      </c>
      <c r="Z8" s="57" t="s">
        <v>123</v>
      </c>
      <c r="AA8" s="43" t="s">
        <v>66</v>
      </c>
      <c r="AB8" s="57" t="s">
        <v>88</v>
      </c>
      <c r="AC8" s="8" t="s">
        <v>117</v>
      </c>
      <c r="AD8" s="7" t="s">
        <v>94</v>
      </c>
      <c r="AE8" s="8" t="s">
        <v>95</v>
      </c>
      <c r="AF8" s="8" t="s">
        <v>95</v>
      </c>
      <c r="AG8" s="8" t="s">
        <v>118</v>
      </c>
      <c r="AH8" s="7" t="s">
        <v>119</v>
      </c>
      <c r="AI8" s="81"/>
      <c r="AJ8" s="7" t="s">
        <v>134</v>
      </c>
      <c r="AK8" s="8"/>
      <c r="AL8" s="43" t="s">
        <v>30</v>
      </c>
      <c r="AM8" s="8">
        <v>76</v>
      </c>
      <c r="AN8" s="8">
        <v>44</v>
      </c>
      <c r="AO8" s="8">
        <v>33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59</v>
      </c>
      <c r="AV8" s="8">
        <v>174</v>
      </c>
      <c r="AW8" s="8">
        <v>23</v>
      </c>
      <c r="AX8" s="8">
        <v>3</v>
      </c>
      <c r="AY8" s="83">
        <f t="shared" ref="AY8:AY12" si="25">SUM(AM8:AX8)</f>
        <v>412</v>
      </c>
      <c r="AZ8" s="73">
        <f t="shared" si="7"/>
        <v>412</v>
      </c>
      <c r="BA8" s="8" t="s">
        <v>144</v>
      </c>
      <c r="BB8" s="8">
        <v>0</v>
      </c>
      <c r="BC8" s="74"/>
      <c r="BD8" s="75">
        <f t="shared" si="8"/>
        <v>0</v>
      </c>
      <c r="BE8" s="76">
        <f t="shared" si="12"/>
        <v>0</v>
      </c>
      <c r="BF8" s="77"/>
      <c r="BG8" s="76">
        <f t="shared" si="9"/>
        <v>0</v>
      </c>
      <c r="BH8" s="57">
        <v>22.05</v>
      </c>
      <c r="BI8" s="76">
        <f t="shared" si="13"/>
        <v>264.60000000000002</v>
      </c>
      <c r="BJ8" s="57">
        <v>3.7280000000000001E-2</v>
      </c>
      <c r="BK8" s="76">
        <f t="shared" si="14"/>
        <v>15.359360000000001</v>
      </c>
      <c r="BL8" s="78">
        <f t="shared" ref="BL8:BL9" si="26">BK8+BI8+BG8+BE8</f>
        <v>279.95936</v>
      </c>
      <c r="BM8" s="79">
        <f t="shared" ref="BM8:BM9" si="27">BL8*0.23</f>
        <v>64.390652799999998</v>
      </c>
      <c r="BN8" s="79">
        <f t="shared" ref="BN8:BN9" si="28">BM8+BL8</f>
        <v>344.3500128</v>
      </c>
    </row>
    <row r="9" spans="1:66" s="52" customFormat="1" ht="12" customHeight="1">
      <c r="A9" s="57">
        <f t="shared" si="10"/>
        <v>8</v>
      </c>
      <c r="B9" s="8" t="s">
        <v>93</v>
      </c>
      <c r="C9" s="7" t="s">
        <v>94</v>
      </c>
      <c r="D9" s="8" t="s">
        <v>95</v>
      </c>
      <c r="E9" s="8" t="s">
        <v>95</v>
      </c>
      <c r="F9" s="8" t="s">
        <v>96</v>
      </c>
      <c r="G9" s="7" t="s">
        <v>97</v>
      </c>
      <c r="H9" s="7" t="s">
        <v>98</v>
      </c>
      <c r="I9" s="7" t="s">
        <v>99</v>
      </c>
      <c r="J9" s="8" t="s">
        <v>120</v>
      </c>
      <c r="K9" s="7" t="s">
        <v>94</v>
      </c>
      <c r="L9" s="8" t="s">
        <v>95</v>
      </c>
      <c r="M9" s="8" t="s">
        <v>95</v>
      </c>
      <c r="N9" s="8" t="s">
        <v>118</v>
      </c>
      <c r="O9" s="70" t="s">
        <v>121</v>
      </c>
      <c r="P9" s="7"/>
      <c r="Q9" s="57" t="str">
        <f t="shared" si="0"/>
        <v>Ośrodek Sportu i Rekreacji w Niemodlinie</v>
      </c>
      <c r="R9" s="56" t="str">
        <f t="shared" si="18"/>
        <v>49-100</v>
      </c>
      <c r="S9" s="56" t="str">
        <f t="shared" si="19"/>
        <v>Niemodlin</v>
      </c>
      <c r="T9" s="56" t="s">
        <v>67</v>
      </c>
      <c r="U9" s="56"/>
      <c r="V9" s="82">
        <v>39</v>
      </c>
      <c r="W9" s="56"/>
      <c r="X9" s="8" t="s">
        <v>122</v>
      </c>
      <c r="Y9" s="8" t="s">
        <v>34</v>
      </c>
      <c r="Z9" s="57" t="s">
        <v>123</v>
      </c>
      <c r="AA9" s="43" t="s">
        <v>66</v>
      </c>
      <c r="AB9" s="57" t="s">
        <v>88</v>
      </c>
      <c r="AC9" s="8" t="s">
        <v>120</v>
      </c>
      <c r="AD9" s="7" t="s">
        <v>94</v>
      </c>
      <c r="AE9" s="8" t="s">
        <v>95</v>
      </c>
      <c r="AF9" s="8" t="s">
        <v>95</v>
      </c>
      <c r="AG9" s="8" t="s">
        <v>125</v>
      </c>
      <c r="AH9" s="7" t="s">
        <v>106</v>
      </c>
      <c r="AI9" s="81"/>
      <c r="AJ9" s="7" t="s">
        <v>135</v>
      </c>
      <c r="AK9" s="7" t="s">
        <v>136</v>
      </c>
      <c r="AL9" s="43" t="s">
        <v>30</v>
      </c>
      <c r="AM9" s="8">
        <v>5933</v>
      </c>
      <c r="AN9" s="8">
        <v>5666</v>
      </c>
      <c r="AO9" s="8">
        <v>5560</v>
      </c>
      <c r="AP9" s="8">
        <v>2273</v>
      </c>
      <c r="AQ9" s="8">
        <v>702</v>
      </c>
      <c r="AR9" s="8">
        <v>700</v>
      </c>
      <c r="AS9" s="8">
        <v>250</v>
      </c>
      <c r="AT9" s="8">
        <v>304</v>
      </c>
      <c r="AU9" s="8">
        <v>3900</v>
      </c>
      <c r="AV9" s="8">
        <v>3925</v>
      </c>
      <c r="AW9" s="8">
        <v>8835</v>
      </c>
      <c r="AX9" s="8">
        <v>10569</v>
      </c>
      <c r="AY9" s="83">
        <f t="shared" si="25"/>
        <v>48617</v>
      </c>
      <c r="AZ9" s="73">
        <f t="shared" si="7"/>
        <v>48617</v>
      </c>
      <c r="BA9" s="8" t="s">
        <v>142</v>
      </c>
      <c r="BB9" s="8">
        <v>0</v>
      </c>
      <c r="BC9" s="74"/>
      <c r="BD9" s="75">
        <f t="shared" si="8"/>
        <v>0</v>
      </c>
      <c r="BE9" s="76">
        <f t="shared" si="12"/>
        <v>0</v>
      </c>
      <c r="BF9" s="77"/>
      <c r="BG9" s="76">
        <f t="shared" si="9"/>
        <v>0</v>
      </c>
      <c r="BH9" s="57">
        <v>23.95</v>
      </c>
      <c r="BI9" s="76">
        <f t="shared" si="13"/>
        <v>287.39999999999998</v>
      </c>
      <c r="BJ9" s="57">
        <v>3.7280000000000001E-2</v>
      </c>
      <c r="BK9" s="76">
        <f t="shared" si="14"/>
        <v>1812.4417599999999</v>
      </c>
      <c r="BL9" s="78">
        <f t="shared" si="26"/>
        <v>2099.8417599999998</v>
      </c>
      <c r="BM9" s="79">
        <f t="shared" si="27"/>
        <v>482.96360479999998</v>
      </c>
      <c r="BN9" s="79">
        <f t="shared" si="28"/>
        <v>2582.8053647999996</v>
      </c>
    </row>
    <row r="10" spans="1:66" ht="12" customHeight="1">
      <c r="A10" s="57">
        <f t="shared" si="10"/>
        <v>9</v>
      </c>
      <c r="B10" s="8" t="s">
        <v>93</v>
      </c>
      <c r="C10" s="7" t="s">
        <v>94</v>
      </c>
      <c r="D10" s="8" t="s">
        <v>95</v>
      </c>
      <c r="E10" s="8" t="s">
        <v>95</v>
      </c>
      <c r="F10" s="8" t="s">
        <v>96</v>
      </c>
      <c r="G10" s="7" t="s">
        <v>97</v>
      </c>
      <c r="H10" s="7" t="s">
        <v>98</v>
      </c>
      <c r="I10" s="7" t="s">
        <v>99</v>
      </c>
      <c r="J10" s="8" t="s">
        <v>120</v>
      </c>
      <c r="K10" s="7" t="s">
        <v>94</v>
      </c>
      <c r="L10" s="8" t="s">
        <v>95</v>
      </c>
      <c r="M10" s="8" t="s">
        <v>95</v>
      </c>
      <c r="N10" s="8" t="s">
        <v>118</v>
      </c>
      <c r="O10" s="70" t="s">
        <v>121</v>
      </c>
      <c r="P10" s="7"/>
      <c r="Q10" s="57" t="str">
        <f t="shared" si="0"/>
        <v>Ośrodek Sportu i Rekreacji w Niemodlinie</v>
      </c>
      <c r="R10" s="56" t="str">
        <f t="shared" si="18"/>
        <v>49-100</v>
      </c>
      <c r="S10" s="56" t="str">
        <f t="shared" si="19"/>
        <v>Niemodlin</v>
      </c>
      <c r="T10" s="56" t="s">
        <v>68</v>
      </c>
      <c r="U10" s="56"/>
      <c r="V10" s="82">
        <v>56</v>
      </c>
      <c r="W10" s="56"/>
      <c r="X10" s="8" t="s">
        <v>122</v>
      </c>
      <c r="Y10" s="8" t="s">
        <v>34</v>
      </c>
      <c r="Z10" s="57" t="s">
        <v>123</v>
      </c>
      <c r="AA10" s="9" t="s">
        <v>66</v>
      </c>
      <c r="AB10" s="57" t="s">
        <v>88</v>
      </c>
      <c r="AC10" s="8" t="s">
        <v>120</v>
      </c>
      <c r="AD10" s="7" t="s">
        <v>94</v>
      </c>
      <c r="AE10" s="8" t="s">
        <v>95</v>
      </c>
      <c r="AF10" s="8" t="s">
        <v>95</v>
      </c>
      <c r="AG10" s="8" t="s">
        <v>118</v>
      </c>
      <c r="AH10" s="7" t="s">
        <v>121</v>
      </c>
      <c r="AI10" s="72"/>
      <c r="AJ10" s="7" t="s">
        <v>137</v>
      </c>
      <c r="AK10" s="8"/>
      <c r="AL10" s="9" t="s">
        <v>30</v>
      </c>
      <c r="AM10" s="8">
        <v>25785</v>
      </c>
      <c r="AN10" s="8">
        <v>18301</v>
      </c>
      <c r="AO10" s="8">
        <v>10685</v>
      </c>
      <c r="AP10" s="8">
        <v>5622</v>
      </c>
      <c r="AQ10" s="8">
        <v>2804</v>
      </c>
      <c r="AR10" s="8">
        <v>1730</v>
      </c>
      <c r="AS10" s="8">
        <v>1752</v>
      </c>
      <c r="AT10" s="8">
        <v>1788</v>
      </c>
      <c r="AU10" s="8">
        <v>2394</v>
      </c>
      <c r="AV10" s="8">
        <v>15985</v>
      </c>
      <c r="AW10" s="8">
        <v>33163</v>
      </c>
      <c r="AX10" s="8">
        <v>49427</v>
      </c>
      <c r="AY10" s="84">
        <f t="shared" si="25"/>
        <v>169436</v>
      </c>
      <c r="AZ10" s="73">
        <f t="shared" si="7"/>
        <v>169436</v>
      </c>
      <c r="BA10" s="8" t="s">
        <v>140</v>
      </c>
      <c r="BB10" s="8">
        <v>252</v>
      </c>
      <c r="BC10" s="74">
        <v>8760</v>
      </c>
      <c r="BD10" s="75">
        <f t="shared" si="8"/>
        <v>0</v>
      </c>
      <c r="BE10" s="76">
        <f t="shared" ref="BE10:BE12" si="29">BD10*AZ10</f>
        <v>0</v>
      </c>
      <c r="BF10" s="57">
        <f>BF2</f>
        <v>0</v>
      </c>
      <c r="BG10" s="76">
        <f t="shared" si="9"/>
        <v>0</v>
      </c>
      <c r="BH10" s="57">
        <f>BH2</f>
        <v>5.7600000000000004E-3</v>
      </c>
      <c r="BI10" s="76">
        <f t="shared" ref="BI10:BI12" si="30">BB10*BC10*BH10</f>
        <v>12715.315200000001</v>
      </c>
      <c r="BJ10" s="57">
        <f>BJ2</f>
        <v>1.6570000000000001E-2</v>
      </c>
      <c r="BK10" s="76">
        <f t="shared" ref="BK10:BK12" si="31">BJ10*AZ10</f>
        <v>2807.5545200000001</v>
      </c>
      <c r="BL10" s="78">
        <f t="shared" ref="BL10:BL12" si="32">BK10+BI10+BG10+BE10</f>
        <v>15522.869720000001</v>
      </c>
      <c r="BM10" s="79">
        <f t="shared" ref="BM10:BM13" si="33">BL10*0.23</f>
        <v>3570.2600356000003</v>
      </c>
      <c r="BN10" s="79">
        <f t="shared" ref="BN10:BN12" si="34">BM10+BL10</f>
        <v>19093.129755599999</v>
      </c>
    </row>
    <row r="11" spans="1:66" ht="12" customHeight="1">
      <c r="A11" s="57">
        <f t="shared" si="10"/>
        <v>10</v>
      </c>
      <c r="B11" s="8" t="s">
        <v>100</v>
      </c>
      <c r="C11" s="7" t="s">
        <v>94</v>
      </c>
      <c r="D11" s="8" t="s">
        <v>95</v>
      </c>
      <c r="E11" s="8" t="s">
        <v>95</v>
      </c>
      <c r="F11" s="8" t="s">
        <v>101</v>
      </c>
      <c r="G11" s="7" t="s">
        <v>102</v>
      </c>
      <c r="H11" s="7" t="s">
        <v>98</v>
      </c>
      <c r="I11" s="7" t="s">
        <v>103</v>
      </c>
      <c r="J11" s="8" t="s">
        <v>100</v>
      </c>
      <c r="K11" s="7" t="s">
        <v>94</v>
      </c>
      <c r="L11" s="8" t="s">
        <v>95</v>
      </c>
      <c r="M11" s="8" t="s">
        <v>95</v>
      </c>
      <c r="N11" s="8" t="s">
        <v>101</v>
      </c>
      <c r="O11" s="70" t="s">
        <v>102</v>
      </c>
      <c r="P11" s="7"/>
      <c r="Q11" s="57" t="str">
        <f t="shared" si="0"/>
        <v>Samorządowy Zakład Opieki Zdrowotnej w Niemodlinie</v>
      </c>
      <c r="R11" s="56" t="str">
        <f t="shared" si="18"/>
        <v>49-100</v>
      </c>
      <c r="S11" s="56" t="str">
        <f t="shared" si="19"/>
        <v>Niemodlin</v>
      </c>
      <c r="T11" s="56" t="str">
        <f>M11</f>
        <v>Niemodlin</v>
      </c>
      <c r="U11" s="56" t="str">
        <f t="shared" si="24"/>
        <v>Zamkowa</v>
      </c>
      <c r="V11" s="82" t="str">
        <f>O11</f>
        <v>4</v>
      </c>
      <c r="W11" s="56"/>
      <c r="X11" s="8" t="s">
        <v>122</v>
      </c>
      <c r="Y11" s="8" t="s">
        <v>34</v>
      </c>
      <c r="Z11" s="57" t="s">
        <v>123</v>
      </c>
      <c r="AA11" s="9" t="s">
        <v>66</v>
      </c>
      <c r="AB11" s="57" t="s">
        <v>88</v>
      </c>
      <c r="AC11" s="8" t="s">
        <v>100</v>
      </c>
      <c r="AD11" s="7" t="s">
        <v>94</v>
      </c>
      <c r="AE11" s="8" t="s">
        <v>95</v>
      </c>
      <c r="AF11" s="8" t="s">
        <v>95</v>
      </c>
      <c r="AG11" s="8" t="s">
        <v>101</v>
      </c>
      <c r="AH11" s="7" t="s">
        <v>102</v>
      </c>
      <c r="AI11" s="72"/>
      <c r="AJ11" s="7" t="s">
        <v>138</v>
      </c>
      <c r="AK11" s="8"/>
      <c r="AL11" s="9" t="s">
        <v>30</v>
      </c>
      <c r="AM11" s="8">
        <v>76793</v>
      </c>
      <c r="AN11" s="8">
        <v>65604</v>
      </c>
      <c r="AO11" s="8">
        <v>59108</v>
      </c>
      <c r="AP11" s="8">
        <v>37620</v>
      </c>
      <c r="AQ11" s="8">
        <v>33986</v>
      </c>
      <c r="AR11" s="8">
        <v>18162</v>
      </c>
      <c r="AS11" s="8">
        <v>13075</v>
      </c>
      <c r="AT11" s="8">
        <v>13084</v>
      </c>
      <c r="AU11" s="8">
        <v>24773</v>
      </c>
      <c r="AV11" s="8">
        <v>44803</v>
      </c>
      <c r="AW11" s="8">
        <v>59671</v>
      </c>
      <c r="AX11" s="8">
        <v>72349</v>
      </c>
      <c r="AY11" s="84">
        <f t="shared" si="25"/>
        <v>519028</v>
      </c>
      <c r="AZ11" s="73">
        <f t="shared" si="7"/>
        <v>519028</v>
      </c>
      <c r="BA11" s="8" t="s">
        <v>140</v>
      </c>
      <c r="BB11" s="8">
        <v>274</v>
      </c>
      <c r="BC11" s="74">
        <v>8760</v>
      </c>
      <c r="BD11" s="75">
        <f t="shared" si="8"/>
        <v>0</v>
      </c>
      <c r="BE11" s="76">
        <f t="shared" si="29"/>
        <v>0</v>
      </c>
      <c r="BF11" s="57">
        <f>BF2</f>
        <v>0</v>
      </c>
      <c r="BG11" s="76">
        <f t="shared" si="9"/>
        <v>0</v>
      </c>
      <c r="BH11" s="57">
        <f>BH2</f>
        <v>5.7600000000000004E-3</v>
      </c>
      <c r="BI11" s="76">
        <f t="shared" si="30"/>
        <v>13825.3824</v>
      </c>
      <c r="BJ11" s="57">
        <f>BJ2</f>
        <v>1.6570000000000001E-2</v>
      </c>
      <c r="BK11" s="76">
        <f t="shared" si="31"/>
        <v>8600.2939600000009</v>
      </c>
      <c r="BL11" s="78">
        <f t="shared" si="32"/>
        <v>22425.676360000001</v>
      </c>
      <c r="BM11" s="79">
        <f t="shared" si="33"/>
        <v>5157.9055628000006</v>
      </c>
      <c r="BN11" s="79">
        <f t="shared" si="34"/>
        <v>27583.581922800004</v>
      </c>
    </row>
    <row r="12" spans="1:66" ht="12" customHeight="1">
      <c r="A12" s="57">
        <f t="shared" si="10"/>
        <v>11</v>
      </c>
      <c r="B12" s="8" t="s">
        <v>104</v>
      </c>
      <c r="C12" s="7" t="s">
        <v>94</v>
      </c>
      <c r="D12" s="8" t="s">
        <v>95</v>
      </c>
      <c r="E12" s="8" t="s">
        <v>95</v>
      </c>
      <c r="F12" s="8" t="s">
        <v>105</v>
      </c>
      <c r="G12" s="7" t="s">
        <v>106</v>
      </c>
      <c r="H12" s="7" t="s">
        <v>98</v>
      </c>
      <c r="I12" s="7" t="s">
        <v>107</v>
      </c>
      <c r="J12" s="8" t="s">
        <v>104</v>
      </c>
      <c r="K12" s="7" t="s">
        <v>94</v>
      </c>
      <c r="L12" s="8" t="s">
        <v>95</v>
      </c>
      <c r="M12" s="8" t="s">
        <v>95</v>
      </c>
      <c r="N12" s="8" t="s">
        <v>105</v>
      </c>
      <c r="O12" s="70" t="s">
        <v>106</v>
      </c>
      <c r="P12" s="7"/>
      <c r="Q12" s="57" t="str">
        <f t="shared" si="0"/>
        <v>Ośrodek Kultury w Niemodlinie im. Agnieszki Osieckiej</v>
      </c>
      <c r="R12" s="56" t="str">
        <f t="shared" si="18"/>
        <v>49-100</v>
      </c>
      <c r="S12" s="56" t="str">
        <f t="shared" si="19"/>
        <v>Niemodlin</v>
      </c>
      <c r="T12" s="56" t="str">
        <f>M12</f>
        <v>Niemodlin</v>
      </c>
      <c r="U12" s="56" t="str">
        <f t="shared" si="24"/>
        <v>Mikołaja  Reja</v>
      </c>
      <c r="V12" s="82" t="str">
        <f>O12</f>
        <v>1</v>
      </c>
      <c r="W12" s="56"/>
      <c r="X12" s="8" t="s">
        <v>122</v>
      </c>
      <c r="Y12" s="8" t="s">
        <v>34</v>
      </c>
      <c r="Z12" s="57" t="s">
        <v>123</v>
      </c>
      <c r="AA12" s="9" t="s">
        <v>66</v>
      </c>
      <c r="AB12" s="57" t="s">
        <v>88</v>
      </c>
      <c r="AC12" s="8" t="s">
        <v>104</v>
      </c>
      <c r="AD12" s="7" t="s">
        <v>94</v>
      </c>
      <c r="AE12" s="8" t="s">
        <v>95</v>
      </c>
      <c r="AF12" s="8" t="s">
        <v>95</v>
      </c>
      <c r="AG12" s="8" t="s">
        <v>105</v>
      </c>
      <c r="AH12" s="7" t="s">
        <v>106</v>
      </c>
      <c r="AI12" s="72"/>
      <c r="AJ12" s="9" t="s">
        <v>145</v>
      </c>
      <c r="AK12" s="7" t="s">
        <v>139</v>
      </c>
      <c r="AL12" s="9" t="s">
        <v>30</v>
      </c>
      <c r="AM12" s="8">
        <v>17899</v>
      </c>
      <c r="AN12" s="8">
        <v>14485</v>
      </c>
      <c r="AO12" s="8">
        <v>12170</v>
      </c>
      <c r="AP12" s="8">
        <v>943</v>
      </c>
      <c r="AQ12" s="8">
        <v>3581</v>
      </c>
      <c r="AR12" s="8">
        <v>1346</v>
      </c>
      <c r="AS12" s="8">
        <v>1243</v>
      </c>
      <c r="AT12" s="8">
        <v>871</v>
      </c>
      <c r="AU12" s="8">
        <v>2184</v>
      </c>
      <c r="AV12" s="8">
        <v>7846</v>
      </c>
      <c r="AW12" s="8">
        <v>10581</v>
      </c>
      <c r="AX12" s="8">
        <v>15787</v>
      </c>
      <c r="AY12" s="84">
        <f t="shared" si="25"/>
        <v>88936</v>
      </c>
      <c r="AZ12" s="73">
        <f t="shared" si="7"/>
        <v>88936</v>
      </c>
      <c r="BA12" s="8" t="s">
        <v>140</v>
      </c>
      <c r="BB12" s="8">
        <v>111</v>
      </c>
      <c r="BC12" s="74">
        <v>8760</v>
      </c>
      <c r="BD12" s="75">
        <f t="shared" si="8"/>
        <v>0</v>
      </c>
      <c r="BE12" s="76">
        <f t="shared" si="29"/>
        <v>0</v>
      </c>
      <c r="BF12" s="57">
        <f>BF2</f>
        <v>0</v>
      </c>
      <c r="BG12" s="76">
        <f t="shared" si="9"/>
        <v>0</v>
      </c>
      <c r="BH12" s="57">
        <f>BH2</f>
        <v>5.7600000000000004E-3</v>
      </c>
      <c r="BI12" s="76">
        <f t="shared" si="30"/>
        <v>5600.7936</v>
      </c>
      <c r="BJ12" s="57">
        <f>BJ2</f>
        <v>1.6570000000000001E-2</v>
      </c>
      <c r="BK12" s="76">
        <f t="shared" si="31"/>
        <v>1473.6695200000001</v>
      </c>
      <c r="BL12" s="78">
        <f t="shared" si="32"/>
        <v>7074.4631200000003</v>
      </c>
      <c r="BM12" s="79">
        <f t="shared" si="33"/>
        <v>1627.1265176000002</v>
      </c>
      <c r="BN12" s="79">
        <f t="shared" si="34"/>
        <v>8701.5896376000001</v>
      </c>
    </row>
    <row r="13" spans="1:66" ht="13.5" customHeight="1">
      <c r="AY13" s="10">
        <f>SUM(AY2:AY12)</f>
        <v>1357354</v>
      </c>
      <c r="AZ13" s="10">
        <f>SUM(AZ2:AZ12)</f>
        <v>1357354</v>
      </c>
      <c r="BL13" s="38">
        <f>SUM(BL2:BL12)</f>
        <v>95556.162810000009</v>
      </c>
      <c r="BM13" s="85">
        <f t="shared" si="33"/>
        <v>21977.917446300002</v>
      </c>
      <c r="BN13" s="38">
        <f>SUM(BN2:BN12)</f>
        <v>117534.0802563</v>
      </c>
    </row>
    <row r="14" spans="1:66" ht="13.5" customHeight="1">
      <c r="AZ14" s="10">
        <f>SUM(AZ13)/1000</f>
        <v>1357.354</v>
      </c>
    </row>
    <row r="15" spans="1:66" ht="13.5" customHeight="1"/>
    <row r="16" spans="1:66" ht="13.5" customHeight="1"/>
    <row r="17" spans="46:66" ht="18">
      <c r="AT17" s="86" t="s">
        <v>56</v>
      </c>
      <c r="AU17" s="87"/>
      <c r="AV17" s="87"/>
      <c r="AW17" s="87"/>
      <c r="AX17" s="87"/>
      <c r="AY17" s="87"/>
      <c r="AZ17" s="87"/>
      <c r="BA17" s="87"/>
      <c r="BB17" s="87"/>
      <c r="BC17" s="87"/>
      <c r="BD17" s="86"/>
      <c r="BE17" s="87"/>
      <c r="BF17" s="87"/>
      <c r="BG17" s="87"/>
      <c r="BH17" s="87"/>
      <c r="BI17" s="87"/>
      <c r="BJ17" s="87"/>
      <c r="BK17" s="87"/>
      <c r="BL17" s="87"/>
      <c r="BM17" s="87"/>
      <c r="BN17" s="87"/>
    </row>
    <row r="18" spans="46:66" ht="18">
      <c r="AT18" s="86" t="s">
        <v>57</v>
      </c>
      <c r="AU18" s="87"/>
      <c r="AV18" s="87"/>
      <c r="AW18" s="87"/>
      <c r="AX18" s="87"/>
      <c r="AY18" s="87"/>
      <c r="AZ18" s="87"/>
      <c r="BA18" s="87"/>
      <c r="BB18" s="87"/>
      <c r="BC18" s="87"/>
      <c r="BD18" s="86"/>
      <c r="BE18" s="87"/>
      <c r="BF18" s="87"/>
      <c r="BG18" s="87"/>
      <c r="BH18" s="87"/>
      <c r="BI18" s="87"/>
      <c r="BJ18" s="87"/>
      <c r="BK18" s="87"/>
      <c r="BL18" s="87"/>
      <c r="BM18" s="87"/>
      <c r="BN18" s="87"/>
    </row>
    <row r="19" spans="46:66" ht="18">
      <c r="AT19" s="86" t="s">
        <v>72</v>
      </c>
      <c r="AU19" s="87"/>
      <c r="AV19" s="87"/>
      <c r="AW19" s="87"/>
      <c r="AX19" s="87"/>
      <c r="AY19" s="87"/>
      <c r="AZ19" s="87"/>
      <c r="BA19" s="87"/>
      <c r="BB19" s="87"/>
      <c r="BC19" s="87"/>
      <c r="BD19" s="86"/>
      <c r="BE19" s="87"/>
      <c r="BF19" s="87"/>
      <c r="BG19" s="87"/>
      <c r="BH19" s="87"/>
      <c r="BI19" s="87"/>
      <c r="BJ19" s="87"/>
      <c r="BK19" s="87"/>
      <c r="BL19" s="87"/>
      <c r="BM19" s="87"/>
      <c r="BN19" s="87"/>
    </row>
    <row r="20" spans="46:66" ht="18">
      <c r="AT20" s="86" t="s">
        <v>71</v>
      </c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</row>
    <row r="21" spans="46:66">
      <c r="BD21" s="46"/>
    </row>
  </sheetData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62"/>
  <sheetViews>
    <sheetView workbookViewId="0">
      <selection activeCell="K14" sqref="K14:K16"/>
    </sheetView>
  </sheetViews>
  <sheetFormatPr defaultColWidth="9" defaultRowHeight="12.75"/>
  <cols>
    <col min="1" max="1" width="4" style="10" customWidth="1"/>
    <col min="2" max="2" width="20" style="10" customWidth="1"/>
    <col min="3" max="3" width="18" style="10" customWidth="1"/>
    <col min="4" max="4" width="6.75" style="10" customWidth="1"/>
    <col min="5" max="5" width="8.125" style="10" customWidth="1"/>
    <col min="6" max="6" width="9.125" style="10" customWidth="1"/>
    <col min="7" max="7" width="7.75" style="10" customWidth="1"/>
    <col min="8" max="8" width="11" style="10" customWidth="1"/>
    <col min="9" max="9" width="10.5" style="10" customWidth="1"/>
    <col min="10" max="10" width="9.25" style="10" customWidth="1"/>
    <col min="11" max="11" width="10.25" style="10" customWidth="1"/>
    <col min="12" max="16384" width="9" style="10"/>
  </cols>
  <sheetData>
    <row r="1" spans="1:13">
      <c r="B1" s="46" t="s">
        <v>69</v>
      </c>
    </row>
    <row r="2" spans="1:13" s="52" customFormat="1" ht="102">
      <c r="A2" s="47" t="s">
        <v>31</v>
      </c>
      <c r="B2" s="36" t="s">
        <v>48</v>
      </c>
      <c r="C2" s="36" t="s">
        <v>49</v>
      </c>
      <c r="D2" s="48" t="s">
        <v>74</v>
      </c>
      <c r="E2" s="49" t="s">
        <v>70</v>
      </c>
      <c r="F2" s="50" t="s">
        <v>38</v>
      </c>
      <c r="G2" s="49" t="s">
        <v>45</v>
      </c>
      <c r="H2" s="50" t="s">
        <v>42</v>
      </c>
      <c r="I2" s="51" t="s">
        <v>43</v>
      </c>
      <c r="J2" s="51" t="s">
        <v>47</v>
      </c>
      <c r="K2" s="49" t="s">
        <v>38</v>
      </c>
    </row>
    <row r="3" spans="1:13">
      <c r="A3" s="6">
        <f>'Wykaz ppg - kalkulator '!A2</f>
        <v>1</v>
      </c>
      <c r="B3" s="22" t="str">
        <f>'Wykaz ppg - kalkulator '!AC2</f>
        <v>Gmina Niemodlin</v>
      </c>
      <c r="C3" s="23" t="str">
        <f>'Wykaz ppg - kalkulator '!AJ2</f>
        <v>PL0030005404</v>
      </c>
      <c r="D3" s="6">
        <f>'Wykaz ppg - kalkulator '!AZ2</f>
        <v>26929</v>
      </c>
      <c r="E3" s="6">
        <f>'Wykaz ppg - kalkulator '!BD2*1000</f>
        <v>0</v>
      </c>
      <c r="F3" s="37">
        <f>'Wykaz ppg - kalkulator '!BE2</f>
        <v>0</v>
      </c>
      <c r="G3" s="37">
        <f>'Wykaz ppg - kalkulator '!BF2</f>
        <v>0</v>
      </c>
      <c r="H3" s="37">
        <f>'Wykaz ppg - kalkulator '!BG2</f>
        <v>0</v>
      </c>
      <c r="I3" s="37">
        <f>'Wykaz ppg - kalkulator '!BI2</f>
        <v>11605.248000000001</v>
      </c>
      <c r="J3" s="37">
        <f>'Wykaz ppg - kalkulator '!BK2</f>
        <v>446.21353000000005</v>
      </c>
      <c r="K3" s="37">
        <f>'Wykaz ppg - kalkulator '!BL2</f>
        <v>12051.461530000002</v>
      </c>
      <c r="M3" s="38"/>
    </row>
    <row r="4" spans="1:13" ht="25.5">
      <c r="A4" s="6">
        <f>'Wykaz ppg - kalkulator '!A3</f>
        <v>2</v>
      </c>
      <c r="B4" s="22" t="str">
        <f>'Wykaz ppg - kalkulator '!AC3</f>
        <v>Zakład Gospodarki Komunalnej i Mieszkaniowej w Niemodlinie</v>
      </c>
      <c r="C4" s="23" t="str">
        <f>'Wykaz ppg - kalkulator '!AJ3</f>
        <v>PL0030340962</v>
      </c>
      <c r="D4" s="6">
        <f>'Wykaz ppg - kalkulator '!AZ3</f>
        <v>249555</v>
      </c>
      <c r="E4" s="6">
        <f>'Wykaz ppg - kalkulator '!BD3*1000</f>
        <v>0</v>
      </c>
      <c r="F4" s="37">
        <f>'Wykaz ppg - kalkulator '!BE3</f>
        <v>0</v>
      </c>
      <c r="G4" s="37">
        <f>'Wykaz ppg - kalkulator '!BF3</f>
        <v>0</v>
      </c>
      <c r="H4" s="37">
        <f>'Wykaz ppg - kalkulator '!BG3</f>
        <v>0</v>
      </c>
      <c r="I4" s="37">
        <f>'Wykaz ppg - kalkulator '!BI3</f>
        <v>5600.7936</v>
      </c>
      <c r="J4" s="37">
        <f>'Wykaz ppg - kalkulator '!BK3</f>
        <v>4135.1263500000005</v>
      </c>
      <c r="K4" s="37">
        <f>'Wykaz ppg - kalkulator '!BL3</f>
        <v>9735.9199499999995</v>
      </c>
    </row>
    <row r="5" spans="1:13" ht="25.5">
      <c r="A5" s="6">
        <f>'Wykaz ppg - kalkulator '!A4</f>
        <v>3</v>
      </c>
      <c r="B5" s="22" t="str">
        <f>'Wykaz ppg - kalkulator '!AC4</f>
        <v>Przedszkole Publiczne Nr 2 w Niemodlinie</v>
      </c>
      <c r="C5" s="23" t="str">
        <f>'Wykaz ppg - kalkulator '!AJ4</f>
        <v>8018590365500000038817</v>
      </c>
      <c r="D5" s="6">
        <f>'Wykaz ppg - kalkulator '!AZ4</f>
        <v>106373</v>
      </c>
      <c r="E5" s="6">
        <f>'Wykaz ppg - kalkulator '!BD4*1000</f>
        <v>0</v>
      </c>
      <c r="F5" s="37">
        <f>'Wykaz ppg - kalkulator '!BE4</f>
        <v>0</v>
      </c>
      <c r="G5" s="37">
        <f>'Wykaz ppg - kalkulator '!BF4</f>
        <v>0</v>
      </c>
      <c r="H5" s="37">
        <f>'Wykaz ppg - kalkulator '!BG4</f>
        <v>0</v>
      </c>
      <c r="I5" s="37">
        <f>'Wykaz ppg - kalkulator '!BI4</f>
        <v>6105.3696</v>
      </c>
      <c r="J5" s="37">
        <f>'Wykaz ppg - kalkulator '!BK4</f>
        <v>1762.6006100000002</v>
      </c>
      <c r="K5" s="37">
        <f>'Wykaz ppg - kalkulator '!BL4</f>
        <v>7867.9702100000004</v>
      </c>
    </row>
    <row r="6" spans="1:13" ht="25.5">
      <c r="A6" s="6">
        <f>'Wykaz ppg - kalkulator '!A5</f>
        <v>4</v>
      </c>
      <c r="B6" s="22" t="str">
        <f>'Wykaz ppg - kalkulator '!AC5</f>
        <v>Przedszkole Publiczne Nr 2 w Niemodlinie</v>
      </c>
      <c r="C6" s="23" t="str">
        <f>'Wykaz ppg - kalkulator '!AJ5</f>
        <v>8018590365500003230768</v>
      </c>
      <c r="D6" s="6">
        <f>'Wykaz ppg - kalkulator '!AZ5</f>
        <v>3403</v>
      </c>
      <c r="E6" s="6">
        <f>'Wykaz ppg - kalkulator '!BD5*1000</f>
        <v>0</v>
      </c>
      <c r="F6" s="37">
        <f>'Wykaz ppg - kalkulator '!BE5</f>
        <v>0</v>
      </c>
      <c r="G6" s="37">
        <f>'Wykaz ppg - kalkulator '!BF5</f>
        <v>0</v>
      </c>
      <c r="H6" s="37">
        <f>'Wykaz ppg - kalkulator '!BG5</f>
        <v>0</v>
      </c>
      <c r="I6" s="37">
        <f>'Wykaz ppg - kalkulator '!BI5</f>
        <v>101.03999999999999</v>
      </c>
      <c r="J6" s="37">
        <f>'Wykaz ppg - kalkulator '!BK5</f>
        <v>140.98629</v>
      </c>
      <c r="K6" s="37">
        <f>'Wykaz ppg - kalkulator '!BL5</f>
        <v>242.02628999999999</v>
      </c>
    </row>
    <row r="7" spans="1:13" ht="18" customHeight="1">
      <c r="A7" s="6">
        <f>'Wykaz ppg - kalkulator '!A6</f>
        <v>5</v>
      </c>
      <c r="B7" s="22" t="str">
        <f>'Wykaz ppg - kalkulator '!AC6</f>
        <v>Przedszkole Publiczne Nr 1 im. Bajka w Niemodlinie</v>
      </c>
      <c r="C7" s="23" t="str">
        <f>'Wykaz ppg - kalkulator '!AJ6</f>
        <v>PL0030277822</v>
      </c>
      <c r="D7" s="6">
        <f>'Wykaz ppg - kalkulator '!AZ6</f>
        <v>115906</v>
      </c>
      <c r="E7" s="6">
        <f>'Wykaz ppg - kalkulator '!BD6*1000</f>
        <v>0</v>
      </c>
      <c r="F7" s="37">
        <f>'Wykaz ppg - kalkulator '!BE6</f>
        <v>0</v>
      </c>
      <c r="G7" s="37">
        <f>'Wykaz ppg - kalkulator '!BF6</f>
        <v>0</v>
      </c>
      <c r="H7" s="37">
        <f>'Wykaz ppg - kalkulator '!BG6</f>
        <v>0</v>
      </c>
      <c r="I7" s="37">
        <f>'Wykaz ppg - kalkulator '!BI6</f>
        <v>1866.12</v>
      </c>
      <c r="J7" s="37">
        <f>'Wykaz ppg - kalkulator '!BK6</f>
        <v>3753.0362799999998</v>
      </c>
      <c r="K7" s="37">
        <f>'Wykaz ppg - kalkulator '!BL6</f>
        <v>5619.1562799999992</v>
      </c>
    </row>
    <row r="8" spans="1:13" ht="19.899999999999999" customHeight="1">
      <c r="A8" s="6">
        <f>'Wykaz ppg - kalkulator '!A7</f>
        <v>6</v>
      </c>
      <c r="B8" s="22" t="str">
        <f>'Wykaz ppg - kalkulator '!AC7</f>
        <v>Szkoła Podstawowa nr 1 im. Janusza Korczaka w Niemodlinie</v>
      </c>
      <c r="C8" s="23" t="str">
        <f>'Wykaz ppg - kalkulator '!AJ7</f>
        <v>PL0030005416</v>
      </c>
      <c r="D8" s="6">
        <f>'Wykaz ppg - kalkulator '!AZ7</f>
        <v>28759</v>
      </c>
      <c r="E8" s="6">
        <f>'Wykaz ppg - kalkulator '!BD7*1000</f>
        <v>0</v>
      </c>
      <c r="F8" s="37">
        <f>'Wykaz ppg - kalkulator '!BE7</f>
        <v>0</v>
      </c>
      <c r="G8" s="37">
        <f>'Wykaz ppg - kalkulator '!BF7</f>
        <v>0</v>
      </c>
      <c r="H8" s="37">
        <f>'Wykaz ppg - kalkulator '!BG7</f>
        <v>0</v>
      </c>
      <c r="I8" s="37">
        <f>'Wykaz ppg - kalkulator '!BI7</f>
        <v>12160.2816</v>
      </c>
      <c r="J8" s="37">
        <f>'Wykaz ppg - kalkulator '!BK7</f>
        <v>476.53663000000006</v>
      </c>
      <c r="K8" s="37">
        <f>'Wykaz ppg - kalkulator '!BL7</f>
        <v>12636.818230000001</v>
      </c>
    </row>
    <row r="9" spans="1:13" ht="25.5">
      <c r="A9" s="6">
        <f>'Wykaz ppg - kalkulator '!A8</f>
        <v>7</v>
      </c>
      <c r="B9" s="22" t="str">
        <f>'Wykaz ppg - kalkulator '!AC8</f>
        <v>Szkoła Podstawowa nr 1 im. Janusza Korczaka w Niemodlinie</v>
      </c>
      <c r="C9" s="23" t="str">
        <f>'Wykaz ppg - kalkulator '!AJ8</f>
        <v>PL0030300312</v>
      </c>
      <c r="D9" s="6">
        <f>'Wykaz ppg - kalkulator '!AZ8</f>
        <v>412</v>
      </c>
      <c r="E9" s="6">
        <f>'Wykaz ppg - kalkulator '!BD8*1000</f>
        <v>0</v>
      </c>
      <c r="F9" s="37">
        <f>'Wykaz ppg - kalkulator '!BE8</f>
        <v>0</v>
      </c>
      <c r="G9" s="37">
        <f>'Wykaz ppg - kalkulator '!BF8</f>
        <v>0</v>
      </c>
      <c r="H9" s="37">
        <f>'Wykaz ppg - kalkulator '!BG8</f>
        <v>0</v>
      </c>
      <c r="I9" s="37">
        <f>'Wykaz ppg - kalkulator '!BI8</f>
        <v>264.60000000000002</v>
      </c>
      <c r="J9" s="37">
        <f>'Wykaz ppg - kalkulator '!BK8</f>
        <v>15.359360000000001</v>
      </c>
      <c r="K9" s="37">
        <f>'Wykaz ppg - kalkulator '!BL8</f>
        <v>279.95936</v>
      </c>
    </row>
    <row r="10" spans="1:13" ht="25.5">
      <c r="A10" s="6">
        <f>'Wykaz ppg - kalkulator '!A9</f>
        <v>8</v>
      </c>
      <c r="B10" s="22" t="str">
        <f>'Wykaz ppg - kalkulator '!AC9</f>
        <v>Ośrodek Sportu i Rekreacji w Niemodlinie</v>
      </c>
      <c r="C10" s="23" t="str">
        <f>'Wykaz ppg - kalkulator '!AJ9</f>
        <v>PL0031386401</v>
      </c>
      <c r="D10" s="6">
        <f>'Wykaz ppg - kalkulator '!AZ9</f>
        <v>48617</v>
      </c>
      <c r="E10" s="6">
        <f>'Wykaz ppg - kalkulator '!BD9*1000</f>
        <v>0</v>
      </c>
      <c r="F10" s="37">
        <f>'Wykaz ppg - kalkulator '!BE9</f>
        <v>0</v>
      </c>
      <c r="G10" s="37">
        <f>'Wykaz ppg - kalkulator '!BF9</f>
        <v>0</v>
      </c>
      <c r="H10" s="37">
        <f>'Wykaz ppg - kalkulator '!BG9</f>
        <v>0</v>
      </c>
      <c r="I10" s="37">
        <f>'Wykaz ppg - kalkulator '!BI9</f>
        <v>287.39999999999998</v>
      </c>
      <c r="J10" s="37">
        <f>'Wykaz ppg - kalkulator '!BK9</f>
        <v>1812.4417599999999</v>
      </c>
      <c r="K10" s="37">
        <f>'Wykaz ppg - kalkulator '!BL9</f>
        <v>2099.8417599999998</v>
      </c>
    </row>
    <row r="11" spans="1:13" ht="25.5">
      <c r="A11" s="6">
        <f>'Wykaz ppg - kalkulator '!A10</f>
        <v>9</v>
      </c>
      <c r="B11" s="22" t="str">
        <f>'Wykaz ppg - kalkulator '!AC10</f>
        <v>Ośrodek Sportu i Rekreacji w Niemodlinie</v>
      </c>
      <c r="C11" s="23" t="str">
        <f>'Wykaz ppg - kalkulator '!AJ10</f>
        <v>PL0030003886</v>
      </c>
      <c r="D11" s="6">
        <f>'Wykaz ppg - kalkulator '!AZ10</f>
        <v>169436</v>
      </c>
      <c r="E11" s="6">
        <f>'Wykaz ppg - kalkulator '!BD10*1000</f>
        <v>0</v>
      </c>
      <c r="F11" s="37">
        <f>'Wykaz ppg - kalkulator '!BE10</f>
        <v>0</v>
      </c>
      <c r="G11" s="37">
        <f>'Wykaz ppg - kalkulator '!BF10</f>
        <v>0</v>
      </c>
      <c r="H11" s="37">
        <f>'Wykaz ppg - kalkulator '!BG10</f>
        <v>0</v>
      </c>
      <c r="I11" s="37">
        <f>'Wykaz ppg - kalkulator '!BI10</f>
        <v>12715.315200000001</v>
      </c>
      <c r="J11" s="37">
        <f>'Wykaz ppg - kalkulator '!BK10</f>
        <v>2807.5545200000001</v>
      </c>
      <c r="K11" s="37">
        <f>'Wykaz ppg - kalkulator '!BL10</f>
        <v>15522.869720000001</v>
      </c>
    </row>
    <row r="12" spans="1:13" ht="25.5">
      <c r="A12" s="6">
        <f>'Wykaz ppg - kalkulator '!A11</f>
        <v>10</v>
      </c>
      <c r="B12" s="22" t="str">
        <f>'Wykaz ppg - kalkulator '!AC11</f>
        <v>Samorządowy Zakład Opieki Zdrowotnej w Niemodlinie</v>
      </c>
      <c r="C12" s="23" t="str">
        <f>'Wykaz ppg - kalkulator '!AJ11</f>
        <v>PL0030003854</v>
      </c>
      <c r="D12" s="6">
        <f>'Wykaz ppg - kalkulator '!AZ11</f>
        <v>519028</v>
      </c>
      <c r="E12" s="6">
        <f>'Wykaz ppg - kalkulator '!BD11*1000</f>
        <v>0</v>
      </c>
      <c r="F12" s="37">
        <f>'Wykaz ppg - kalkulator '!BE11</f>
        <v>0</v>
      </c>
      <c r="G12" s="37">
        <f>'Wykaz ppg - kalkulator '!BF11</f>
        <v>0</v>
      </c>
      <c r="H12" s="37">
        <f>'Wykaz ppg - kalkulator '!BG11</f>
        <v>0</v>
      </c>
      <c r="I12" s="37">
        <f>'Wykaz ppg - kalkulator '!BI11</f>
        <v>13825.3824</v>
      </c>
      <c r="J12" s="37">
        <f>'Wykaz ppg - kalkulator '!BK11</f>
        <v>8600.2939600000009</v>
      </c>
      <c r="K12" s="37">
        <f>'Wykaz ppg - kalkulator '!BL11</f>
        <v>22425.676360000001</v>
      </c>
    </row>
    <row r="13" spans="1:13" ht="25.5">
      <c r="A13" s="6">
        <f>'Wykaz ppg - kalkulator '!A12</f>
        <v>11</v>
      </c>
      <c r="B13" s="22" t="str">
        <f>'Wykaz ppg - kalkulator '!AC12</f>
        <v>Ośrodek Kultury w Niemodlinie im. Agnieszki Osieckiej</v>
      </c>
      <c r="C13" s="23" t="str">
        <f>'Wykaz ppg - kalkulator '!AJ12</f>
        <v>8018590365500020258684</v>
      </c>
      <c r="D13" s="6">
        <f>'Wykaz ppg - kalkulator '!AZ12</f>
        <v>88936</v>
      </c>
      <c r="E13" s="6">
        <f>'Wykaz ppg - kalkulator '!BD12*1000</f>
        <v>0</v>
      </c>
      <c r="F13" s="37">
        <f>'Wykaz ppg - kalkulator '!BE12</f>
        <v>0</v>
      </c>
      <c r="G13" s="37">
        <f>'Wykaz ppg - kalkulator '!BF12</f>
        <v>0</v>
      </c>
      <c r="H13" s="37">
        <f>'Wykaz ppg - kalkulator '!BG12</f>
        <v>0</v>
      </c>
      <c r="I13" s="37">
        <f>'Wykaz ppg - kalkulator '!BI12</f>
        <v>5600.7936</v>
      </c>
      <c r="J13" s="37">
        <f>'Wykaz ppg - kalkulator '!BK12</f>
        <v>1473.6695200000001</v>
      </c>
      <c r="K13" s="37">
        <f>'Wykaz ppg - kalkulator '!BL12</f>
        <v>7074.4631200000003</v>
      </c>
    </row>
    <row r="14" spans="1:13" ht="14.25" customHeight="1">
      <c r="A14" s="91" t="s">
        <v>50</v>
      </c>
      <c r="B14" s="91"/>
      <c r="C14" s="91"/>
      <c r="D14" s="91"/>
      <c r="E14" s="91"/>
      <c r="F14" s="91"/>
      <c r="G14" s="91"/>
      <c r="H14" s="91"/>
      <c r="I14" s="91"/>
      <c r="J14" s="91"/>
      <c r="K14" s="39">
        <f>SUM(K3:K13)</f>
        <v>95556.162810000009</v>
      </c>
    </row>
    <row r="15" spans="1:13" ht="14.25" customHeight="1">
      <c r="A15" s="91" t="s">
        <v>40</v>
      </c>
      <c r="B15" s="91"/>
      <c r="C15" s="91"/>
      <c r="D15" s="91"/>
      <c r="E15" s="91"/>
      <c r="F15" s="91"/>
      <c r="G15" s="91"/>
      <c r="H15" s="91"/>
      <c r="I15" s="91"/>
      <c r="J15" s="91"/>
      <c r="K15" s="39">
        <f>K14*0.23</f>
        <v>21977.917446300002</v>
      </c>
    </row>
    <row r="16" spans="1:13" ht="14.25" customHeight="1">
      <c r="A16" s="91" t="s">
        <v>51</v>
      </c>
      <c r="B16" s="91"/>
      <c r="C16" s="91"/>
      <c r="D16" s="91"/>
      <c r="E16" s="91"/>
      <c r="F16" s="91"/>
      <c r="G16" s="91"/>
      <c r="H16" s="91"/>
      <c r="I16" s="91"/>
      <c r="J16" s="91"/>
      <c r="K16" s="39">
        <f>K14+K15</f>
        <v>117534.08025630002</v>
      </c>
    </row>
    <row r="20" spans="2:11">
      <c r="F20" s="40"/>
      <c r="G20" s="40"/>
      <c r="H20" s="40"/>
      <c r="I20" s="40"/>
      <c r="J20" s="41"/>
      <c r="K20" s="41"/>
    </row>
    <row r="21" spans="2:11">
      <c r="F21" s="53" t="s">
        <v>52</v>
      </c>
      <c r="H21" s="53" t="s">
        <v>53</v>
      </c>
      <c r="J21" s="54"/>
      <c r="K21" s="41"/>
    </row>
    <row r="22" spans="2:11" ht="14.25" customHeight="1">
      <c r="H22" s="55" t="s">
        <v>54</v>
      </c>
      <c r="J22" s="55"/>
    </row>
    <row r="24" spans="2:11">
      <c r="B24" s="42" t="s">
        <v>55</v>
      </c>
    </row>
    <row r="25" spans="2:11">
      <c r="B25" s="42" t="s">
        <v>64</v>
      </c>
    </row>
    <row r="30" spans="2:11" ht="14.25" customHeight="1"/>
    <row r="38" ht="14.25" customHeight="1"/>
    <row r="46" ht="14.25" customHeight="1"/>
    <row r="54" ht="14.25" customHeight="1"/>
    <row r="62" ht="14.25" customHeight="1"/>
  </sheetData>
  <mergeCells count="3">
    <mergeCell ref="A14:J14"/>
    <mergeCell ref="A15:J15"/>
    <mergeCell ref="A16:J16"/>
  </mergeCells>
  <pageMargins left="0.25" right="0.25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13" workbookViewId="0">
      <selection activeCell="C29" sqref="C29:H29"/>
    </sheetView>
  </sheetViews>
  <sheetFormatPr defaultColWidth="9" defaultRowHeight="12.75"/>
  <cols>
    <col min="1" max="1" width="2.75" style="10" customWidth="1"/>
    <col min="2" max="2" width="18.5" style="10" customWidth="1"/>
    <col min="3" max="3" width="20" style="10" customWidth="1"/>
    <col min="4" max="4" width="14.75" style="10" customWidth="1"/>
    <col min="5" max="6" width="9" style="10"/>
    <col min="7" max="7" width="8.875" style="10" customWidth="1"/>
    <col min="8" max="16384" width="9" style="10"/>
  </cols>
  <sheetData>
    <row r="1" spans="1:11" ht="102">
      <c r="A1" s="10" t="s">
        <v>31</v>
      </c>
      <c r="B1" s="11" t="s">
        <v>58</v>
      </c>
      <c r="C1" s="12" t="s">
        <v>59</v>
      </c>
      <c r="D1" s="12" t="s">
        <v>60</v>
      </c>
      <c r="E1" s="13" t="s">
        <v>61</v>
      </c>
      <c r="F1" s="13" t="s">
        <v>62</v>
      </c>
      <c r="G1" s="13" t="s">
        <v>92</v>
      </c>
      <c r="H1" s="13" t="s">
        <v>63</v>
      </c>
    </row>
    <row r="2" spans="1:11">
      <c r="A2" s="14">
        <v>1</v>
      </c>
      <c r="B2" s="15" t="str">
        <f>'Wykaz ppg - kalkulator '!AJ5</f>
        <v>8018590365500003230768</v>
      </c>
      <c r="C2" s="16"/>
      <c r="D2" s="16" t="str">
        <f>'Wykaz ppg - kalkulator '!AB5</f>
        <v>01.01.2022 godz. 06:00</v>
      </c>
      <c r="E2" s="17"/>
      <c r="F2" s="18" t="str">
        <f>'Wykaz ppg - kalkulator '!BA5</f>
        <v>W-2.1_ZA</v>
      </c>
      <c r="G2" s="19">
        <f>'Wykaz ppg - kalkulator '!AZ5</f>
        <v>3403</v>
      </c>
      <c r="H2" s="14"/>
      <c r="I2" s="20"/>
      <c r="J2" s="20"/>
      <c r="K2" s="20"/>
    </row>
    <row r="3" spans="1:11">
      <c r="A3" s="14">
        <f t="shared" ref="A3" si="0">A2+1</f>
        <v>2</v>
      </c>
      <c r="B3" s="15" t="str">
        <f>'Wykaz ppg - kalkulator '!AJ6</f>
        <v>PL0030277822</v>
      </c>
      <c r="C3" s="16"/>
      <c r="D3" s="16" t="str">
        <f>'Wykaz ppg - kalkulator '!AB6</f>
        <v>01.01.2022 godz. 06:00</v>
      </c>
      <c r="E3" s="17"/>
      <c r="F3" s="18" t="str">
        <f>'Wykaz ppg - kalkulator '!BA6</f>
        <v>W-4-ZA</v>
      </c>
      <c r="G3" s="19">
        <f>'Wykaz ppg - kalkulator '!AZ6</f>
        <v>115906</v>
      </c>
      <c r="H3" s="14"/>
      <c r="I3" s="20"/>
      <c r="J3" s="20"/>
      <c r="K3" s="20"/>
    </row>
    <row r="4" spans="1:11">
      <c r="A4" s="14">
        <v>3</v>
      </c>
      <c r="B4" s="15" t="str">
        <f>'Wykaz ppg - kalkulator '!AJ8</f>
        <v>PL0030300312</v>
      </c>
      <c r="C4" s="16"/>
      <c r="D4" s="16" t="str">
        <f>'Wykaz ppg - kalkulator '!AB8</f>
        <v>01.01.2022 godz. 06:00</v>
      </c>
      <c r="E4" s="17"/>
      <c r="F4" s="18" t="str">
        <f>'Wykaz ppg - kalkulator '!BA8</f>
        <v>W-3.6-ZA</v>
      </c>
      <c r="G4" s="19">
        <f>'Wykaz ppg - kalkulator '!AZ8</f>
        <v>412</v>
      </c>
      <c r="H4" s="14"/>
      <c r="I4" s="20"/>
      <c r="J4" s="20"/>
      <c r="K4" s="20"/>
    </row>
    <row r="5" spans="1:11">
      <c r="A5" s="14">
        <v>4</v>
      </c>
      <c r="B5" s="15" t="str">
        <f>'Wykaz ppg - kalkulator '!AJ9</f>
        <v>PL0031386401</v>
      </c>
      <c r="C5" s="16"/>
      <c r="D5" s="16" t="str">
        <f>'Wykaz ppg - kalkulator '!AB9</f>
        <v>01.01.2022 godz. 06:00</v>
      </c>
      <c r="E5" s="17"/>
      <c r="F5" s="18" t="str">
        <f>'Wykaz ppg - kalkulator '!BA9</f>
        <v>W-3.9_ZA</v>
      </c>
      <c r="G5" s="19">
        <f>'Wykaz ppg - kalkulator '!AZ9</f>
        <v>48617</v>
      </c>
      <c r="H5" s="14"/>
      <c r="I5" s="20"/>
      <c r="J5" s="20"/>
      <c r="K5" s="20"/>
    </row>
    <row r="6" spans="1:11">
      <c r="A6" s="20"/>
      <c r="B6" s="20"/>
      <c r="C6" s="20"/>
      <c r="D6" s="20"/>
      <c r="E6" s="20"/>
      <c r="F6" s="20"/>
      <c r="G6" s="20">
        <f>SUM(G2:G5)</f>
        <v>168338</v>
      </c>
      <c r="H6" s="20"/>
      <c r="I6" s="20"/>
      <c r="J6" s="20"/>
      <c r="K6" s="20"/>
    </row>
    <row r="7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89.25">
      <c r="B8" s="21" t="s">
        <v>75</v>
      </c>
      <c r="C8" s="21" t="s">
        <v>80</v>
      </c>
      <c r="D8" s="21" t="s">
        <v>76</v>
      </c>
      <c r="E8" s="21" t="s">
        <v>78</v>
      </c>
      <c r="G8" s="22" t="str">
        <f>C8</f>
        <v>Nr ID / rejestratora / przelicznika / gazomierza / identyfikacyjny Obiektu[1]</v>
      </c>
      <c r="H8" s="22" t="str">
        <f>D8</f>
        <v>Moc Umowna [kWh/h]</v>
      </c>
      <c r="I8" s="22" t="str">
        <f>E8</f>
        <v>Zamówienie ilości Paliwa gazowego w okresie obowiązywania Umowy [kWh]</v>
      </c>
    </row>
    <row r="9" spans="1:11">
      <c r="B9" s="1">
        <v>1</v>
      </c>
      <c r="C9" s="29" t="s">
        <v>126</v>
      </c>
      <c r="D9" s="30">
        <f>'Wykaz ppg - kalkulator '!BB2</f>
        <v>230</v>
      </c>
      <c r="E9" s="30">
        <f>'Wykaz ppg - kalkulator '!AZ2</f>
        <v>26929</v>
      </c>
      <c r="G9" s="23" t="str">
        <f>C9</f>
        <v>PL0030005404</v>
      </c>
      <c r="H9" s="23">
        <f t="shared" ref="H9:I9" si="1">D9</f>
        <v>230</v>
      </c>
      <c r="I9" s="23">
        <f t="shared" si="1"/>
        <v>26929</v>
      </c>
    </row>
    <row r="10" spans="1:11">
      <c r="B10" s="1">
        <v>2</v>
      </c>
      <c r="C10" s="29" t="s">
        <v>127</v>
      </c>
      <c r="D10" s="30">
        <f>'Wykaz ppg - kalkulator '!BB3</f>
        <v>111</v>
      </c>
      <c r="E10" s="30">
        <f>'Wykaz ppg - kalkulator '!AZ3</f>
        <v>249555</v>
      </c>
      <c r="G10" s="23" t="str">
        <f t="shared" ref="G10:G11" si="2">C10</f>
        <v>PL0030340962</v>
      </c>
      <c r="H10" s="23">
        <f t="shared" ref="H10:H11" si="3">D10</f>
        <v>111</v>
      </c>
      <c r="I10" s="23">
        <f t="shared" ref="I10:I11" si="4">E10</f>
        <v>249555</v>
      </c>
    </row>
    <row r="11" spans="1:11">
      <c r="B11" s="1">
        <v>3</v>
      </c>
      <c r="C11" s="29" t="s">
        <v>128</v>
      </c>
      <c r="D11" s="30">
        <f>'Wykaz ppg - kalkulator '!BB4</f>
        <v>121</v>
      </c>
      <c r="E11" s="30">
        <f>'Wykaz ppg - kalkulator '!AZ4</f>
        <v>106373</v>
      </c>
      <c r="G11" s="23" t="str">
        <f t="shared" si="2"/>
        <v>8018590365500000038817</v>
      </c>
      <c r="H11" s="23">
        <f t="shared" si="3"/>
        <v>121</v>
      </c>
      <c r="I11" s="23">
        <f t="shared" si="4"/>
        <v>106373</v>
      </c>
    </row>
    <row r="12" spans="1:11">
      <c r="B12" s="1">
        <v>4</v>
      </c>
      <c r="C12" s="29" t="str">
        <f>'Wykaz ppg - kalkulator '!AJ7</f>
        <v>PL0030005416</v>
      </c>
      <c r="D12" s="30">
        <f>'Wykaz ppg - kalkulator '!BB7</f>
        <v>241</v>
      </c>
      <c r="E12" s="30">
        <f>'Wykaz ppg - kalkulator '!AZ7</f>
        <v>28759</v>
      </c>
      <c r="G12" s="23"/>
      <c r="H12" s="23"/>
      <c r="I12" s="23"/>
    </row>
    <row r="13" spans="1:11">
      <c r="B13" s="1">
        <v>5</v>
      </c>
      <c r="C13" s="24" t="str">
        <f>'Wykaz ppg - kalkulator '!AJ10</f>
        <v>PL0030003886</v>
      </c>
      <c r="D13" s="30">
        <f>'Wykaz ppg - kalkulator '!BB10</f>
        <v>252</v>
      </c>
      <c r="E13" s="30">
        <f>'Wykaz ppg - kalkulator '!AZ10</f>
        <v>169436</v>
      </c>
      <c r="G13" s="23"/>
      <c r="H13" s="23"/>
      <c r="I13" s="23"/>
    </row>
    <row r="14" spans="1:11">
      <c r="B14" s="1">
        <v>6</v>
      </c>
      <c r="C14" s="24" t="str">
        <f>'Wykaz ppg - kalkulator '!AJ11</f>
        <v>PL0030003854</v>
      </c>
      <c r="D14" s="30">
        <f>'Wykaz ppg - kalkulator '!BB11</f>
        <v>274</v>
      </c>
      <c r="E14" s="30">
        <f>'Wykaz ppg - kalkulator '!AZ11</f>
        <v>519028</v>
      </c>
      <c r="G14" s="23"/>
      <c r="H14" s="23"/>
      <c r="I14" s="23"/>
    </row>
    <row r="15" spans="1:11">
      <c r="B15" s="1">
        <v>7</v>
      </c>
      <c r="C15" s="24" t="str">
        <f>'Wykaz ppg - kalkulator '!AJ12</f>
        <v>8018590365500020258684</v>
      </c>
      <c r="D15" s="30">
        <f>'Wykaz ppg - kalkulator '!BB12</f>
        <v>111</v>
      </c>
      <c r="E15" s="30">
        <f>'Wykaz ppg - kalkulator '!AZ12</f>
        <v>88936</v>
      </c>
      <c r="G15" s="23"/>
      <c r="H15" s="23"/>
      <c r="I15" s="23"/>
    </row>
    <row r="16" spans="1:11" ht="36" customHeight="1">
      <c r="B16" s="31" t="s">
        <v>77</v>
      </c>
      <c r="C16" s="92" t="s">
        <v>77</v>
      </c>
      <c r="D16" s="93"/>
      <c r="E16" s="30">
        <f>SUM(E9:E15)</f>
        <v>1189016</v>
      </c>
      <c r="G16" s="6" t="str">
        <f>C16</f>
        <v>Razem ilości umowne:</v>
      </c>
      <c r="H16" s="6"/>
      <c r="I16" s="6">
        <f>E16</f>
        <v>1189016</v>
      </c>
    </row>
    <row r="19" spans="2:16" ht="51">
      <c r="B19" s="25" t="s">
        <v>29</v>
      </c>
      <c r="C19" s="26" t="s">
        <v>11</v>
      </c>
      <c r="D19" s="26" t="s">
        <v>12</v>
      </c>
      <c r="E19" s="26" t="s">
        <v>22</v>
      </c>
      <c r="F19" s="26" t="s">
        <v>13</v>
      </c>
      <c r="G19" s="26" t="s">
        <v>14</v>
      </c>
      <c r="H19" s="26" t="s">
        <v>15</v>
      </c>
      <c r="I19" s="26" t="s">
        <v>16</v>
      </c>
      <c r="J19" s="26" t="s">
        <v>17</v>
      </c>
      <c r="K19" s="26" t="s">
        <v>18</v>
      </c>
      <c r="L19" s="26" t="s">
        <v>19</v>
      </c>
      <c r="M19" s="26" t="s">
        <v>20</v>
      </c>
      <c r="N19" s="26" t="s">
        <v>21</v>
      </c>
      <c r="O19" s="27" t="s">
        <v>9</v>
      </c>
      <c r="P19" s="28" t="s">
        <v>10</v>
      </c>
    </row>
    <row r="20" spans="2:16" ht="13.5">
      <c r="B20" s="5" t="s">
        <v>126</v>
      </c>
      <c r="C20" s="8">
        <v>5299</v>
      </c>
      <c r="D20" s="8">
        <v>3980</v>
      </c>
      <c r="E20" s="8">
        <v>4039</v>
      </c>
      <c r="F20" s="8">
        <v>330</v>
      </c>
      <c r="G20" s="8">
        <v>1385</v>
      </c>
      <c r="H20" s="8">
        <v>220</v>
      </c>
      <c r="I20" s="8">
        <v>0</v>
      </c>
      <c r="J20" s="8">
        <v>0</v>
      </c>
      <c r="K20" s="8">
        <v>200</v>
      </c>
      <c r="L20" s="8">
        <v>2377</v>
      </c>
      <c r="M20" s="8">
        <v>3993</v>
      </c>
      <c r="N20" s="8">
        <v>5106</v>
      </c>
      <c r="O20" s="73">
        <f>SUM(G20:N20)</f>
        <v>13281</v>
      </c>
      <c r="P20" s="73">
        <f>O20</f>
        <v>13281</v>
      </c>
    </row>
    <row r="21" spans="2:16">
      <c r="B21" s="5" t="s">
        <v>127</v>
      </c>
      <c r="C21" s="4">
        <v>44449</v>
      </c>
      <c r="D21" s="4">
        <v>40317</v>
      </c>
      <c r="E21" s="4">
        <v>38899</v>
      </c>
      <c r="F21" s="4">
        <v>22513</v>
      </c>
      <c r="G21" s="4">
        <v>12522</v>
      </c>
      <c r="H21" s="4">
        <v>34</v>
      </c>
      <c r="I21" s="4">
        <v>0</v>
      </c>
      <c r="J21" s="4">
        <v>0</v>
      </c>
      <c r="K21" s="4">
        <v>0</v>
      </c>
      <c r="L21" s="4">
        <v>27771</v>
      </c>
      <c r="M21" s="4">
        <v>24421</v>
      </c>
      <c r="N21" s="4">
        <v>38629</v>
      </c>
      <c r="O21" s="4" t="s">
        <v>140</v>
      </c>
      <c r="P21" s="4">
        <v>111</v>
      </c>
    </row>
    <row r="22" spans="2:16">
      <c r="B22" s="5" t="s">
        <v>128</v>
      </c>
      <c r="C22" s="4">
        <v>21443</v>
      </c>
      <c r="D22" s="4">
        <v>15664</v>
      </c>
      <c r="E22" s="4">
        <v>11589</v>
      </c>
      <c r="F22" s="4">
        <v>1279</v>
      </c>
      <c r="G22" s="4">
        <v>2928</v>
      </c>
      <c r="H22" s="4">
        <v>1945</v>
      </c>
      <c r="I22" s="4">
        <v>0</v>
      </c>
      <c r="J22" s="4">
        <v>57</v>
      </c>
      <c r="K22" s="4">
        <v>3181</v>
      </c>
      <c r="L22" s="4">
        <v>11741</v>
      </c>
      <c r="M22" s="4">
        <v>16085</v>
      </c>
      <c r="N22" s="4">
        <v>20461</v>
      </c>
      <c r="O22" s="4" t="s">
        <v>140</v>
      </c>
      <c r="P22" s="4">
        <v>121</v>
      </c>
    </row>
    <row r="23" spans="2:16">
      <c r="B23" s="5" t="s">
        <v>133</v>
      </c>
      <c r="C23" s="4">
        <v>6581</v>
      </c>
      <c r="D23" s="4">
        <v>5275</v>
      </c>
      <c r="E23" s="4">
        <v>3858</v>
      </c>
      <c r="F23" s="4">
        <v>1366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1959</v>
      </c>
      <c r="M23" s="4">
        <v>4154</v>
      </c>
      <c r="N23" s="4">
        <v>5566</v>
      </c>
      <c r="O23" s="4" t="s">
        <v>140</v>
      </c>
      <c r="P23" s="4">
        <v>241</v>
      </c>
    </row>
    <row r="24" spans="2:16">
      <c r="B24" s="5" t="s">
        <v>137</v>
      </c>
      <c r="C24" s="4">
        <v>25785</v>
      </c>
      <c r="D24" s="4">
        <v>18301</v>
      </c>
      <c r="E24" s="4">
        <v>10685</v>
      </c>
      <c r="F24" s="4">
        <v>5622</v>
      </c>
      <c r="G24" s="4">
        <v>2804</v>
      </c>
      <c r="H24" s="4">
        <v>1730</v>
      </c>
      <c r="I24" s="4">
        <v>1752</v>
      </c>
      <c r="J24" s="4">
        <v>1788</v>
      </c>
      <c r="K24" s="4">
        <v>2394</v>
      </c>
      <c r="L24" s="4">
        <v>15985</v>
      </c>
      <c r="M24" s="4">
        <v>33163</v>
      </c>
      <c r="N24" s="4">
        <v>49427</v>
      </c>
      <c r="O24" s="4" t="s">
        <v>140</v>
      </c>
      <c r="P24" s="4">
        <v>252</v>
      </c>
    </row>
    <row r="25" spans="2:16">
      <c r="B25" s="5" t="s">
        <v>138</v>
      </c>
      <c r="C25" s="4">
        <v>76793</v>
      </c>
      <c r="D25" s="4">
        <v>65604</v>
      </c>
      <c r="E25" s="4">
        <v>59108</v>
      </c>
      <c r="F25" s="4">
        <v>37620</v>
      </c>
      <c r="G25" s="4">
        <v>33986</v>
      </c>
      <c r="H25" s="4">
        <v>18162</v>
      </c>
      <c r="I25" s="4">
        <v>13075</v>
      </c>
      <c r="J25" s="4">
        <v>13084</v>
      </c>
      <c r="K25" s="4">
        <v>24773</v>
      </c>
      <c r="L25" s="4">
        <v>44803</v>
      </c>
      <c r="M25" s="4">
        <v>59671</v>
      </c>
      <c r="N25" s="4">
        <v>72349</v>
      </c>
      <c r="O25" s="4" t="s">
        <v>140</v>
      </c>
      <c r="P25" s="4">
        <v>274</v>
      </c>
    </row>
    <row r="26" spans="2:16">
      <c r="B26" s="6" t="s">
        <v>145</v>
      </c>
      <c r="C26" s="4">
        <v>17899</v>
      </c>
      <c r="D26" s="4">
        <v>14485</v>
      </c>
      <c r="E26" s="4">
        <v>12170</v>
      </c>
      <c r="F26" s="4">
        <v>943</v>
      </c>
      <c r="G26" s="4">
        <v>3581</v>
      </c>
      <c r="H26" s="4">
        <v>1346</v>
      </c>
      <c r="I26" s="4">
        <v>1243</v>
      </c>
      <c r="J26" s="4">
        <v>871</v>
      </c>
      <c r="K26" s="4">
        <v>2184</v>
      </c>
      <c r="L26" s="4">
        <v>7846</v>
      </c>
      <c r="M26" s="4">
        <v>10581</v>
      </c>
      <c r="N26" s="4">
        <v>15787</v>
      </c>
      <c r="O26" s="4" t="s">
        <v>140</v>
      </c>
      <c r="P26" s="4">
        <v>111</v>
      </c>
    </row>
    <row r="28" spans="2:16" ht="51">
      <c r="B28" s="25" t="s">
        <v>29</v>
      </c>
      <c r="C28" s="26" t="s">
        <v>16</v>
      </c>
      <c r="D28" s="26" t="s">
        <v>17</v>
      </c>
      <c r="E28" s="26" t="s">
        <v>18</v>
      </c>
      <c r="F28" s="26" t="s">
        <v>19</v>
      </c>
      <c r="G28" s="26" t="s">
        <v>20</v>
      </c>
      <c r="H28" s="26" t="s">
        <v>21</v>
      </c>
      <c r="I28" s="27" t="s">
        <v>9</v>
      </c>
      <c r="J28" s="28" t="s">
        <v>10</v>
      </c>
    </row>
    <row r="29" spans="2:16" ht="13.5">
      <c r="B29" s="5" t="s">
        <v>126</v>
      </c>
      <c r="C29" s="8">
        <v>0</v>
      </c>
      <c r="D29" s="8">
        <v>0</v>
      </c>
      <c r="E29" s="8">
        <v>200</v>
      </c>
      <c r="F29" s="8">
        <v>2377</v>
      </c>
      <c r="G29" s="8">
        <v>3993</v>
      </c>
      <c r="H29" s="8">
        <v>5106</v>
      </c>
      <c r="I29" s="4" t="s">
        <v>140</v>
      </c>
      <c r="J29" s="4">
        <v>230</v>
      </c>
    </row>
    <row r="30" spans="2:16">
      <c r="B30" s="5" t="s">
        <v>127</v>
      </c>
      <c r="C30" s="4">
        <v>0</v>
      </c>
      <c r="D30" s="4">
        <v>0</v>
      </c>
      <c r="E30" s="4">
        <v>0</v>
      </c>
      <c r="F30" s="4">
        <v>27771</v>
      </c>
      <c r="G30" s="4">
        <v>24421</v>
      </c>
      <c r="H30" s="4">
        <v>38629</v>
      </c>
      <c r="I30" s="4" t="s">
        <v>140</v>
      </c>
      <c r="J30" s="4">
        <v>111</v>
      </c>
    </row>
    <row r="31" spans="2:16">
      <c r="B31" s="5" t="s">
        <v>128</v>
      </c>
      <c r="C31" s="4">
        <v>0</v>
      </c>
      <c r="D31" s="4">
        <v>57</v>
      </c>
      <c r="E31" s="4">
        <v>3181</v>
      </c>
      <c r="F31" s="4">
        <v>11741</v>
      </c>
      <c r="G31" s="4">
        <v>16085</v>
      </c>
      <c r="H31" s="4">
        <v>20461</v>
      </c>
      <c r="I31" s="4" t="s">
        <v>140</v>
      </c>
      <c r="J31" s="4">
        <v>121</v>
      </c>
    </row>
    <row r="32" spans="2:16">
      <c r="B32" s="5" t="s">
        <v>133</v>
      </c>
      <c r="C32" s="4">
        <v>0</v>
      </c>
      <c r="D32" s="4">
        <v>0</v>
      </c>
      <c r="E32" s="4">
        <v>0</v>
      </c>
      <c r="F32" s="4">
        <v>1959</v>
      </c>
      <c r="G32" s="4">
        <v>4154</v>
      </c>
      <c r="H32" s="4">
        <v>5566</v>
      </c>
      <c r="I32" s="4" t="s">
        <v>140</v>
      </c>
      <c r="J32" s="4">
        <v>241</v>
      </c>
    </row>
    <row r="33" spans="2:12">
      <c r="B33" s="5" t="s">
        <v>137</v>
      </c>
      <c r="C33" s="4">
        <v>1752</v>
      </c>
      <c r="D33" s="4">
        <v>1788</v>
      </c>
      <c r="E33" s="4">
        <v>2394</v>
      </c>
      <c r="F33" s="4">
        <v>15985</v>
      </c>
      <c r="G33" s="4">
        <v>33163</v>
      </c>
      <c r="H33" s="4">
        <v>49427</v>
      </c>
      <c r="I33" s="4" t="s">
        <v>140</v>
      </c>
      <c r="J33" s="4">
        <v>252</v>
      </c>
    </row>
    <row r="34" spans="2:12">
      <c r="B34" s="5" t="s">
        <v>138</v>
      </c>
      <c r="C34" s="4">
        <v>13075</v>
      </c>
      <c r="D34" s="4">
        <v>13084</v>
      </c>
      <c r="E34" s="4">
        <v>24773</v>
      </c>
      <c r="F34" s="4">
        <v>44803</v>
      </c>
      <c r="G34" s="4">
        <v>59671</v>
      </c>
      <c r="H34" s="4">
        <v>72349</v>
      </c>
      <c r="I34" s="4" t="s">
        <v>140</v>
      </c>
      <c r="J34" s="4">
        <v>274</v>
      </c>
    </row>
    <row r="35" spans="2:12">
      <c r="B35" s="6" t="s">
        <v>145</v>
      </c>
      <c r="C35" s="4">
        <v>1243</v>
      </c>
      <c r="D35" s="4">
        <v>871</v>
      </c>
      <c r="E35" s="4">
        <v>2184</v>
      </c>
      <c r="F35" s="4">
        <v>7846</v>
      </c>
      <c r="G35" s="4">
        <v>10581</v>
      </c>
      <c r="H35" s="4">
        <v>15787</v>
      </c>
      <c r="I35" s="4" t="s">
        <v>140</v>
      </c>
      <c r="J35" s="4">
        <v>111</v>
      </c>
    </row>
    <row r="46" spans="2:12" ht="112.5" customHeight="1">
      <c r="B46" s="3" t="s">
        <v>79</v>
      </c>
      <c r="C46" s="2" t="s">
        <v>80</v>
      </c>
      <c r="D46" s="2" t="s">
        <v>81</v>
      </c>
      <c r="E46" s="2" t="s">
        <v>82</v>
      </c>
      <c r="F46" s="2" t="s">
        <v>61</v>
      </c>
      <c r="G46" s="2" t="s">
        <v>90</v>
      </c>
      <c r="H46" s="2" t="s">
        <v>87</v>
      </c>
      <c r="I46" s="2" t="s">
        <v>91</v>
      </c>
      <c r="J46" s="2" t="s">
        <v>83</v>
      </c>
      <c r="K46" s="2" t="s">
        <v>84</v>
      </c>
      <c r="L46" s="2" t="s">
        <v>85</v>
      </c>
    </row>
    <row r="47" spans="2:12" ht="25.5">
      <c r="B47" s="2">
        <v>1</v>
      </c>
      <c r="C47" s="5" t="s">
        <v>126</v>
      </c>
      <c r="D47" s="4" t="s">
        <v>93</v>
      </c>
      <c r="E47" s="1" t="s">
        <v>86</v>
      </c>
      <c r="F47" s="1"/>
      <c r="G47" s="4" t="s">
        <v>140</v>
      </c>
      <c r="H47" s="1"/>
      <c r="I47" s="1" t="s">
        <v>89</v>
      </c>
      <c r="J47" s="1"/>
      <c r="K47" s="1"/>
      <c r="L47" s="1"/>
    </row>
    <row r="48" spans="2:12" ht="25.5">
      <c r="B48" s="6">
        <v>2</v>
      </c>
      <c r="C48" s="5" t="s">
        <v>127</v>
      </c>
      <c r="D48" s="4" t="s">
        <v>108</v>
      </c>
      <c r="E48" s="1" t="s">
        <v>86</v>
      </c>
      <c r="F48" s="6"/>
      <c r="G48" s="4" t="s">
        <v>140</v>
      </c>
      <c r="H48" s="6"/>
      <c r="I48" s="1" t="s">
        <v>89</v>
      </c>
      <c r="J48" s="6"/>
      <c r="K48" s="6"/>
      <c r="L48" s="6"/>
    </row>
    <row r="49" spans="2:12" ht="25.5">
      <c r="B49" s="6">
        <v>3</v>
      </c>
      <c r="C49" s="5" t="s">
        <v>128</v>
      </c>
      <c r="D49" s="4" t="s">
        <v>111</v>
      </c>
      <c r="E49" s="1" t="s">
        <v>86</v>
      </c>
      <c r="F49" s="6"/>
      <c r="G49" s="4" t="s">
        <v>140</v>
      </c>
      <c r="H49" s="6"/>
      <c r="I49" s="1" t="s">
        <v>89</v>
      </c>
      <c r="J49" s="6"/>
      <c r="K49" s="6"/>
      <c r="L49" s="6"/>
    </row>
    <row r="50" spans="2:12" ht="25.5">
      <c r="B50" s="6">
        <v>4</v>
      </c>
      <c r="C50" s="5" t="s">
        <v>133</v>
      </c>
      <c r="D50" s="4" t="s">
        <v>117</v>
      </c>
      <c r="E50" s="1" t="s">
        <v>86</v>
      </c>
      <c r="F50" s="6"/>
      <c r="G50" s="4" t="s">
        <v>140</v>
      </c>
      <c r="H50" s="6"/>
      <c r="I50" s="1" t="s">
        <v>89</v>
      </c>
      <c r="J50" s="6"/>
      <c r="K50" s="6"/>
      <c r="L50" s="6"/>
    </row>
    <row r="51" spans="2:12" ht="25.5">
      <c r="B51" s="6">
        <v>5</v>
      </c>
      <c r="C51" s="5" t="s">
        <v>137</v>
      </c>
      <c r="D51" s="4" t="s">
        <v>120</v>
      </c>
      <c r="E51" s="1" t="s">
        <v>86</v>
      </c>
      <c r="F51" s="6"/>
      <c r="G51" s="4" t="s">
        <v>140</v>
      </c>
      <c r="H51" s="6"/>
      <c r="I51" s="1" t="s">
        <v>89</v>
      </c>
      <c r="J51" s="6"/>
      <c r="K51" s="6"/>
      <c r="L51" s="6"/>
    </row>
    <row r="52" spans="2:12" ht="25.5">
      <c r="B52" s="6"/>
      <c r="C52" s="5" t="s">
        <v>138</v>
      </c>
      <c r="D52" s="4" t="s">
        <v>100</v>
      </c>
      <c r="E52" s="1" t="s">
        <v>86</v>
      </c>
      <c r="F52" s="6"/>
      <c r="G52" s="4" t="s">
        <v>140</v>
      </c>
      <c r="H52" s="6"/>
      <c r="I52" s="1" t="s">
        <v>89</v>
      </c>
      <c r="J52" s="6"/>
      <c r="K52" s="6"/>
      <c r="L52" s="6"/>
    </row>
    <row r="53" spans="2:12" ht="25.5">
      <c r="B53" s="6"/>
      <c r="C53" s="6" t="s">
        <v>145</v>
      </c>
      <c r="D53" s="4" t="s">
        <v>104</v>
      </c>
      <c r="E53" s="1" t="s">
        <v>86</v>
      </c>
      <c r="F53" s="6"/>
      <c r="G53" s="4" t="s">
        <v>140</v>
      </c>
      <c r="H53" s="6"/>
      <c r="I53" s="1" t="s">
        <v>89</v>
      </c>
      <c r="J53" s="6"/>
      <c r="K53" s="6"/>
      <c r="L53" s="6"/>
    </row>
  </sheetData>
  <mergeCells count="1">
    <mergeCell ref="C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I13" sqref="I13"/>
    </sheetView>
  </sheetViews>
  <sheetFormatPr defaultRowHeight="12.75"/>
  <cols>
    <col min="1" max="1" width="21.625" style="10" customWidth="1"/>
    <col min="2" max="2" width="5.25" style="10" customWidth="1"/>
    <col min="3" max="4" width="9" style="10"/>
    <col min="5" max="5" width="12.75" style="10" customWidth="1"/>
    <col min="6" max="6" width="5.5" style="10" customWidth="1"/>
    <col min="7" max="7" width="4.125" style="10" customWidth="1"/>
    <col min="8" max="8" width="18.375" style="10" customWidth="1"/>
    <col min="9" max="10" width="9" style="10"/>
    <col min="11" max="11" width="7" style="10" customWidth="1"/>
    <col min="12" max="16384" width="9" style="10"/>
  </cols>
  <sheetData>
    <row r="1" spans="1:11" ht="63.75">
      <c r="A1" s="32" t="s">
        <v>7</v>
      </c>
      <c r="B1" s="32" t="s">
        <v>1</v>
      </c>
      <c r="C1" s="32" t="s">
        <v>2</v>
      </c>
      <c r="D1" s="32" t="s">
        <v>3</v>
      </c>
      <c r="E1" s="32" t="s">
        <v>4</v>
      </c>
      <c r="F1" s="33" t="s">
        <v>5</v>
      </c>
      <c r="G1" s="33" t="s">
        <v>6</v>
      </c>
      <c r="H1" s="32" t="s">
        <v>29</v>
      </c>
      <c r="I1" s="34" t="s">
        <v>73</v>
      </c>
      <c r="J1" s="33" t="s">
        <v>9</v>
      </c>
      <c r="K1" s="34" t="s">
        <v>10</v>
      </c>
    </row>
    <row r="2" spans="1:11" ht="13.5">
      <c r="A2" s="8" t="s">
        <v>93</v>
      </c>
      <c r="B2" s="7" t="s">
        <v>94</v>
      </c>
      <c r="C2" s="8" t="s">
        <v>95</v>
      </c>
      <c r="D2" s="8" t="s">
        <v>95</v>
      </c>
      <c r="E2" s="8" t="s">
        <v>96</v>
      </c>
      <c r="F2" s="7" t="s">
        <v>97</v>
      </c>
      <c r="G2" s="6"/>
      <c r="H2" s="7" t="s">
        <v>126</v>
      </c>
      <c r="I2" s="6">
        <f>'Wykaz ppg - kalkulator '!AZ2</f>
        <v>26929</v>
      </c>
      <c r="J2" s="35" t="str">
        <f>'Wykaz ppg - kalkulator '!BA2</f>
        <v>W-5.1_ZA</v>
      </c>
      <c r="K2" s="6">
        <f>'Wykaz ppg - kalkulator '!BB2</f>
        <v>230</v>
      </c>
    </row>
    <row r="3" spans="1:11" ht="13.5">
      <c r="A3" s="8" t="s">
        <v>108</v>
      </c>
      <c r="B3" s="7" t="s">
        <v>94</v>
      </c>
      <c r="C3" s="8" t="s">
        <v>95</v>
      </c>
      <c r="D3" s="8" t="s">
        <v>95</v>
      </c>
      <c r="E3" s="8" t="s">
        <v>124</v>
      </c>
      <c r="F3" s="7" t="s">
        <v>110</v>
      </c>
      <c r="G3" s="6"/>
      <c r="H3" s="7" t="s">
        <v>127</v>
      </c>
      <c r="I3" s="6">
        <v>249555</v>
      </c>
      <c r="J3" s="35" t="str">
        <f>'Wykaz ppg - kalkulator '!BA3</f>
        <v>W-5.1_ZA</v>
      </c>
      <c r="K3" s="6">
        <f>'Wykaz ppg - kalkulator '!BB3</f>
        <v>111</v>
      </c>
    </row>
    <row r="4" spans="1:11" ht="13.5">
      <c r="A4" s="8" t="s">
        <v>111</v>
      </c>
      <c r="B4" s="7" t="s">
        <v>94</v>
      </c>
      <c r="C4" s="8" t="s">
        <v>95</v>
      </c>
      <c r="D4" s="8" t="s">
        <v>95</v>
      </c>
      <c r="E4" s="8" t="s">
        <v>112</v>
      </c>
      <c r="F4" s="7" t="s">
        <v>113</v>
      </c>
      <c r="G4" s="6"/>
      <c r="H4" s="7" t="s">
        <v>128</v>
      </c>
      <c r="I4" s="6">
        <v>106373</v>
      </c>
      <c r="J4" s="35" t="str">
        <f>'Wykaz ppg - kalkulator '!BA4</f>
        <v>W-5.1_ZA</v>
      </c>
      <c r="K4" s="6">
        <f>'Wykaz ppg - kalkulator '!BB4</f>
        <v>121</v>
      </c>
    </row>
    <row r="5" spans="1:11" ht="13.5">
      <c r="A5" s="8" t="s">
        <v>111</v>
      </c>
      <c r="B5" s="7" t="s">
        <v>94</v>
      </c>
      <c r="C5" s="8" t="s">
        <v>95</v>
      </c>
      <c r="D5" s="8" t="s">
        <v>95</v>
      </c>
      <c r="E5" s="8" t="s">
        <v>112</v>
      </c>
      <c r="F5" s="7" t="s">
        <v>113</v>
      </c>
      <c r="G5" s="6"/>
      <c r="H5" s="7" t="s">
        <v>129</v>
      </c>
      <c r="I5" s="6">
        <v>3403</v>
      </c>
      <c r="J5" s="35" t="str">
        <f>'Wykaz ppg - kalkulator '!BA5</f>
        <v>W-2.1_ZA</v>
      </c>
      <c r="K5" s="6"/>
    </row>
    <row r="6" spans="1:11" ht="13.5">
      <c r="A6" s="8" t="s">
        <v>114</v>
      </c>
      <c r="B6" s="7" t="s">
        <v>94</v>
      </c>
      <c r="C6" s="8" t="s">
        <v>95</v>
      </c>
      <c r="D6" s="8" t="s">
        <v>95</v>
      </c>
      <c r="E6" s="8" t="s">
        <v>115</v>
      </c>
      <c r="F6" s="7" t="s">
        <v>116</v>
      </c>
      <c r="G6" s="6"/>
      <c r="H6" s="7" t="s">
        <v>131</v>
      </c>
      <c r="I6" s="6">
        <v>115906</v>
      </c>
      <c r="J6" s="35" t="str">
        <f>'Wykaz ppg - kalkulator '!BA6</f>
        <v>W-4-ZA</v>
      </c>
      <c r="K6" s="6"/>
    </row>
    <row r="7" spans="1:11" ht="13.5">
      <c r="A7" s="8" t="s">
        <v>117</v>
      </c>
      <c r="B7" s="7" t="s">
        <v>94</v>
      </c>
      <c r="C7" s="8" t="s">
        <v>95</v>
      </c>
      <c r="D7" s="8" t="s">
        <v>95</v>
      </c>
      <c r="E7" s="8" t="s">
        <v>118</v>
      </c>
      <c r="F7" s="7" t="s">
        <v>119</v>
      </c>
      <c r="G7" s="6"/>
      <c r="H7" s="7" t="s">
        <v>133</v>
      </c>
      <c r="I7" s="6">
        <v>28759</v>
      </c>
      <c r="J7" s="35" t="str">
        <f>'Wykaz ppg - kalkulator '!BA7</f>
        <v>W-5.1_ZA</v>
      </c>
      <c r="K7" s="6">
        <f>'Wykaz ppg - kalkulator '!BB7</f>
        <v>241</v>
      </c>
    </row>
    <row r="8" spans="1:11" ht="13.5">
      <c r="A8" s="8" t="s">
        <v>117</v>
      </c>
      <c r="B8" s="7" t="s">
        <v>94</v>
      </c>
      <c r="C8" s="8" t="s">
        <v>95</v>
      </c>
      <c r="D8" s="8" t="s">
        <v>95</v>
      </c>
      <c r="E8" s="8" t="s">
        <v>118</v>
      </c>
      <c r="F8" s="7" t="s">
        <v>119</v>
      </c>
      <c r="G8" s="6"/>
      <c r="H8" s="7" t="s">
        <v>134</v>
      </c>
      <c r="I8" s="6">
        <v>412</v>
      </c>
      <c r="J8" s="35" t="str">
        <f>'Wykaz ppg - kalkulator '!BA8</f>
        <v>W-3.6-ZA</v>
      </c>
      <c r="K8" s="6"/>
    </row>
    <row r="9" spans="1:11" ht="13.5">
      <c r="A9" s="8" t="s">
        <v>120</v>
      </c>
      <c r="B9" s="7" t="s">
        <v>94</v>
      </c>
      <c r="C9" s="8" t="s">
        <v>95</v>
      </c>
      <c r="D9" s="8" t="s">
        <v>95</v>
      </c>
      <c r="E9" s="8" t="s">
        <v>125</v>
      </c>
      <c r="F9" s="7" t="s">
        <v>106</v>
      </c>
      <c r="G9" s="6"/>
      <c r="H9" s="7" t="s">
        <v>135</v>
      </c>
      <c r="I9" s="6">
        <v>48617</v>
      </c>
      <c r="J9" s="35" t="str">
        <f>'Wykaz ppg - kalkulator '!BA9</f>
        <v>W-3.9_ZA</v>
      </c>
      <c r="K9" s="6"/>
    </row>
    <row r="10" spans="1:11" ht="13.5">
      <c r="A10" s="8" t="s">
        <v>120</v>
      </c>
      <c r="B10" s="7" t="s">
        <v>94</v>
      </c>
      <c r="C10" s="8" t="s">
        <v>95</v>
      </c>
      <c r="D10" s="8" t="s">
        <v>95</v>
      </c>
      <c r="E10" s="8" t="s">
        <v>118</v>
      </c>
      <c r="F10" s="7" t="s">
        <v>121</v>
      </c>
      <c r="G10" s="6"/>
      <c r="H10" s="7" t="s">
        <v>137</v>
      </c>
      <c r="I10" s="6">
        <v>169436</v>
      </c>
      <c r="J10" s="35" t="str">
        <f>'Wykaz ppg - kalkulator '!BA10</f>
        <v>W-5.1_ZA</v>
      </c>
      <c r="K10" s="6">
        <f>'Wykaz ppg - kalkulator '!BB10</f>
        <v>252</v>
      </c>
    </row>
    <row r="11" spans="1:11" ht="13.5">
      <c r="A11" s="8" t="s">
        <v>100</v>
      </c>
      <c r="B11" s="7" t="s">
        <v>94</v>
      </c>
      <c r="C11" s="8" t="s">
        <v>95</v>
      </c>
      <c r="D11" s="8" t="s">
        <v>95</v>
      </c>
      <c r="E11" s="8" t="s">
        <v>101</v>
      </c>
      <c r="F11" s="7" t="s">
        <v>102</v>
      </c>
      <c r="G11" s="6"/>
      <c r="H11" s="7" t="s">
        <v>138</v>
      </c>
      <c r="I11" s="6">
        <v>519028</v>
      </c>
      <c r="J11" s="35" t="str">
        <f>'Wykaz ppg - kalkulator '!BA11</f>
        <v>W-5.1_ZA</v>
      </c>
      <c r="K11" s="6">
        <f>'Wykaz ppg - kalkulator '!BB11</f>
        <v>274</v>
      </c>
    </row>
    <row r="12" spans="1:11" ht="13.5">
      <c r="A12" s="8" t="s">
        <v>104</v>
      </c>
      <c r="B12" s="7" t="s">
        <v>94</v>
      </c>
      <c r="C12" s="8" t="s">
        <v>95</v>
      </c>
      <c r="D12" s="8" t="s">
        <v>95</v>
      </c>
      <c r="E12" s="8" t="s">
        <v>105</v>
      </c>
      <c r="F12" s="7" t="s">
        <v>106</v>
      </c>
      <c r="G12" s="6"/>
      <c r="H12" s="9" t="s">
        <v>145</v>
      </c>
      <c r="I12" s="6">
        <v>88936</v>
      </c>
      <c r="J12" s="35" t="str">
        <f>'Wykaz ppg - kalkulator '!BA12</f>
        <v>W-5.1_ZA</v>
      </c>
      <c r="K12" s="6">
        <f>'Wykaz ppg - kalkulator '!BB12</f>
        <v>111</v>
      </c>
    </row>
    <row r="13" spans="1:11">
      <c r="I13" s="10">
        <f>SUM(I2:I12)</f>
        <v>1357354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Wykaz ppg - kalkulator </vt:lpstr>
      <vt:lpstr>Arkusz ofertowy</vt:lpstr>
      <vt:lpstr>Zużycie paliwa</vt:lpstr>
      <vt:lpstr>wykaz ppg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Walski</dc:creator>
  <cp:lastModifiedBy>Jacek Walski</cp:lastModifiedBy>
  <cp:revision>147</cp:revision>
  <cp:lastPrinted>2017-09-11T08:29:14Z</cp:lastPrinted>
  <dcterms:created xsi:type="dcterms:W3CDTF">2016-09-26T13:43:19Z</dcterms:created>
  <dcterms:modified xsi:type="dcterms:W3CDTF">2021-08-30T12:30:24Z</dcterms:modified>
</cp:coreProperties>
</file>