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ZZK" sheetId="2" r:id="rId1"/>
  </sheets>
  <definedNames>
    <definedName name="_xlnm.Print_Area" localSheetId="0">ZZK!$A$1:$H$134</definedName>
    <definedName name="_xlnm.Print_Titles" localSheetId="0">ZZK!$18:$18</definedName>
  </definedNames>
  <calcPr calcId="145621" fullPrecision="0"/>
</workbook>
</file>

<file path=xl/calcChain.xml><?xml version="1.0" encoding="utf-8"?>
<calcChain xmlns="http://schemas.openxmlformats.org/spreadsheetml/2006/main">
  <c r="H108" i="2" l="1"/>
  <c r="H109" i="2"/>
  <c r="H110" i="2"/>
  <c r="H111" i="2"/>
  <c r="H112" i="2"/>
  <c r="H113" i="2"/>
  <c r="H114" i="2"/>
  <c r="H115" i="2"/>
  <c r="H116" i="2"/>
  <c r="H117" i="2"/>
  <c r="H118" i="2"/>
  <c r="H121" i="2"/>
  <c r="H124" i="2" s="1"/>
  <c r="H122" i="2"/>
  <c r="H123" i="2"/>
  <c r="H119" i="2" l="1"/>
  <c r="H125" i="2" s="1"/>
  <c r="F72" i="2"/>
  <c r="H72" i="2" s="1"/>
  <c r="F73" i="2"/>
  <c r="H73" i="2" s="1"/>
  <c r="F74" i="2"/>
  <c r="H74" i="2" s="1"/>
  <c r="F75" i="2"/>
  <c r="H75" i="2" s="1"/>
  <c r="F76" i="2"/>
  <c r="H76" i="2" s="1"/>
  <c r="F77" i="2"/>
  <c r="H77" i="2" s="1"/>
  <c r="F78" i="2"/>
  <c r="H78" i="2" s="1"/>
  <c r="F79" i="2"/>
  <c r="H79" i="2" s="1"/>
  <c r="F82" i="2"/>
  <c r="H82" i="2"/>
  <c r="F83" i="2"/>
  <c r="H83" i="2" s="1"/>
  <c r="F84" i="2"/>
  <c r="H84" i="2"/>
  <c r="F85" i="2"/>
  <c r="H85" i="2" s="1"/>
  <c r="F86" i="2"/>
  <c r="H86" i="2" s="1"/>
  <c r="F87" i="2"/>
  <c r="H87" i="2" s="1"/>
  <c r="F88" i="2"/>
  <c r="H88" i="2" s="1"/>
  <c r="F89" i="2"/>
  <c r="H89" i="2" s="1"/>
  <c r="F90" i="2"/>
  <c r="H90" i="2" s="1"/>
  <c r="F91" i="2"/>
  <c r="H91" i="2" s="1"/>
  <c r="F94" i="2"/>
  <c r="H94" i="2" s="1"/>
  <c r="F95" i="2"/>
  <c r="H95" i="2" s="1"/>
  <c r="F96" i="2"/>
  <c r="H96" i="2" s="1"/>
  <c r="F97" i="2"/>
  <c r="H97" i="2" s="1"/>
  <c r="F98" i="2"/>
  <c r="H98" i="2" s="1"/>
  <c r="F99" i="2"/>
  <c r="H99" i="2" s="1"/>
  <c r="F100" i="2"/>
  <c r="H100" i="2" s="1"/>
  <c r="F101" i="2"/>
  <c r="H101" i="2" s="1"/>
  <c r="F102" i="2"/>
  <c r="H102" i="2" s="1"/>
  <c r="F103" i="2"/>
  <c r="H103" i="2" s="1"/>
  <c r="H104" i="2" l="1"/>
  <c r="H80" i="2"/>
  <c r="H92" i="2"/>
  <c r="H105" i="2" l="1"/>
  <c r="H66" i="2"/>
  <c r="H65" i="2"/>
  <c r="H67" i="2" s="1"/>
  <c r="H62" i="2"/>
  <c r="H61" i="2"/>
  <c r="H60" i="2"/>
  <c r="H59" i="2"/>
  <c r="H56" i="2"/>
  <c r="H55" i="2"/>
  <c r="H54" i="2"/>
  <c r="H51" i="2"/>
  <c r="H50" i="2"/>
  <c r="H49" i="2"/>
  <c r="H46" i="2"/>
  <c r="H45" i="2"/>
  <c r="H44" i="2"/>
  <c r="H47" i="2" s="1"/>
  <c r="H40" i="2"/>
  <c r="H39" i="2"/>
  <c r="H38" i="2"/>
  <c r="H37" i="2"/>
  <c r="H34" i="2"/>
  <c r="H33" i="2"/>
  <c r="H32" i="2"/>
  <c r="H31" i="2"/>
  <c r="H30" i="2"/>
  <c r="H29" i="2"/>
  <c r="H28" i="2"/>
  <c r="H27" i="2"/>
  <c r="H26" i="2"/>
  <c r="H23" i="2"/>
  <c r="H22" i="2"/>
  <c r="H21" i="2"/>
  <c r="H24" i="2" s="1"/>
  <c r="H35" i="2" l="1"/>
  <c r="H52" i="2"/>
  <c r="H41" i="2"/>
  <c r="H57" i="2"/>
  <c r="H68" i="2" s="1"/>
  <c r="H69" i="2" s="1"/>
  <c r="H126" i="2" s="1"/>
  <c r="H63" i="2"/>
  <c r="H127" i="2" l="1"/>
  <c r="H128" i="2" s="1"/>
</calcChain>
</file>

<file path=xl/sharedStrings.xml><?xml version="1.0" encoding="utf-8"?>
<sst xmlns="http://schemas.openxmlformats.org/spreadsheetml/2006/main" count="394" uniqueCount="291">
  <si>
    <t>Lp.</t>
  </si>
  <si>
    <t>Opis</t>
  </si>
  <si>
    <t>Ilość</t>
  </si>
  <si>
    <t>Cena jedn.</t>
  </si>
  <si>
    <t>Wartość</t>
  </si>
  <si>
    <t>1 d.1</t>
  </si>
  <si>
    <t>2 d.1</t>
  </si>
  <si>
    <t>m2</t>
  </si>
  <si>
    <t>3 d.1</t>
  </si>
  <si>
    <t>KNR 2-31 0813-03</t>
  </si>
  <si>
    <t>Rozebranie krawężników betonowych na podsypce cementowo-piaskowej</t>
  </si>
  <si>
    <t>m</t>
  </si>
  <si>
    <t>KNR 2-31 0814-02</t>
  </si>
  <si>
    <t>Rozebranie obrzeży betonowych</t>
  </si>
  <si>
    <t>KNR 2-31 0812-03</t>
  </si>
  <si>
    <t>Rozebranie ław pod krawężniki i obrzeża z betonu - w całości do utylizacji</t>
  </si>
  <si>
    <t>m3</t>
  </si>
  <si>
    <t>KNR 4-04 1103-04</t>
  </si>
  <si>
    <t>KNR 4-04 1103-05</t>
  </si>
  <si>
    <t>Wywiezienie gruzu z terenu rozbiórki przy mechanicznym załadowaniu i wyładowaniu samochodem samowyładowczym - dodatek za każdy następny rozpoczęty 1 km. Łącznie do 10 km Krotność = 9</t>
  </si>
  <si>
    <t>t</t>
  </si>
  <si>
    <t>KNR 2-31 1406-04</t>
  </si>
  <si>
    <t>Regulacja pionowa studzienek dla zaworów wodociągowych i gazowych</t>
  </si>
  <si>
    <t>szt.</t>
  </si>
  <si>
    <t>KNR 2-31 1406-03</t>
  </si>
  <si>
    <t>Regulacja pionowa studzienek dla włazów kanałowych</t>
  </si>
  <si>
    <t>ROBOTY ZIEMNE</t>
  </si>
  <si>
    <t>KNR-W 2-01 0210-04</t>
  </si>
  <si>
    <t>WYWÓZ GRUNTU - nakłady uzupełniające za każde dalsze rozpoczęte 0.5 km transportu ponad 1 km samochodami samowyładowczymi  Łącznie do 10 km Krotność = 18</t>
  </si>
  <si>
    <t>Utylizacja gruntu</t>
  </si>
  <si>
    <t>KNNR 6 0103-03</t>
  </si>
  <si>
    <t>Profilowanie i zagęszczanie podłoża wykonywane mechanicznie w gruncie kat. II-IV pod warstwy konstrukcyjne nawierzchni</t>
  </si>
  <si>
    <t>Razem dział: ROBOTY ZIEMNE</t>
  </si>
  <si>
    <t xml:space="preserve">NAWIERZCHNIE DROGOWE  </t>
  </si>
  <si>
    <t>KNNR 6 0113-02</t>
  </si>
  <si>
    <t>KNNR 6 0113-05</t>
  </si>
  <si>
    <t>Warstwa górna podbudowy z kruszyw łamanych gr. 10 cm</t>
  </si>
  <si>
    <t>KNNR 6 0502-03</t>
  </si>
  <si>
    <t>KNNR 6 0113-01</t>
  </si>
  <si>
    <t>Warstwa dolna podbudowy z kruszyw łamanych gr. 15 cm  Łącznie 18 cm Krotność = 1,2</t>
  </si>
  <si>
    <t>KNR 2-31 0105-03</t>
  </si>
  <si>
    <t>Podsypka piaskowa z zagęszczeniem mechanicznym pod obrzeża - 3 cm grubość warstwy po zagęszczeniu  Łącznie 5 cm Krotność = 1,67</t>
  </si>
  <si>
    <t>KNR 2-31 0402-04</t>
  </si>
  <si>
    <t>KNNR 6 0404-05</t>
  </si>
  <si>
    <t>Obrzeża betonowe o wymiarach 30x8 cm na podsypce cementowo-piaskowej, spoiny wypełnione zaprawą cementową</t>
  </si>
  <si>
    <t>KNNR 6 0401-03</t>
  </si>
  <si>
    <t>Krawężniki betonowe bez ław na podsypce cementowo-piaskowej</t>
  </si>
  <si>
    <t xml:space="preserve">Razem dział: NAWIERZCHNIE DROGOWE  </t>
  </si>
  <si>
    <t>ROBOTY PRZYGOTOWAWCZE</t>
  </si>
  <si>
    <t>KNR 2-01 0121-02</t>
  </si>
  <si>
    <t>Roboty pomiarowe przy powierzchniowych robotach ziemnych - koryta pod nawierzchnie placów postojowych</t>
  </si>
  <si>
    <t>ha</t>
  </si>
  <si>
    <t>Razem dział: ROBOTY PRZYGOTOWAWCZE</t>
  </si>
  <si>
    <t xml:space="preserve">ROBOTY ROZBIÓRKOWE </t>
  </si>
  <si>
    <t>4 d.2</t>
  </si>
  <si>
    <t>KNR 2-31 0810-02</t>
  </si>
  <si>
    <t>Rozebranie nawierzchni z kostki betonowej na podsypce cementowo-piaskowej</t>
  </si>
  <si>
    <t>5 d.2</t>
  </si>
  <si>
    <t>KNR 2-31 0815-07</t>
  </si>
  <si>
    <t>Rozebranie nawierzchni z płytek betonowych na podsypce cementowo-piaskowej</t>
  </si>
  <si>
    <t>6 d.2</t>
  </si>
  <si>
    <t>KNR 2-31 0810-05</t>
  </si>
  <si>
    <t>Mechaniczne rozebranie nawierzchni z betonu o grubości 12 cm</t>
  </si>
  <si>
    <t>7 d.2</t>
  </si>
  <si>
    <t>8 d.2</t>
  </si>
  <si>
    <t>9 d.2</t>
  </si>
  <si>
    <t>10 d.2</t>
  </si>
  <si>
    <t>Wywiezienie gruzu z terenu rozbiórki przy mechanicznym załadowaniu i wyładowaniu samochodem samowyładowczym na odległość 1 km - gruz na wysypisko</t>
  </si>
  <si>
    <t>11 d.2</t>
  </si>
  <si>
    <t>12 d.2</t>
  </si>
  <si>
    <t>Utylizacja odpadów</t>
  </si>
  <si>
    <t xml:space="preserve">Razem dział: ROBOTY ROZBIÓRKOWE </t>
  </si>
  <si>
    <t>13 d.3</t>
  </si>
  <si>
    <t>KNR-W 2-01 0201-14</t>
  </si>
  <si>
    <t>Roboty ziemne wykonywane koparkami przedsiębiernymi o pojemności łyżki 1.20 m3 w gruncie kat. III z transportem urobku samochodami samowyładowczymi na odległość do 1 km</t>
  </si>
  <si>
    <t>14 d.3</t>
  </si>
  <si>
    <t>15 d.3</t>
  </si>
  <si>
    <t>16 d.3</t>
  </si>
  <si>
    <t>4.1</t>
  </si>
  <si>
    <t>JEZDNIE Z KOSTKI BETONOWEJ</t>
  </si>
  <si>
    <t>17 d.4.1</t>
  </si>
  <si>
    <t>KNNR 6 0104-04</t>
  </si>
  <si>
    <t>Warstwy z pospółki gr.20 cm  Łącznie 55 cm Krotność = 2,75</t>
  </si>
  <si>
    <t>18 d.4.1</t>
  </si>
  <si>
    <t>Warstwa dolna podbudowy z kruszyw łamanych gr. 20 cm  Łącznie 22 cm Krotność = 1,1</t>
  </si>
  <si>
    <t>19 d.4.1</t>
  </si>
  <si>
    <t>Nawierzchnia z kostki brukowej betonowej grubości 8 cm na podsypce cementowo-piaskowej z wypełnieniem spoin piaskiem</t>
  </si>
  <si>
    <t>Razem dział: JEZDNIE Z KOSTKI BETONOWEJ</t>
  </si>
  <si>
    <t>4.2</t>
  </si>
  <si>
    <t>ZJAZDY</t>
  </si>
  <si>
    <t>20 d.4.2</t>
  </si>
  <si>
    <t>Warstwy z pospółki gr.20 cm  Łącznie 30 cm Krotność = 1,5</t>
  </si>
  <si>
    <t>21 d.4.2</t>
  </si>
  <si>
    <t>22 d.4.2</t>
  </si>
  <si>
    <t>Razem dział: ZJAZDY</t>
  </si>
  <si>
    <t>4.3</t>
  </si>
  <si>
    <t xml:space="preserve">CHODNIKI </t>
  </si>
  <si>
    <t>23 d.4.3</t>
  </si>
  <si>
    <t>Warstwy z pospółki gr.20 cm</t>
  </si>
  <si>
    <t>24 d.4.3</t>
  </si>
  <si>
    <t>25 d.4.3</t>
  </si>
  <si>
    <t>Nawierzchnia z kostki brukowej betonowej kolorowej grubości 8 cm na podsypce cementowo-piaskowej</t>
  </si>
  <si>
    <t xml:space="preserve">Razem dział: CHODNIKI </t>
  </si>
  <si>
    <t>4.4</t>
  </si>
  <si>
    <t xml:space="preserve">KRAWĘŻNIKI I OBRZEŻA  </t>
  </si>
  <si>
    <t>26 d.4.4</t>
  </si>
  <si>
    <t>27 d.4.4</t>
  </si>
  <si>
    <t>Ława pod krawężniki i obrzeża, C12/15 z oporem</t>
  </si>
  <si>
    <t>28 d.4.4</t>
  </si>
  <si>
    <t>29 d.4.4</t>
  </si>
  <si>
    <t xml:space="preserve">Razem dział: KRAWĘŻNIKI I OBRZEŻA  </t>
  </si>
  <si>
    <t>4.5</t>
  </si>
  <si>
    <t>ZIELEŃ</t>
  </si>
  <si>
    <t>30 d.4.5</t>
  </si>
  <si>
    <t>KNR 2-01 0510-01</t>
  </si>
  <si>
    <t>Humusowanie z obsianiem przy grub.warstwy humusu 5 cm - humus miejscowy</t>
  </si>
  <si>
    <t>31 d.4.5</t>
  </si>
  <si>
    <t>KNR 2-01 0510-02</t>
  </si>
  <si>
    <t>Humusowanie z obsianiem - dodatek za każde nast.5 cm humusu   Łącznie do 15 cm grubości warstwy Krotność = 2</t>
  </si>
  <si>
    <t>Razem dział: ZIELEŃ</t>
  </si>
  <si>
    <t>Nr spec.techn.</t>
  </si>
  <si>
    <t>D-01.01.01</t>
  </si>
  <si>
    <t>D-01.02.04</t>
  </si>
  <si>
    <t>D-02.00.01</t>
  </si>
  <si>
    <t>D-04.01.01</t>
  </si>
  <si>
    <t>D-04.02.01</t>
  </si>
  <si>
    <t>D-04.04.02</t>
  </si>
  <si>
    <t>D-05.03.23</t>
  </si>
  <si>
    <t>D-08.01.01</t>
  </si>
  <si>
    <t>D-08.03.01</t>
  </si>
  <si>
    <t>D-09.01.01</t>
  </si>
  <si>
    <t>Dane rynk.</t>
  </si>
  <si>
    <t>Podst.</t>
  </si>
  <si>
    <t>KNR 2-25 0419-02</t>
  </si>
  <si>
    <t>Słupki do znaków drogowych z rur stalowych o śr.70 mm - budowa</t>
  </si>
  <si>
    <t>KNR 2-25 0420-01</t>
  </si>
  <si>
    <t>Znaki drogowe płaskie - budowa  znaki A-14 i A-30</t>
  </si>
  <si>
    <t>KNR 2-25 0417-01</t>
  </si>
  <si>
    <t>Barierki ochronne U-20a, l=2250mm - budowa</t>
  </si>
  <si>
    <t>szt</t>
  </si>
  <si>
    <t>KNR 2-25 0420-03</t>
  </si>
  <si>
    <t>Znaki drogowe płaskie - rozebranie</t>
  </si>
  <si>
    <t>KNR 2-25 0419-05</t>
  </si>
  <si>
    <t>Barierki ochronne U-20a, l=2250mm - rozebranie</t>
  </si>
  <si>
    <t>KNR 2-25 0411-01</t>
  </si>
  <si>
    <t>Schody drewniane o szer.do 1 m z poręczami - budowa</t>
  </si>
  <si>
    <t>KNR 2-25 0411-02</t>
  </si>
  <si>
    <t>Schody drewniane o szer.do 1 m z poręczami - rozebranie</t>
  </si>
  <si>
    <t>KNR 2-25 0417-02</t>
  </si>
  <si>
    <t>KNR-W 2-01 0113-03</t>
  </si>
  <si>
    <t>Roboty pomiarowe przy liniowych robotach ziemnych - trasa dróg w terenie równinnym</t>
  </si>
  <si>
    <t>km</t>
  </si>
  <si>
    <t>KNNR 1 0210-03</t>
  </si>
  <si>
    <t>Wykopy oraz przekopy o głęb.do 3.0 m wyk.na odkład koparkami podsiębiernymi o poj.łyżki 0.25 - 0.60 m3 w gr.kat. III-IV - przyjęto 80% wykopu</t>
  </si>
  <si>
    <t>KNNR 1 0307-04</t>
  </si>
  <si>
    <t>Wykopy liniowe o szerokości 0,8-2,5 m i głębokości do 3,0 m o ścianach pionowych w gruntach suchych kat. III-IV - przyjęto 20% wykopu</t>
  </si>
  <si>
    <t>KNNR 1 0313-01</t>
  </si>
  <si>
    <t>Pełne umocenienie ścian wykopów wraz z rozbiórką palami szalunkowymi stalowymi (wypraskami) w gruntach suchych ; wyk.o szer.do 1 m i głęb.do 3.0 m; grunt kat. I-IV - (pierwszy odcinek)</t>
  </si>
  <si>
    <t>Pełne umocenienie ścian wykopów wraz z rozbiórką palami szalunkowymi stalowymi (wypraskami) w gruntach suchych ; wyk.o szer.do 1 m i głęb.do 3.0 m; grunt kat. I-IV - (dalszy odcinek)</t>
  </si>
  <si>
    <t>KNNR 1 0608-02</t>
  </si>
  <si>
    <t>Podsypka filtracyjna w gotowym wykopie wyk.z gotowego kruszywa.</t>
  </si>
  <si>
    <t>KNNR 11 0501-04</t>
  </si>
  <si>
    <t>Podłoża i obsypki z kruszyw naturalnych z wykopu z ich przesianiem</t>
  </si>
  <si>
    <t>KNNR 1 0318-03</t>
  </si>
  <si>
    <t>Zasypywanie wykopów o ścianach pionowych o szerokości 0.8-2.5 m i głęb.do 3.0 m w gr.kat. I-III</t>
  </si>
  <si>
    <t>KNR 2-01 0236-02</t>
  </si>
  <si>
    <t>Zagęszczenie nasypów ubijakami mechanicznymi; grunty spoiste kat. III-IV</t>
  </si>
  <si>
    <t>Geodezyjny pomiar powykonawczy</t>
  </si>
  <si>
    <t xml:space="preserve">KNR 2-18 0911-02 </t>
  </si>
  <si>
    <t>Podłącz.instalacji do istniejącej studni Di2</t>
  </si>
  <si>
    <t>KNR-W 2-18 0408-03</t>
  </si>
  <si>
    <t>Kanały z rur PVC łączonych na wcisk o śr. zewn. 200 mm</t>
  </si>
  <si>
    <t>KNR-W 2-18 0408-02</t>
  </si>
  <si>
    <t>Kanały z rur PVC łączonych na wcisk o śr. zewn. 160 mm</t>
  </si>
  <si>
    <t>KNR-W 2-18 0513-01</t>
  </si>
  <si>
    <t>Studnie rewizyjne z kręgów betonowych o śr. 600 mm w gotowym wykopie o głębok. 3m</t>
  </si>
  <si>
    <t>stud.</t>
  </si>
  <si>
    <t>KNR-W 2-18 0513-02</t>
  </si>
  <si>
    <t>Studnie rewizyjne z kręgów betonowych o śr. 600 mm w gotowym wykopie za każde 0.5 m różnicy głęb.</t>
  </si>
  <si>
    <t>[0.5 m] stud.</t>
  </si>
  <si>
    <t>KNR-W 2-18 0524-01</t>
  </si>
  <si>
    <t>Wpusty ściekowe uliczne betonowe o śr.500 mm z koszem osadczym</t>
  </si>
  <si>
    <t>KNR-W 2-18 0527-01</t>
  </si>
  <si>
    <t>Przejście szczelne strukturalne dla rury o średnicy DN200</t>
  </si>
  <si>
    <t>Przejście szczelne strukturalne dla rury o średnicy DN160</t>
  </si>
  <si>
    <t>KNR-W 2-18 0530-01</t>
  </si>
  <si>
    <t>Wykonanie różnych elementów drobnowymiarowych o objętości do 1.5 m3 - podbudowa betonowa pod studnie Krotność = 3</t>
  </si>
  <si>
    <t>KNR-W 2-18 0706-02</t>
  </si>
  <si>
    <t>Próba wodna szczelności kanałów rurowych o śr.nominalnej do 200 mm</t>
  </si>
  <si>
    <t>Zajęcie pasa drogowego  - wpięcie do studni Di1, ul. Świętego Stanisława</t>
  </si>
  <si>
    <t>1.</t>
  </si>
  <si>
    <t>1.1</t>
  </si>
  <si>
    <t>1.2</t>
  </si>
  <si>
    <t>1.3</t>
  </si>
  <si>
    <t>1.4</t>
  </si>
  <si>
    <t>1.5</t>
  </si>
  <si>
    <t>1.6</t>
  </si>
  <si>
    <t>1.7</t>
  </si>
  <si>
    <t>1.8</t>
  </si>
  <si>
    <t>2.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</si>
  <si>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</si>
  <si>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</si>
  <si>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</si>
  <si>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</si>
  <si>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</si>
  <si>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</si>
  <si>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</si>
  <si>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</si>
  <si>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</si>
  <si>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</si>
  <si>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</si>
  <si>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</si>
  <si>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</si>
  <si>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</si>
  <si>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</si>
  <si>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</si>
  <si>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</si>
  <si>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</si>
  <si>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</si>
  <si>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</si>
  <si>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</si>
  <si>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ROBOTY MONTAŻOWE</t>
  </si>
  <si>
    <t>ROBOTY POMOCNICZE</t>
  </si>
  <si>
    <t>odc. 
1 prób.</t>
  </si>
  <si>
    <t>RAZEM ROBOTY PRZYGOTOWAWCZE</t>
  </si>
  <si>
    <t>RAZEM ROBOTY ZIEMNE</t>
  </si>
  <si>
    <t>RAZEM ROBOTY MONTAŻOWE</t>
  </si>
  <si>
    <t>RAZEM KANALIZACJA DESZCZOWA</t>
  </si>
  <si>
    <t>Prace montażowe</t>
  </si>
  <si>
    <t>KNRB 1 0309-05</t>
  </si>
  <si>
    <t>Wykopy o głębokości  do 0,8 m w gruncie kat. III wraz z zasypaniem urobku dla kabli energetycznych</t>
  </si>
  <si>
    <t>KNNR 5 0705- 01 z.sz. 2.14 9902-01</t>
  </si>
  <si>
    <t>Ułożenie rur osłonowych z PCW o śr. Do 140 mm - roboty obok czynnego pasa jezdni (26-75 poj/h)</t>
  </si>
  <si>
    <t>KNNR 5 0706-01</t>
  </si>
  <si>
    <t>Nasypanie warstwy piasku na dnie rowu kablowego o szer. do 0,4 m</t>
  </si>
  <si>
    <t>Układanie folii 20/0,08 100m niebieskiej</t>
  </si>
  <si>
    <t>KNNR 5 0707-05 z sz. 2.14 9902-01</t>
  </si>
  <si>
    <t>Przekładanie istniejących kabli w nowe miejsce</t>
  </si>
  <si>
    <t>KNR 5-08 0816-05</t>
  </si>
  <si>
    <t>Podłączenie końcówek kablowych w ZK (przez analogię)</t>
  </si>
  <si>
    <t xml:space="preserve">KNNR 5-0726-10 </t>
  </si>
  <si>
    <t>Zarobienie na sucho końca kabla 5-żyłowego o przekroju żył do 150 mm2 na napięcie do 1 kV o izolacji i powłoce z tworzyw sztucznych</t>
  </si>
  <si>
    <t>KNNR 5 0707-05 z sz. 2.14 9902-03</t>
  </si>
  <si>
    <t>Układanie kabli o masie do 5,5 kg/m w rowach kablowych ręcznie - robota obok czynnego pasa jezdni (131-230 poj/h)</t>
  </si>
  <si>
    <t>1.9</t>
  </si>
  <si>
    <t>KNR -W-5-10 0503</t>
  </si>
  <si>
    <t>Montaż w rowach muf żeliwnych przelotowych na kablach wielożyłowych z żyłami aluminiowymi o przekroju do 240 mm2 na napięcie do 6 kV o izolacji i powłoce z tworzyw sztucznych</t>
  </si>
  <si>
    <t>1.10</t>
  </si>
  <si>
    <t>KNP 18 4606 01.01</t>
  </si>
  <si>
    <t>Badanie linii kablowej NN</t>
  </si>
  <si>
    <t>pomiar</t>
  </si>
  <si>
    <t>1.11</t>
  </si>
  <si>
    <t>KNP 18 4611 01.01</t>
  </si>
  <si>
    <t>Wypisanie protokołu pomiaru badanej instalacji za pierwszy punkt lub urządzenie</t>
  </si>
  <si>
    <t>Razem prace montażowe</t>
  </si>
  <si>
    <t>Prace demontażowe</t>
  </si>
  <si>
    <t>KNNR-W 9 0812-07</t>
  </si>
  <si>
    <t>Odłączenie kabli o przekroju żył do 240 mm2 w rozdzielnicach i rozdzielniach</t>
  </si>
  <si>
    <t>KNNR 9 0801-12</t>
  </si>
  <si>
    <t>Demontaż kabli wielożyłowych o masie d3,0 - 5,5 kg/m układanych w gruncie kat. III-IV</t>
  </si>
  <si>
    <t>KNNR-W 9 0814-01</t>
  </si>
  <si>
    <t>Demontaż zabezpieczenia istniejących kabli energetycznych rurami ochronnymi dwudzielnymi z PCW o śr. do 110 mm</t>
  </si>
  <si>
    <t>Razem prace demontażowe</t>
  </si>
  <si>
    <t>wycena ind.</t>
  </si>
  <si>
    <t>ROBOTY DROGOWE</t>
  </si>
  <si>
    <t>ROBOTY SANITARNE</t>
  </si>
  <si>
    <t>RAZEM Roboty drogowe</t>
  </si>
  <si>
    <t>ROBOTY ELEKTRYCZNE</t>
  </si>
  <si>
    <t>Razem roboty elektryczne</t>
  </si>
  <si>
    <t>Zbiorcze Zestawienie Kosztów</t>
  </si>
  <si>
    <t>ZADANIE:</t>
  </si>
  <si>
    <t xml:space="preserve">Wykonawca ma prawo do zmiany podstaw wyceny poszczególnych pozycji w ZZK, podane podstawy mają charakter przykładowy.
Wycena poszczególnych pozycji ZZK winna uwzględniać wszystkie czynności, wymagania i badania składające się na ich wykonanie, określone dla tych robót w Specyfikacjach Technicznych Wykonania i Odbioru Robót i w Dokumentacji Projektowej. </t>
  </si>
  <si>
    <t xml:space="preserve">Kwoty ryczałtowe robót muszą obejmować: </t>
  </si>
  <si>
    <t xml:space="preserve">-  robociznę bezpośrednią wraz z kosztami towarzyszącymi, </t>
  </si>
  <si>
    <t xml:space="preserve">-  wartość użytych materiałów wraz z kosztami zakupu, magazynowania, ewentualnych ubytków i transportu na teren budowy, </t>
  </si>
  <si>
    <t xml:space="preserve">-  wartość pracy sprzętu wraz z kosztami towarzyszącymi, </t>
  </si>
  <si>
    <t>-  koszty pośrednie, zysk kalkulacyjny i ryzyko związane z ryczałtowym sposobem rozliczenia</t>
  </si>
  <si>
    <t>Do cen jednostkowych nie należy doliczać podatku VAT.</t>
  </si>
  <si>
    <t xml:space="preserve"> Zamawiający nie odpowiada za prawidłowość formuł w pliku EXCEL  Wykonawca jest zobowiązany do ich sprawdzenia.</t>
  </si>
  <si>
    <t>„Utwardzenie drogi wewnętrznej wraz z odwodnieniem przy ul. św. Stanisława”</t>
  </si>
  <si>
    <t>PODATEK VAT</t>
  </si>
  <si>
    <t>RAZEM ZZK brutto</t>
  </si>
  <si>
    <t>RAZEM ZZK netto</t>
  </si>
  <si>
    <r>
      <t xml:space="preserve">Zamwiający:   </t>
    </r>
    <r>
      <rPr>
        <b/>
        <sz val="10"/>
        <color theme="1"/>
        <rFont val="Calibri"/>
        <family val="2"/>
        <scheme val="minor"/>
      </rPr>
      <t>Gmina Solec Kujawski</t>
    </r>
  </si>
  <si>
    <r>
      <t xml:space="preserve">Wykonawca:    </t>
    </r>
    <r>
      <rPr>
        <b/>
        <sz val="10"/>
        <color theme="1"/>
        <rFont val="Calibri"/>
        <family val="2"/>
        <scheme val="minor"/>
      </rPr>
      <t>…………………………………………………………………..</t>
    </r>
  </si>
  <si>
    <t>Jedn.
obm.</t>
  </si>
  <si>
    <t>Miejscowość i data:</t>
  </si>
  <si>
    <t>…………………………………….</t>
  </si>
  <si>
    <t>Podpis upoważnionego przedstawiciela Wykonawcy:</t>
  </si>
  <si>
    <t>………………………………………………</t>
  </si>
  <si>
    <t>Załącznik nr 6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</si>
</sst>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27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vertical="center" wrapText="1"/>
    </xf>
    <xf numFmtId="43" fontId="4" fillId="0" borderId="0" xfId="1" applyFont="1" applyAlignment="1">
      <alignment vertical="center"/>
    </xf>
    <xf numFmtId="0" fontId="4" fillId="0" borderId="0" xfId="0" applyFont="1" applyAlignment="1">
      <alignment vertical="center" wrapText="1"/>
    </xf>
    <xf numFmtId="43" fontId="4" fillId="0" borderId="0" xfId="1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43" fontId="4" fillId="3" borderId="1" xfId="1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center" wrapText="1"/>
    </xf>
    <xf numFmtId="43" fontId="4" fillId="0" borderId="5" xfId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vertical="center" wrapText="1"/>
    </xf>
    <xf numFmtId="43" fontId="4" fillId="0" borderId="6" xfId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vertical="center" wrapText="1"/>
    </xf>
    <xf numFmtId="43" fontId="4" fillId="0" borderId="7" xfId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vertical="center" wrapText="1"/>
    </xf>
    <xf numFmtId="43" fontId="4" fillId="0" borderId="1" xfId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2" fontId="5" fillId="0" borderId="5" xfId="0" applyNumberFormat="1" applyFont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 wrapText="1"/>
    </xf>
    <xf numFmtId="0" fontId="4" fillId="3" borderId="8" xfId="0" applyFont="1" applyFill="1" applyBorder="1" applyAlignment="1">
      <alignment horizontal="center" vertical="center"/>
    </xf>
    <xf numFmtId="2" fontId="5" fillId="3" borderId="8" xfId="0" applyNumberFormat="1" applyFont="1" applyFill="1" applyBorder="1" applyAlignment="1">
      <alignment horizontal="right" vertical="center" wrapText="1"/>
    </xf>
    <xf numFmtId="0" fontId="5" fillId="3" borderId="8" xfId="0" applyFont="1" applyFill="1" applyBorder="1" applyAlignment="1">
      <alignment horizontal="center" vertical="center"/>
    </xf>
    <xf numFmtId="43" fontId="5" fillId="3" borderId="8" xfId="1" applyFont="1" applyFill="1" applyBorder="1" applyAlignment="1">
      <alignment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43" fontId="5" fillId="3" borderId="1" xfId="3" applyFont="1" applyFill="1" applyBorder="1" applyAlignment="1">
      <alignment vertical="center"/>
    </xf>
    <xf numFmtId="43" fontId="5" fillId="3" borderId="1" xfId="1" applyFont="1" applyFill="1" applyBorder="1" applyAlignment="1">
      <alignment vertical="center"/>
    </xf>
    <xf numFmtId="16" fontId="4" fillId="0" borderId="1" xfId="2" quotePrefix="1" applyNumberFormat="1" applyFont="1" applyBorder="1" applyAlignment="1">
      <alignment horizontal="center" vertical="center"/>
    </xf>
    <xf numFmtId="0" fontId="4" fillId="0" borderId="1" xfId="2" applyFont="1" applyBorder="1" applyAlignment="1">
      <alignment vertical="center" wrapText="1"/>
    </xf>
    <xf numFmtId="0" fontId="4" fillId="0" borderId="1" xfId="2" applyFont="1" applyBorder="1" applyAlignment="1">
      <alignment horizontal="center" vertical="center"/>
    </xf>
    <xf numFmtId="16" fontId="5" fillId="2" borderId="2" xfId="2" quotePrefix="1" applyNumberFormat="1" applyFont="1" applyFill="1" applyBorder="1" applyAlignment="1">
      <alignment horizontal="right" vertical="center"/>
    </xf>
    <xf numFmtId="43" fontId="4" fillId="2" borderId="1" xfId="3" applyFont="1" applyFill="1" applyBorder="1" applyAlignment="1">
      <alignment vertical="center"/>
    </xf>
    <xf numFmtId="16" fontId="5" fillId="3" borderId="1" xfId="2" quotePrefix="1" applyNumberFormat="1" applyFont="1" applyFill="1" applyBorder="1" applyAlignment="1">
      <alignment horizontal="center" vertical="center"/>
    </xf>
    <xf numFmtId="0" fontId="4" fillId="0" borderId="1" xfId="2" quotePrefix="1" applyFont="1" applyBorder="1" applyAlignment="1">
      <alignment horizontal="center" vertical="center"/>
    </xf>
    <xf numFmtId="0" fontId="5" fillId="3" borderId="1" xfId="2" quotePrefix="1" applyFont="1" applyFill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5" fillId="3" borderId="1" xfId="4" applyFont="1" applyFill="1" applyBorder="1" applyAlignment="1">
      <alignment horizontal="center" vertical="center"/>
    </xf>
    <xf numFmtId="0" fontId="5" fillId="3" borderId="1" xfId="4" applyFont="1" applyFill="1" applyBorder="1" applyAlignment="1">
      <alignment vertical="center"/>
    </xf>
    <xf numFmtId="0" fontId="5" fillId="3" borderId="1" xfId="4" applyFont="1" applyFill="1" applyBorder="1" applyAlignment="1">
      <alignment vertical="center" wrapText="1"/>
    </xf>
    <xf numFmtId="0" fontId="4" fillId="3" borderId="1" xfId="4" applyFont="1" applyFill="1" applyBorder="1" applyAlignment="1">
      <alignment horizontal="center" vertical="center"/>
    </xf>
    <xf numFmtId="16" fontId="4" fillId="0" borderId="1" xfId="4" quotePrefix="1" applyNumberFormat="1" applyFont="1" applyBorder="1" applyAlignment="1">
      <alignment horizontal="center" vertical="center"/>
    </xf>
    <xf numFmtId="0" fontId="4" fillId="0" borderId="1" xfId="4" applyFont="1" applyBorder="1" applyAlignment="1">
      <alignment vertical="center" wrapText="1"/>
    </xf>
    <xf numFmtId="0" fontId="4" fillId="0" borderId="1" xfId="4" applyFont="1" applyBorder="1" applyAlignment="1">
      <alignment horizontal="center" vertical="center"/>
    </xf>
    <xf numFmtId="43" fontId="5" fillId="2" borderId="1" xfId="1" applyFont="1" applyFill="1" applyBorder="1" applyAlignment="1">
      <alignment vertical="center"/>
    </xf>
    <xf numFmtId="43" fontId="4" fillId="4" borderId="1" xfId="1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8" fillId="3" borderId="1" xfId="4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2" fontId="4" fillId="4" borderId="10" xfId="0" applyNumberFormat="1" applyFont="1" applyFill="1" applyBorder="1" applyAlignment="1">
      <alignment horizontal="center" vertical="center" wrapText="1"/>
    </xf>
    <xf numFmtId="2" fontId="4" fillId="4" borderId="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4" fillId="0" borderId="0" xfId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quotePrefix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7" fillId="0" borderId="2" xfId="4" applyFont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 wrapText="1"/>
    </xf>
    <xf numFmtId="16" fontId="5" fillId="3" borderId="2" xfId="4" quotePrefix="1" applyNumberFormat="1" applyFont="1" applyFill="1" applyBorder="1" applyAlignment="1">
      <alignment horizontal="center" vertical="center"/>
    </xf>
    <xf numFmtId="16" fontId="5" fillId="3" borderId="4" xfId="4" quotePrefix="1" applyNumberFormat="1" applyFont="1" applyFill="1" applyBorder="1" applyAlignment="1">
      <alignment horizontal="center" vertical="center"/>
    </xf>
    <xf numFmtId="16" fontId="5" fillId="3" borderId="3" xfId="4" quotePrefix="1" applyNumberFormat="1" applyFont="1" applyFill="1" applyBorder="1" applyAlignment="1">
      <alignment horizontal="center" vertical="center"/>
    </xf>
    <xf numFmtId="0" fontId="4" fillId="0" borderId="2" xfId="4" applyFont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0" fontId="4" fillId="0" borderId="3" xfId="4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" fontId="5" fillId="2" borderId="2" xfId="4" quotePrefix="1" applyNumberFormat="1" applyFont="1" applyFill="1" applyBorder="1" applyAlignment="1">
      <alignment horizontal="right" vertical="center"/>
    </xf>
    <xf numFmtId="16" fontId="5" fillId="2" borderId="4" xfId="4" quotePrefix="1" applyNumberFormat="1" applyFont="1" applyFill="1" applyBorder="1" applyAlignment="1">
      <alignment horizontal="right" vertical="center"/>
    </xf>
    <xf numFmtId="16" fontId="5" fillId="2" borderId="3" xfId="4" quotePrefix="1" applyNumberFormat="1" applyFont="1" applyFill="1" applyBorder="1" applyAlignment="1">
      <alignment horizontal="right" vertical="center"/>
    </xf>
    <xf numFmtId="0" fontId="7" fillId="0" borderId="1" xfId="2" applyFont="1" applyBorder="1" applyAlignment="1">
      <alignment horizontal="center" vertical="center" wrapText="1"/>
    </xf>
    <xf numFmtId="0" fontId="5" fillId="2" borderId="2" xfId="2" applyFont="1" applyFill="1" applyBorder="1" applyAlignment="1">
      <alignment horizontal="right" vertical="center"/>
    </xf>
    <xf numFmtId="0" fontId="5" fillId="2" borderId="4" xfId="2" applyFont="1" applyFill="1" applyBorder="1" applyAlignment="1">
      <alignment horizontal="right" vertical="center"/>
    </xf>
    <xf numFmtId="0" fontId="5" fillId="2" borderId="3" xfId="2" applyFont="1" applyFill="1" applyBorder="1" applyAlignment="1">
      <alignment horizontal="right" vertical="center"/>
    </xf>
    <xf numFmtId="0" fontId="5" fillId="3" borderId="2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2" borderId="2" xfId="2" quotePrefix="1" applyFont="1" applyFill="1" applyBorder="1" applyAlignment="1">
      <alignment horizontal="right" vertical="center"/>
    </xf>
    <xf numFmtId="0" fontId="5" fillId="2" borderId="4" xfId="2" quotePrefix="1" applyFont="1" applyFill="1" applyBorder="1" applyAlignment="1">
      <alignment horizontal="right" vertical="center"/>
    </xf>
    <xf numFmtId="0" fontId="5" fillId="2" borderId="3" xfId="2" quotePrefix="1" applyFont="1" applyFill="1" applyBorder="1" applyAlignment="1">
      <alignment horizontal="right" vertical="center"/>
    </xf>
    <xf numFmtId="0" fontId="8" fillId="3" borderId="2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</cellXfs>
  <cellStyles count="6">
    <cellStyle name="Dziesiętny" xfId="1" builtinId="3"/>
    <cellStyle name="Dziesiętny 2" xfId="3"/>
    <cellStyle name="Dziesiętny 3" xfId="5"/>
    <cellStyle name="Normalny" xfId="0" builtinId="0"/>
    <cellStyle name="Normalny 2" xfId="2"/>
    <cellStyle name="Normalny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3"/>
  <sheetViews>
    <sheetView tabSelected="1" view="pageBreakPreview" zoomScaleNormal="100" zoomScaleSheetLayoutView="100" workbookViewId="0">
      <selection activeCell="G2" sqref="G2:H2"/>
    </sheetView>
  </sheetViews>
  <sheetFormatPr defaultRowHeight="12.75"/>
  <cols>
    <col min="1" max="1" width="7" style="1" customWidth="1"/>
    <col min="2" max="2" width="11.5703125" style="62" customWidth="1"/>
    <col min="3" max="3" width="11.42578125" style="62" customWidth="1"/>
    <col min="4" max="4" width="36.42578125" style="3" customWidth="1"/>
    <col min="5" max="5" width="6" style="1" customWidth="1"/>
    <col min="6" max="6" width="10.140625" style="4" customWidth="1"/>
    <col min="7" max="7" width="11.28515625" style="4" bestFit="1" customWidth="1"/>
    <col min="8" max="8" width="14.7109375" style="4" customWidth="1"/>
    <col min="9" max="16384" width="9.140625" style="2"/>
  </cols>
  <sheetData>
    <row r="2" spans="1:8" ht="47.25" customHeight="1">
      <c r="A2" s="5"/>
      <c r="B2" s="87" t="s">
        <v>269</v>
      </c>
      <c r="C2" s="87"/>
      <c r="D2" s="87"/>
      <c r="E2" s="5"/>
      <c r="F2" s="6"/>
      <c r="G2" s="78" t="s">
        <v>290</v>
      </c>
      <c r="H2" s="78"/>
    </row>
    <row r="3" spans="1:8" ht="31.5" customHeight="1">
      <c r="A3" s="78" t="s">
        <v>270</v>
      </c>
      <c r="B3" s="78"/>
      <c r="C3" s="88" t="s">
        <v>279</v>
      </c>
      <c r="D3" s="88"/>
      <c r="E3" s="88"/>
      <c r="F3" s="88"/>
    </row>
    <row r="4" spans="1:8">
      <c r="A4" s="2" t="s">
        <v>283</v>
      </c>
      <c r="B4" s="59"/>
      <c r="C4" s="59"/>
      <c r="D4" s="6"/>
      <c r="E4" s="6"/>
      <c r="F4" s="6"/>
    </row>
    <row r="5" spans="1:8">
      <c r="A5" s="2" t="s">
        <v>284</v>
      </c>
      <c r="B5" s="59"/>
      <c r="C5" s="59"/>
      <c r="D5" s="6"/>
      <c r="E5" s="6"/>
      <c r="F5" s="6"/>
    </row>
    <row r="6" spans="1:8">
      <c r="A6" s="5"/>
      <c r="B6" s="59"/>
      <c r="C6" s="59"/>
      <c r="D6" s="6"/>
      <c r="E6" s="6"/>
      <c r="F6" s="6"/>
    </row>
    <row r="7" spans="1:8" ht="69" customHeight="1">
      <c r="A7" s="84" t="s">
        <v>271</v>
      </c>
      <c r="B7" s="84"/>
      <c r="C7" s="84"/>
      <c r="D7" s="84"/>
      <c r="E7" s="84"/>
      <c r="F7" s="84"/>
      <c r="G7" s="84"/>
    </row>
    <row r="8" spans="1:8" ht="19.5" customHeight="1">
      <c r="A8" s="84" t="s">
        <v>272</v>
      </c>
      <c r="B8" s="84"/>
      <c r="C8" s="84"/>
      <c r="D8" s="84"/>
      <c r="E8" s="84"/>
      <c r="F8" s="84"/>
      <c r="G8" s="84"/>
    </row>
    <row r="9" spans="1:8" ht="17.25" customHeight="1">
      <c r="A9" s="84" t="s">
        <v>273</v>
      </c>
      <c r="B9" s="84"/>
      <c r="C9" s="84"/>
      <c r="D9" s="84"/>
      <c r="E9" s="84"/>
      <c r="F9" s="84"/>
      <c r="G9" s="84"/>
    </row>
    <row r="10" spans="1:8" ht="25.5" customHeight="1">
      <c r="A10" s="84" t="s">
        <v>274</v>
      </c>
      <c r="B10" s="84"/>
      <c r="C10" s="84"/>
      <c r="D10" s="84"/>
      <c r="E10" s="84"/>
      <c r="F10" s="84"/>
      <c r="G10" s="84"/>
    </row>
    <row r="11" spans="1:8" ht="15" customHeight="1">
      <c r="A11" s="84" t="s">
        <v>275</v>
      </c>
      <c r="B11" s="84"/>
      <c r="C11" s="84"/>
      <c r="D11" s="84"/>
      <c r="E11" s="84"/>
      <c r="F11" s="84"/>
      <c r="G11" s="84"/>
    </row>
    <row r="12" spans="1:8" ht="15" customHeight="1">
      <c r="A12" s="85" t="s">
        <v>276</v>
      </c>
      <c r="B12" s="85"/>
      <c r="C12" s="85"/>
      <c r="D12" s="85"/>
      <c r="E12" s="85"/>
      <c r="F12" s="85"/>
      <c r="G12" s="85"/>
    </row>
    <row r="13" spans="1:8" ht="15" customHeight="1">
      <c r="A13" s="84" t="s">
        <v>277</v>
      </c>
      <c r="B13" s="84"/>
      <c r="C13" s="84"/>
      <c r="D13" s="84"/>
      <c r="E13" s="84"/>
      <c r="F13" s="84"/>
      <c r="G13" s="84"/>
    </row>
    <row r="14" spans="1:8">
      <c r="A14" s="5"/>
      <c r="B14" s="59"/>
      <c r="C14" s="59"/>
      <c r="D14" s="6"/>
      <c r="E14" s="6"/>
      <c r="F14" s="6"/>
    </row>
    <row r="15" spans="1:8">
      <c r="A15" s="5"/>
      <c r="B15" s="59"/>
      <c r="C15" s="59"/>
      <c r="D15" s="6"/>
      <c r="E15" s="6"/>
      <c r="F15" s="6"/>
    </row>
    <row r="16" spans="1:8">
      <c r="A16" s="86" t="s">
        <v>278</v>
      </c>
      <c r="B16" s="86"/>
      <c r="C16" s="86"/>
      <c r="D16" s="86"/>
      <c r="E16" s="86"/>
      <c r="F16" s="6"/>
    </row>
    <row r="18" spans="1:8" ht="25.5">
      <c r="A18" s="7" t="s">
        <v>0</v>
      </c>
      <c r="B18" s="60" t="s">
        <v>132</v>
      </c>
      <c r="C18" s="61" t="s">
        <v>120</v>
      </c>
      <c r="D18" s="9" t="s">
        <v>1</v>
      </c>
      <c r="E18" s="8" t="s">
        <v>285</v>
      </c>
      <c r="F18" s="10" t="s">
        <v>2</v>
      </c>
      <c r="G18" s="10" t="s">
        <v>3</v>
      </c>
      <c r="H18" s="10" t="s">
        <v>4</v>
      </c>
    </row>
    <row r="19" spans="1:8">
      <c r="A19" s="100" t="s">
        <v>264</v>
      </c>
      <c r="B19" s="101"/>
      <c r="C19" s="101"/>
      <c r="D19" s="101"/>
      <c r="E19" s="101"/>
      <c r="F19" s="101"/>
      <c r="G19" s="102"/>
      <c r="H19" s="10"/>
    </row>
    <row r="20" spans="1:8">
      <c r="A20" s="11">
        <v>1</v>
      </c>
      <c r="B20" s="63"/>
      <c r="C20" s="63"/>
      <c r="D20" s="12" t="s">
        <v>48</v>
      </c>
      <c r="E20" s="13"/>
      <c r="F20" s="14"/>
      <c r="G20" s="14"/>
      <c r="H20" s="14"/>
    </row>
    <row r="21" spans="1:8" ht="38.25">
      <c r="A21" s="15" t="s">
        <v>5</v>
      </c>
      <c r="B21" s="64" t="s">
        <v>49</v>
      </c>
      <c r="C21" s="65" t="s">
        <v>121</v>
      </c>
      <c r="D21" s="16" t="s">
        <v>50</v>
      </c>
      <c r="E21" s="15" t="s">
        <v>51</v>
      </c>
      <c r="F21" s="17">
        <v>0.05</v>
      </c>
      <c r="G21" s="17"/>
      <c r="H21" s="17">
        <f>F21*G21</f>
        <v>0</v>
      </c>
    </row>
    <row r="22" spans="1:8" ht="25.5">
      <c r="A22" s="18" t="s">
        <v>6</v>
      </c>
      <c r="B22" s="66" t="s">
        <v>21</v>
      </c>
      <c r="C22" s="67" t="s">
        <v>122</v>
      </c>
      <c r="D22" s="19" t="s">
        <v>22</v>
      </c>
      <c r="E22" s="18" t="s">
        <v>23</v>
      </c>
      <c r="F22" s="20">
        <v>5</v>
      </c>
      <c r="G22" s="20"/>
      <c r="H22" s="20">
        <f t="shared" ref="H22:H23" si="0">F22*G22</f>
        <v>0</v>
      </c>
    </row>
    <row r="23" spans="1:8" ht="25.5">
      <c r="A23" s="21" t="s">
        <v>8</v>
      </c>
      <c r="B23" s="68" t="s">
        <v>24</v>
      </c>
      <c r="C23" s="69" t="s">
        <v>122</v>
      </c>
      <c r="D23" s="22" t="s">
        <v>25</v>
      </c>
      <c r="E23" s="21" t="s">
        <v>23</v>
      </c>
      <c r="F23" s="23">
        <v>1</v>
      </c>
      <c r="G23" s="23"/>
      <c r="H23" s="23">
        <f t="shared" si="0"/>
        <v>0</v>
      </c>
    </row>
    <row r="24" spans="1:8">
      <c r="A24" s="89" t="s">
        <v>52</v>
      </c>
      <c r="B24" s="90"/>
      <c r="C24" s="90"/>
      <c r="D24" s="91"/>
      <c r="E24" s="24"/>
      <c r="F24" s="25"/>
      <c r="G24" s="25"/>
      <c r="H24" s="25">
        <f>SUM(H21:H23)</f>
        <v>0</v>
      </c>
    </row>
    <row r="25" spans="1:8">
      <c r="A25" s="11">
        <v>2</v>
      </c>
      <c r="B25" s="70"/>
      <c r="C25" s="63"/>
      <c r="D25" s="12" t="s">
        <v>53</v>
      </c>
      <c r="E25" s="13"/>
      <c r="F25" s="14"/>
      <c r="G25" s="14"/>
      <c r="H25" s="14"/>
    </row>
    <row r="26" spans="1:8" ht="25.5">
      <c r="A26" s="15" t="s">
        <v>54</v>
      </c>
      <c r="B26" s="64" t="s">
        <v>55</v>
      </c>
      <c r="C26" s="65" t="s">
        <v>122</v>
      </c>
      <c r="D26" s="16" t="s">
        <v>56</v>
      </c>
      <c r="E26" s="15" t="s">
        <v>7</v>
      </c>
      <c r="F26" s="17">
        <v>185</v>
      </c>
      <c r="G26" s="17"/>
      <c r="H26" s="17">
        <f t="shared" ref="H26:H34" si="1">F26*G26</f>
        <v>0</v>
      </c>
    </row>
    <row r="27" spans="1:8" ht="38.25">
      <c r="A27" s="18" t="s">
        <v>57</v>
      </c>
      <c r="B27" s="66" t="s">
        <v>58</v>
      </c>
      <c r="C27" s="67" t="s">
        <v>122</v>
      </c>
      <c r="D27" s="19" t="s">
        <v>59</v>
      </c>
      <c r="E27" s="18" t="s">
        <v>7</v>
      </c>
      <c r="F27" s="20">
        <v>30</v>
      </c>
      <c r="G27" s="20"/>
      <c r="H27" s="20">
        <f t="shared" si="1"/>
        <v>0</v>
      </c>
    </row>
    <row r="28" spans="1:8" ht="25.5">
      <c r="A28" s="18" t="s">
        <v>60</v>
      </c>
      <c r="B28" s="66" t="s">
        <v>61</v>
      </c>
      <c r="C28" s="67" t="s">
        <v>122</v>
      </c>
      <c r="D28" s="19" t="s">
        <v>62</v>
      </c>
      <c r="E28" s="18" t="s">
        <v>7</v>
      </c>
      <c r="F28" s="20">
        <v>23</v>
      </c>
      <c r="G28" s="20"/>
      <c r="H28" s="20">
        <f t="shared" si="1"/>
        <v>0</v>
      </c>
    </row>
    <row r="29" spans="1:8" ht="25.5">
      <c r="A29" s="18" t="s">
        <v>63</v>
      </c>
      <c r="B29" s="66" t="s">
        <v>9</v>
      </c>
      <c r="C29" s="67" t="s">
        <v>122</v>
      </c>
      <c r="D29" s="19" t="s">
        <v>10</v>
      </c>
      <c r="E29" s="18" t="s">
        <v>11</v>
      </c>
      <c r="F29" s="20">
        <v>20</v>
      </c>
      <c r="G29" s="20"/>
      <c r="H29" s="20">
        <f t="shared" si="1"/>
        <v>0</v>
      </c>
    </row>
    <row r="30" spans="1:8" ht="24">
      <c r="A30" s="18" t="s">
        <v>64</v>
      </c>
      <c r="B30" s="66" t="s">
        <v>12</v>
      </c>
      <c r="C30" s="67" t="s">
        <v>122</v>
      </c>
      <c r="D30" s="19" t="s">
        <v>13</v>
      </c>
      <c r="E30" s="18" t="s">
        <v>11</v>
      </c>
      <c r="F30" s="20">
        <v>105</v>
      </c>
      <c r="G30" s="20"/>
      <c r="H30" s="20">
        <f t="shared" si="1"/>
        <v>0</v>
      </c>
    </row>
    <row r="31" spans="1:8" ht="25.5">
      <c r="A31" s="18" t="s">
        <v>65</v>
      </c>
      <c r="B31" s="66" t="s">
        <v>14</v>
      </c>
      <c r="C31" s="67" t="s">
        <v>122</v>
      </c>
      <c r="D31" s="19" t="s">
        <v>15</v>
      </c>
      <c r="E31" s="18" t="s">
        <v>16</v>
      </c>
      <c r="F31" s="20">
        <v>5.8</v>
      </c>
      <c r="G31" s="20"/>
      <c r="H31" s="20">
        <f t="shared" si="1"/>
        <v>0</v>
      </c>
    </row>
    <row r="32" spans="1:8" ht="51">
      <c r="A32" s="18" t="s">
        <v>66</v>
      </c>
      <c r="B32" s="66" t="s">
        <v>17</v>
      </c>
      <c r="C32" s="67" t="s">
        <v>122</v>
      </c>
      <c r="D32" s="19" t="s">
        <v>67</v>
      </c>
      <c r="E32" s="18" t="s">
        <v>16</v>
      </c>
      <c r="F32" s="20">
        <v>29.18</v>
      </c>
      <c r="G32" s="20"/>
      <c r="H32" s="20">
        <f t="shared" si="1"/>
        <v>0</v>
      </c>
    </row>
    <row r="33" spans="1:8" ht="63.75">
      <c r="A33" s="18" t="s">
        <v>68</v>
      </c>
      <c r="B33" s="66" t="s">
        <v>18</v>
      </c>
      <c r="C33" s="67" t="s">
        <v>122</v>
      </c>
      <c r="D33" s="19" t="s">
        <v>19</v>
      </c>
      <c r="E33" s="18" t="s">
        <v>16</v>
      </c>
      <c r="F33" s="20">
        <v>29.18</v>
      </c>
      <c r="G33" s="20"/>
      <c r="H33" s="20">
        <f t="shared" si="1"/>
        <v>0</v>
      </c>
    </row>
    <row r="34" spans="1:8">
      <c r="A34" s="21" t="s">
        <v>69</v>
      </c>
      <c r="B34" s="68" t="s">
        <v>131</v>
      </c>
      <c r="C34" s="69" t="s">
        <v>122</v>
      </c>
      <c r="D34" s="22" t="s">
        <v>70</v>
      </c>
      <c r="E34" s="21" t="s">
        <v>20</v>
      </c>
      <c r="F34" s="23">
        <v>67.11</v>
      </c>
      <c r="G34" s="23"/>
      <c r="H34" s="23">
        <f t="shared" si="1"/>
        <v>0</v>
      </c>
    </row>
    <row r="35" spans="1:8">
      <c r="A35" s="89" t="s">
        <v>71</v>
      </c>
      <c r="B35" s="90"/>
      <c r="C35" s="90"/>
      <c r="D35" s="91"/>
      <c r="E35" s="24"/>
      <c r="F35" s="25"/>
      <c r="G35" s="25"/>
      <c r="H35" s="25">
        <f>SUM(H26:H34)</f>
        <v>0</v>
      </c>
    </row>
    <row r="36" spans="1:8">
      <c r="A36" s="11">
        <v>3</v>
      </c>
      <c r="B36" s="70"/>
      <c r="C36" s="63"/>
      <c r="D36" s="12" t="s">
        <v>26</v>
      </c>
      <c r="E36" s="13"/>
      <c r="F36" s="14"/>
      <c r="G36" s="14"/>
      <c r="H36" s="14"/>
    </row>
    <row r="37" spans="1:8" ht="60" customHeight="1">
      <c r="A37" s="15" t="s">
        <v>72</v>
      </c>
      <c r="B37" s="64" t="s">
        <v>73</v>
      </c>
      <c r="C37" s="65" t="s">
        <v>123</v>
      </c>
      <c r="D37" s="16" t="s">
        <v>74</v>
      </c>
      <c r="E37" s="15" t="s">
        <v>16</v>
      </c>
      <c r="F37" s="17">
        <v>385</v>
      </c>
      <c r="G37" s="17"/>
      <c r="H37" s="17">
        <f t="shared" ref="H37:H40" si="2">F37*G37</f>
        <v>0</v>
      </c>
    </row>
    <row r="38" spans="1:8" ht="63.75">
      <c r="A38" s="18" t="s">
        <v>75</v>
      </c>
      <c r="B38" s="66" t="s">
        <v>27</v>
      </c>
      <c r="C38" s="67" t="s">
        <v>123</v>
      </c>
      <c r="D38" s="19" t="s">
        <v>28</v>
      </c>
      <c r="E38" s="18" t="s">
        <v>16</v>
      </c>
      <c r="F38" s="20">
        <v>385</v>
      </c>
      <c r="G38" s="20"/>
      <c r="H38" s="20">
        <f t="shared" si="2"/>
        <v>0</v>
      </c>
    </row>
    <row r="39" spans="1:8">
      <c r="A39" s="18" t="s">
        <v>76</v>
      </c>
      <c r="B39" s="66" t="s">
        <v>131</v>
      </c>
      <c r="C39" s="67" t="s">
        <v>123</v>
      </c>
      <c r="D39" s="19" t="s">
        <v>29</v>
      </c>
      <c r="E39" s="18" t="s">
        <v>20</v>
      </c>
      <c r="F39" s="20">
        <v>693</v>
      </c>
      <c r="G39" s="20"/>
      <c r="H39" s="20">
        <f t="shared" si="2"/>
        <v>0</v>
      </c>
    </row>
    <row r="40" spans="1:8" ht="38.25">
      <c r="A40" s="21" t="s">
        <v>77</v>
      </c>
      <c r="B40" s="68" t="s">
        <v>30</v>
      </c>
      <c r="C40" s="69" t="s">
        <v>124</v>
      </c>
      <c r="D40" s="22" t="s">
        <v>31</v>
      </c>
      <c r="E40" s="21" t="s">
        <v>7</v>
      </c>
      <c r="F40" s="23">
        <v>537</v>
      </c>
      <c r="G40" s="23"/>
      <c r="H40" s="23">
        <f t="shared" si="2"/>
        <v>0</v>
      </c>
    </row>
    <row r="41" spans="1:8">
      <c r="A41" s="89" t="s">
        <v>32</v>
      </c>
      <c r="B41" s="90"/>
      <c r="C41" s="90"/>
      <c r="D41" s="91"/>
      <c r="E41" s="24"/>
      <c r="F41" s="25"/>
      <c r="G41" s="25"/>
      <c r="H41" s="25">
        <f>SUM(H37:H40)</f>
        <v>0</v>
      </c>
    </row>
    <row r="42" spans="1:8">
      <c r="A42" s="11">
        <v>4</v>
      </c>
      <c r="B42" s="70"/>
      <c r="C42" s="63"/>
      <c r="D42" s="12" t="s">
        <v>33</v>
      </c>
      <c r="E42" s="13"/>
      <c r="F42" s="14"/>
      <c r="G42" s="14"/>
      <c r="H42" s="14"/>
    </row>
    <row r="43" spans="1:8">
      <c r="A43" s="26" t="s">
        <v>78</v>
      </c>
      <c r="B43" s="71"/>
      <c r="C43" s="72"/>
      <c r="D43" s="27" t="s">
        <v>79</v>
      </c>
      <c r="E43" s="7"/>
      <c r="F43" s="28"/>
      <c r="G43" s="28"/>
      <c r="H43" s="28"/>
    </row>
    <row r="44" spans="1:8" ht="25.5">
      <c r="A44" s="15" t="s">
        <v>80</v>
      </c>
      <c r="B44" s="64" t="s">
        <v>81</v>
      </c>
      <c r="C44" s="65" t="s">
        <v>125</v>
      </c>
      <c r="D44" s="16" t="s">
        <v>82</v>
      </c>
      <c r="E44" s="15" t="s">
        <v>7</v>
      </c>
      <c r="F44" s="17">
        <v>408</v>
      </c>
      <c r="G44" s="17"/>
      <c r="H44" s="17">
        <f t="shared" ref="H44:H46" si="3">F44*G44</f>
        <v>0</v>
      </c>
    </row>
    <row r="45" spans="1:8" ht="38.25">
      <c r="A45" s="18" t="s">
        <v>83</v>
      </c>
      <c r="B45" s="66" t="s">
        <v>34</v>
      </c>
      <c r="C45" s="67" t="s">
        <v>126</v>
      </c>
      <c r="D45" s="19" t="s">
        <v>84</v>
      </c>
      <c r="E45" s="18" t="s">
        <v>7</v>
      </c>
      <c r="F45" s="20">
        <v>345</v>
      </c>
      <c r="G45" s="20"/>
      <c r="H45" s="20">
        <f t="shared" si="3"/>
        <v>0</v>
      </c>
    </row>
    <row r="46" spans="1:8" ht="38.25">
      <c r="A46" s="21" t="s">
        <v>85</v>
      </c>
      <c r="B46" s="68" t="s">
        <v>37</v>
      </c>
      <c r="C46" s="69" t="s">
        <v>127</v>
      </c>
      <c r="D46" s="22" t="s">
        <v>86</v>
      </c>
      <c r="E46" s="21" t="s">
        <v>7</v>
      </c>
      <c r="F46" s="23">
        <v>345</v>
      </c>
      <c r="G46" s="23"/>
      <c r="H46" s="23">
        <f t="shared" si="3"/>
        <v>0</v>
      </c>
    </row>
    <row r="47" spans="1:8">
      <c r="A47" s="89" t="s">
        <v>87</v>
      </c>
      <c r="B47" s="90"/>
      <c r="C47" s="90"/>
      <c r="D47" s="91"/>
      <c r="E47" s="24"/>
      <c r="F47" s="25"/>
      <c r="G47" s="25"/>
      <c r="H47" s="25">
        <f>SUM(H44:H46)</f>
        <v>0</v>
      </c>
    </row>
    <row r="48" spans="1:8">
      <c r="A48" s="26" t="s">
        <v>88</v>
      </c>
      <c r="B48" s="71"/>
      <c r="C48" s="72"/>
      <c r="D48" s="27" t="s">
        <v>89</v>
      </c>
      <c r="E48" s="7"/>
      <c r="F48" s="28"/>
      <c r="G48" s="28"/>
      <c r="H48" s="28"/>
    </row>
    <row r="49" spans="1:8" ht="25.5">
      <c r="A49" s="15" t="s">
        <v>90</v>
      </c>
      <c r="B49" s="64" t="s">
        <v>81</v>
      </c>
      <c r="C49" s="65" t="s">
        <v>125</v>
      </c>
      <c r="D49" s="16" t="s">
        <v>91</v>
      </c>
      <c r="E49" s="15" t="s">
        <v>7</v>
      </c>
      <c r="F49" s="17">
        <v>105</v>
      </c>
      <c r="G49" s="17"/>
      <c r="H49" s="17">
        <f t="shared" ref="H49:H51" si="4">F49*G49</f>
        <v>0</v>
      </c>
    </row>
    <row r="50" spans="1:8" ht="38.25">
      <c r="A50" s="18" t="s">
        <v>92</v>
      </c>
      <c r="B50" s="66" t="s">
        <v>38</v>
      </c>
      <c r="C50" s="67" t="s">
        <v>126</v>
      </c>
      <c r="D50" s="19" t="s">
        <v>39</v>
      </c>
      <c r="E50" s="18" t="s">
        <v>7</v>
      </c>
      <c r="F50" s="20">
        <v>95</v>
      </c>
      <c r="G50" s="20"/>
      <c r="H50" s="20">
        <f t="shared" si="4"/>
        <v>0</v>
      </c>
    </row>
    <row r="51" spans="1:8" ht="38.25">
      <c r="A51" s="21" t="s">
        <v>93</v>
      </c>
      <c r="B51" s="68" t="s">
        <v>37</v>
      </c>
      <c r="C51" s="69" t="s">
        <v>127</v>
      </c>
      <c r="D51" s="22" t="s">
        <v>86</v>
      </c>
      <c r="E51" s="21" t="s">
        <v>7</v>
      </c>
      <c r="F51" s="23">
        <v>95</v>
      </c>
      <c r="G51" s="23"/>
      <c r="H51" s="23">
        <f t="shared" si="4"/>
        <v>0</v>
      </c>
    </row>
    <row r="52" spans="1:8">
      <c r="A52" s="89" t="s">
        <v>94</v>
      </c>
      <c r="B52" s="90"/>
      <c r="C52" s="90"/>
      <c r="D52" s="91"/>
      <c r="E52" s="24"/>
      <c r="F52" s="25"/>
      <c r="G52" s="25"/>
      <c r="H52" s="25">
        <f>SUM(H49:H51)</f>
        <v>0</v>
      </c>
    </row>
    <row r="53" spans="1:8">
      <c r="A53" s="26" t="s">
        <v>95</v>
      </c>
      <c r="B53" s="71"/>
      <c r="C53" s="72"/>
      <c r="D53" s="27" t="s">
        <v>96</v>
      </c>
      <c r="E53" s="7"/>
      <c r="F53" s="28"/>
      <c r="G53" s="28"/>
      <c r="H53" s="28"/>
    </row>
    <row r="54" spans="1:8" ht="24">
      <c r="A54" s="15" t="s">
        <v>97</v>
      </c>
      <c r="B54" s="64" t="s">
        <v>81</v>
      </c>
      <c r="C54" s="65" t="s">
        <v>125</v>
      </c>
      <c r="D54" s="16" t="s">
        <v>98</v>
      </c>
      <c r="E54" s="15" t="s">
        <v>7</v>
      </c>
      <c r="F54" s="17">
        <v>23</v>
      </c>
      <c r="G54" s="17"/>
      <c r="H54" s="17">
        <f t="shared" ref="H54:H56" si="5">F54*G54</f>
        <v>0</v>
      </c>
    </row>
    <row r="55" spans="1:8" ht="25.5">
      <c r="A55" s="18" t="s">
        <v>99</v>
      </c>
      <c r="B55" s="66" t="s">
        <v>35</v>
      </c>
      <c r="C55" s="67" t="s">
        <v>126</v>
      </c>
      <c r="D55" s="19" t="s">
        <v>36</v>
      </c>
      <c r="E55" s="18" t="s">
        <v>7</v>
      </c>
      <c r="F55" s="20">
        <v>23</v>
      </c>
      <c r="G55" s="20"/>
      <c r="H55" s="20">
        <f t="shared" si="5"/>
        <v>0</v>
      </c>
    </row>
    <row r="56" spans="1:8" ht="38.25">
      <c r="A56" s="21" t="s">
        <v>100</v>
      </c>
      <c r="B56" s="68" t="s">
        <v>37</v>
      </c>
      <c r="C56" s="69" t="s">
        <v>127</v>
      </c>
      <c r="D56" s="22" t="s">
        <v>101</v>
      </c>
      <c r="E56" s="21" t="s">
        <v>7</v>
      </c>
      <c r="F56" s="23">
        <v>23</v>
      </c>
      <c r="G56" s="23"/>
      <c r="H56" s="23">
        <f t="shared" si="5"/>
        <v>0</v>
      </c>
    </row>
    <row r="57" spans="1:8">
      <c r="A57" s="89" t="s">
        <v>102</v>
      </c>
      <c r="B57" s="90"/>
      <c r="C57" s="90"/>
      <c r="D57" s="91"/>
      <c r="E57" s="24"/>
      <c r="F57" s="25"/>
      <c r="G57" s="25"/>
      <c r="H57" s="25">
        <f>SUM(H54:H56)</f>
        <v>0</v>
      </c>
    </row>
    <row r="58" spans="1:8">
      <c r="A58" s="26" t="s">
        <v>103</v>
      </c>
      <c r="B58" s="71"/>
      <c r="C58" s="72"/>
      <c r="D58" s="27" t="s">
        <v>104</v>
      </c>
      <c r="E58" s="7"/>
      <c r="F58" s="28"/>
      <c r="G58" s="28"/>
      <c r="H58" s="28"/>
    </row>
    <row r="59" spans="1:8" ht="51">
      <c r="A59" s="15" t="s">
        <v>105</v>
      </c>
      <c r="B59" s="64" t="s">
        <v>40</v>
      </c>
      <c r="C59" s="65" t="s">
        <v>125</v>
      </c>
      <c r="D59" s="16" t="s">
        <v>41</v>
      </c>
      <c r="E59" s="15" t="s">
        <v>7</v>
      </c>
      <c r="F59" s="17">
        <v>1</v>
      </c>
      <c r="G59" s="17"/>
      <c r="H59" s="17">
        <f t="shared" ref="H59:H62" si="6">F59*G59</f>
        <v>0</v>
      </c>
    </row>
    <row r="60" spans="1:8" ht="25.5">
      <c r="A60" s="18" t="s">
        <v>106</v>
      </c>
      <c r="B60" s="66" t="s">
        <v>42</v>
      </c>
      <c r="C60" s="67" t="s">
        <v>128</v>
      </c>
      <c r="D60" s="19" t="s">
        <v>107</v>
      </c>
      <c r="E60" s="18" t="s">
        <v>16</v>
      </c>
      <c r="F60" s="20">
        <v>14.16</v>
      </c>
      <c r="G60" s="20"/>
      <c r="H60" s="20">
        <f t="shared" si="6"/>
        <v>0</v>
      </c>
    </row>
    <row r="61" spans="1:8" ht="38.25">
      <c r="A61" s="18" t="s">
        <v>108</v>
      </c>
      <c r="B61" s="66" t="s">
        <v>43</v>
      </c>
      <c r="C61" s="67" t="s">
        <v>129</v>
      </c>
      <c r="D61" s="19" t="s">
        <v>44</v>
      </c>
      <c r="E61" s="18" t="s">
        <v>11</v>
      </c>
      <c r="F61" s="20">
        <v>4</v>
      </c>
      <c r="G61" s="20"/>
      <c r="H61" s="20">
        <f t="shared" si="6"/>
        <v>0</v>
      </c>
    </row>
    <row r="62" spans="1:8" ht="25.5">
      <c r="A62" s="21" t="s">
        <v>109</v>
      </c>
      <c r="B62" s="68" t="s">
        <v>45</v>
      </c>
      <c r="C62" s="69" t="s">
        <v>128</v>
      </c>
      <c r="D62" s="22" t="s">
        <v>46</v>
      </c>
      <c r="E62" s="21" t="s">
        <v>11</v>
      </c>
      <c r="F62" s="23">
        <v>175</v>
      </c>
      <c r="G62" s="23"/>
      <c r="H62" s="23">
        <f t="shared" si="6"/>
        <v>0</v>
      </c>
    </row>
    <row r="63" spans="1:8">
      <c r="A63" s="89" t="s">
        <v>110</v>
      </c>
      <c r="B63" s="90"/>
      <c r="C63" s="90"/>
      <c r="D63" s="91"/>
      <c r="E63" s="24"/>
      <c r="F63" s="25"/>
      <c r="G63" s="25"/>
      <c r="H63" s="25">
        <f>SUM(H59:H62)</f>
        <v>0</v>
      </c>
    </row>
    <row r="64" spans="1:8">
      <c r="A64" s="29" t="s">
        <v>111</v>
      </c>
      <c r="B64" s="73"/>
      <c r="C64" s="74"/>
      <c r="D64" s="30" t="s">
        <v>112</v>
      </c>
      <c r="E64" s="15"/>
      <c r="F64" s="17"/>
      <c r="G64" s="17"/>
      <c r="H64" s="17"/>
    </row>
    <row r="65" spans="1:8" ht="38.25">
      <c r="A65" s="18" t="s">
        <v>113</v>
      </c>
      <c r="B65" s="66" t="s">
        <v>114</v>
      </c>
      <c r="C65" s="67" t="s">
        <v>130</v>
      </c>
      <c r="D65" s="19" t="s">
        <v>115</v>
      </c>
      <c r="E65" s="18" t="s">
        <v>7</v>
      </c>
      <c r="F65" s="20">
        <v>115</v>
      </c>
      <c r="G65" s="20"/>
      <c r="H65" s="20">
        <f t="shared" ref="H65:H66" si="7">F65*G65</f>
        <v>0</v>
      </c>
    </row>
    <row r="66" spans="1:8" ht="38.25">
      <c r="A66" s="21" t="s">
        <v>116</v>
      </c>
      <c r="B66" s="68" t="s">
        <v>117</v>
      </c>
      <c r="C66" s="69" t="s">
        <v>130</v>
      </c>
      <c r="D66" s="22" t="s">
        <v>118</v>
      </c>
      <c r="E66" s="21" t="s">
        <v>7</v>
      </c>
      <c r="F66" s="23">
        <v>115</v>
      </c>
      <c r="G66" s="23"/>
      <c r="H66" s="23">
        <f t="shared" si="7"/>
        <v>0</v>
      </c>
    </row>
    <row r="67" spans="1:8">
      <c r="A67" s="106" t="s">
        <v>119</v>
      </c>
      <c r="B67" s="107"/>
      <c r="C67" s="108"/>
      <c r="D67" s="31"/>
      <c r="E67" s="24"/>
      <c r="F67" s="25"/>
      <c r="G67" s="25"/>
      <c r="H67" s="25">
        <f>H65+H66</f>
        <v>0</v>
      </c>
    </row>
    <row r="68" spans="1:8">
      <c r="A68" s="24"/>
      <c r="B68" s="75"/>
      <c r="C68" s="75"/>
      <c r="D68" s="32" t="s">
        <v>47</v>
      </c>
      <c r="E68" s="24"/>
      <c r="F68" s="25"/>
      <c r="G68" s="25"/>
      <c r="H68" s="25">
        <f>H67+H63+H57+H52+H47</f>
        <v>0</v>
      </c>
    </row>
    <row r="69" spans="1:8" ht="22.5" customHeight="1">
      <c r="A69" s="33"/>
      <c r="B69" s="76"/>
      <c r="C69" s="76"/>
      <c r="D69" s="34" t="s">
        <v>266</v>
      </c>
      <c r="E69" s="35"/>
      <c r="F69" s="36"/>
      <c r="G69" s="36"/>
      <c r="H69" s="36">
        <f>H68+H41+H35+H24</f>
        <v>0</v>
      </c>
    </row>
    <row r="70" spans="1:8">
      <c r="A70" s="103" t="s">
        <v>265</v>
      </c>
      <c r="B70" s="104"/>
      <c r="C70" s="104"/>
      <c r="D70" s="104"/>
      <c r="E70" s="104"/>
      <c r="F70" s="104"/>
      <c r="G70" s="105"/>
      <c r="H70" s="28"/>
    </row>
    <row r="71" spans="1:8">
      <c r="A71" s="37" t="s">
        <v>190</v>
      </c>
      <c r="B71" s="125" t="s">
        <v>222</v>
      </c>
      <c r="C71" s="126"/>
      <c r="D71" s="38"/>
      <c r="E71" s="39"/>
      <c r="F71" s="40"/>
      <c r="G71" s="40"/>
      <c r="H71" s="40"/>
    </row>
    <row r="72" spans="1:8" ht="25.5">
      <c r="A72" s="41" t="s">
        <v>191</v>
      </c>
      <c r="B72" s="112" t="s">
        <v>133</v>
      </c>
      <c r="C72" s="112"/>
      <c r="D72" s="42" t="s">
        <v>134</v>
      </c>
      <c r="E72" s="43" t="s">
        <v>23</v>
      </c>
      <c r="F72" s="28">
        <f>2</f>
        <v>2</v>
      </c>
      <c r="G72" s="28">
        <v>0</v>
      </c>
      <c r="H72" s="28">
        <f t="shared" ref="H72:H79" si="8">F72*G72</f>
        <v>0</v>
      </c>
    </row>
    <row r="73" spans="1:8" ht="30" customHeight="1">
      <c r="A73" s="41" t="s">
        <v>192</v>
      </c>
      <c r="B73" s="112" t="s">
        <v>135</v>
      </c>
      <c r="C73" s="112"/>
      <c r="D73" s="42" t="s">
        <v>136</v>
      </c>
      <c r="E73" s="43" t="s">
        <v>23</v>
      </c>
      <c r="F73" s="28">
        <f>2</f>
        <v>2</v>
      </c>
      <c r="G73" s="28">
        <v>0</v>
      </c>
      <c r="H73" s="28">
        <f t="shared" si="8"/>
        <v>0</v>
      </c>
    </row>
    <row r="74" spans="1:8" ht="30" customHeight="1">
      <c r="A74" s="41" t="s">
        <v>193</v>
      </c>
      <c r="B74" s="112" t="s">
        <v>137</v>
      </c>
      <c r="C74" s="112"/>
      <c r="D74" s="42" t="s">
        <v>138</v>
      </c>
      <c r="E74" s="43" t="s">
        <v>139</v>
      </c>
      <c r="F74" s="28">
        <f>4</f>
        <v>4</v>
      </c>
      <c r="G74" s="28">
        <v>0</v>
      </c>
      <c r="H74" s="28">
        <f t="shared" si="8"/>
        <v>0</v>
      </c>
    </row>
    <row r="75" spans="1:8" ht="30" customHeight="1">
      <c r="A75" s="41" t="s">
        <v>194</v>
      </c>
      <c r="B75" s="112" t="s">
        <v>140</v>
      </c>
      <c r="C75" s="112"/>
      <c r="D75" s="42" t="s">
        <v>141</v>
      </c>
      <c r="E75" s="43" t="s">
        <v>23</v>
      </c>
      <c r="F75" s="28">
        <f>2</f>
        <v>2</v>
      </c>
      <c r="G75" s="28">
        <v>0</v>
      </c>
      <c r="H75" s="28">
        <f t="shared" si="8"/>
        <v>0</v>
      </c>
    </row>
    <row r="76" spans="1:8" ht="30" customHeight="1">
      <c r="A76" s="41" t="s">
        <v>195</v>
      </c>
      <c r="B76" s="112" t="s">
        <v>142</v>
      </c>
      <c r="C76" s="112"/>
      <c r="D76" s="42" t="s">
        <v>143</v>
      </c>
      <c r="E76" s="43" t="s">
        <v>11</v>
      </c>
      <c r="F76" s="28">
        <f>9</f>
        <v>9</v>
      </c>
      <c r="G76" s="28">
        <v>0</v>
      </c>
      <c r="H76" s="28">
        <f t="shared" si="8"/>
        <v>0</v>
      </c>
    </row>
    <row r="77" spans="1:8" ht="30" customHeight="1">
      <c r="A77" s="41" t="s">
        <v>196</v>
      </c>
      <c r="B77" s="112" t="s">
        <v>144</v>
      </c>
      <c r="C77" s="112"/>
      <c r="D77" s="42" t="s">
        <v>145</v>
      </c>
      <c r="E77" s="43" t="s">
        <v>11</v>
      </c>
      <c r="F77" s="28">
        <f>1.8</f>
        <v>1.8</v>
      </c>
      <c r="G77" s="28">
        <v>0</v>
      </c>
      <c r="H77" s="28">
        <f t="shared" si="8"/>
        <v>0</v>
      </c>
    </row>
    <row r="78" spans="1:8" ht="30" customHeight="1">
      <c r="A78" s="41" t="s">
        <v>197</v>
      </c>
      <c r="B78" s="112" t="s">
        <v>146</v>
      </c>
      <c r="C78" s="112"/>
      <c r="D78" s="42" t="s">
        <v>147</v>
      </c>
      <c r="E78" s="43" t="s">
        <v>11</v>
      </c>
      <c r="F78" s="28">
        <f>1.8</f>
        <v>1.8</v>
      </c>
      <c r="G78" s="28">
        <v>0</v>
      </c>
      <c r="H78" s="28">
        <f t="shared" si="8"/>
        <v>0</v>
      </c>
    </row>
    <row r="79" spans="1:8" ht="25.5">
      <c r="A79" s="41" t="s">
        <v>198</v>
      </c>
      <c r="B79" s="112" t="s">
        <v>148</v>
      </c>
      <c r="C79" s="112"/>
      <c r="D79" s="42" t="s">
        <v>189</v>
      </c>
      <c r="E79" s="43" t="s">
        <v>7</v>
      </c>
      <c r="F79" s="28">
        <f>2.5*2.5</f>
        <v>6.25</v>
      </c>
      <c r="G79" s="28">
        <v>0</v>
      </c>
      <c r="H79" s="28">
        <f t="shared" si="8"/>
        <v>0</v>
      </c>
    </row>
    <row r="80" spans="1:8">
      <c r="A80" s="106"/>
      <c r="B80" s="107"/>
      <c r="C80" s="108"/>
      <c r="D80" s="44" t="s">
        <v>224</v>
      </c>
      <c r="E80" s="45"/>
      <c r="F80" s="25"/>
      <c r="G80" s="25"/>
      <c r="H80" s="25">
        <f>SUM(H72:H79)</f>
        <v>0</v>
      </c>
    </row>
    <row r="81" spans="1:8">
      <c r="A81" s="46" t="s">
        <v>199</v>
      </c>
      <c r="B81" s="125" t="s">
        <v>26</v>
      </c>
      <c r="C81" s="126"/>
      <c r="D81" s="37"/>
      <c r="E81" s="39"/>
      <c r="F81" s="40"/>
      <c r="G81" s="40"/>
      <c r="H81" s="40"/>
    </row>
    <row r="82" spans="1:8" ht="45" customHeight="1">
      <c r="A82" s="41" t="s">
        <v>200</v>
      </c>
      <c r="B82" s="112" t="s">
        <v>149</v>
      </c>
      <c r="C82" s="112"/>
      <c r="D82" s="42" t="s">
        <v>150</v>
      </c>
      <c r="E82" s="43" t="s">
        <v>151</v>
      </c>
      <c r="F82" s="28">
        <f>(51.5+9.4)/1000</f>
        <v>0.06</v>
      </c>
      <c r="G82" s="28">
        <v>0</v>
      </c>
      <c r="H82" s="28">
        <f t="shared" ref="H82:H91" si="9">F82*G82</f>
        <v>0</v>
      </c>
    </row>
    <row r="83" spans="1:8" ht="51">
      <c r="A83" s="47" t="s">
        <v>201</v>
      </c>
      <c r="B83" s="112" t="s">
        <v>152</v>
      </c>
      <c r="C83" s="112"/>
      <c r="D83" s="42" t="s">
        <v>153</v>
      </c>
      <c r="E83" s="43" t="s">
        <v>16</v>
      </c>
      <c r="F83" s="28">
        <f>70.791</f>
        <v>70.790000000000006</v>
      </c>
      <c r="G83" s="28">
        <v>0</v>
      </c>
      <c r="H83" s="28">
        <f t="shared" si="9"/>
        <v>0</v>
      </c>
    </row>
    <row r="84" spans="1:8" ht="51">
      <c r="A84" s="41" t="s">
        <v>202</v>
      </c>
      <c r="B84" s="112" t="s">
        <v>154</v>
      </c>
      <c r="C84" s="112"/>
      <c r="D84" s="42" t="s">
        <v>155</v>
      </c>
      <c r="E84" s="43" t="s">
        <v>16</v>
      </c>
      <c r="F84" s="28">
        <f>19.317</f>
        <v>19.32</v>
      </c>
      <c r="G84" s="28">
        <v>0</v>
      </c>
      <c r="H84" s="28">
        <f t="shared" si="9"/>
        <v>0</v>
      </c>
    </row>
    <row r="85" spans="1:8" ht="63.75">
      <c r="A85" s="47" t="s">
        <v>203</v>
      </c>
      <c r="B85" s="112" t="s">
        <v>156</v>
      </c>
      <c r="C85" s="112"/>
      <c r="D85" s="42" t="s">
        <v>157</v>
      </c>
      <c r="E85" s="43" t="s">
        <v>7</v>
      </c>
      <c r="F85" s="28">
        <f>119.58</f>
        <v>119.58</v>
      </c>
      <c r="G85" s="28">
        <v>0</v>
      </c>
      <c r="H85" s="28">
        <f t="shared" si="9"/>
        <v>0</v>
      </c>
    </row>
    <row r="86" spans="1:8" ht="63.75">
      <c r="A86" s="41" t="s">
        <v>204</v>
      </c>
      <c r="B86" s="112" t="s">
        <v>156</v>
      </c>
      <c r="C86" s="112"/>
      <c r="D86" s="42" t="s">
        <v>158</v>
      </c>
      <c r="E86" s="43" t="s">
        <v>7</v>
      </c>
      <c r="F86" s="28">
        <f>112.38</f>
        <v>112.38</v>
      </c>
      <c r="G86" s="28">
        <v>0</v>
      </c>
      <c r="H86" s="28">
        <f t="shared" si="9"/>
        <v>0</v>
      </c>
    </row>
    <row r="87" spans="1:8" ht="25.5">
      <c r="A87" s="47" t="s">
        <v>205</v>
      </c>
      <c r="B87" s="112" t="s">
        <v>159</v>
      </c>
      <c r="C87" s="112"/>
      <c r="D87" s="42" t="s">
        <v>160</v>
      </c>
      <c r="E87" s="43" t="s">
        <v>16</v>
      </c>
      <c r="F87" s="28">
        <f>5.598</f>
        <v>5.6</v>
      </c>
      <c r="G87" s="28">
        <v>0</v>
      </c>
      <c r="H87" s="28">
        <f t="shared" si="9"/>
        <v>0</v>
      </c>
    </row>
    <row r="88" spans="1:8" ht="25.5">
      <c r="A88" s="41" t="s">
        <v>206</v>
      </c>
      <c r="B88" s="112" t="s">
        <v>161</v>
      </c>
      <c r="C88" s="112"/>
      <c r="D88" s="42" t="s">
        <v>162</v>
      </c>
      <c r="E88" s="43" t="s">
        <v>16</v>
      </c>
      <c r="F88" s="28">
        <f>42.478</f>
        <v>42.48</v>
      </c>
      <c r="G88" s="28">
        <v>0</v>
      </c>
      <c r="H88" s="28">
        <f t="shared" si="9"/>
        <v>0</v>
      </c>
    </row>
    <row r="89" spans="1:8" ht="38.25">
      <c r="A89" s="47" t="s">
        <v>207</v>
      </c>
      <c r="B89" s="112" t="s">
        <v>163</v>
      </c>
      <c r="C89" s="112"/>
      <c r="D89" s="42" t="s">
        <v>164</v>
      </c>
      <c r="E89" s="43" t="s">
        <v>16</v>
      </c>
      <c r="F89" s="28">
        <f>(70.791+19.317)-5.598-42.478</f>
        <v>42.03</v>
      </c>
      <c r="G89" s="28">
        <v>0</v>
      </c>
      <c r="H89" s="28">
        <f t="shared" si="9"/>
        <v>0</v>
      </c>
    </row>
    <row r="90" spans="1:8" ht="25.5">
      <c r="A90" s="41" t="s">
        <v>208</v>
      </c>
      <c r="B90" s="112" t="s">
        <v>165</v>
      </c>
      <c r="C90" s="112"/>
      <c r="D90" s="42" t="s">
        <v>166</v>
      </c>
      <c r="E90" s="43" t="s">
        <v>16</v>
      </c>
      <c r="F90" s="28">
        <f>(70.791+19.317)-5.598-42.478</f>
        <v>42.03</v>
      </c>
      <c r="G90" s="28">
        <v>0</v>
      </c>
      <c r="H90" s="28">
        <f t="shared" si="9"/>
        <v>0</v>
      </c>
    </row>
    <row r="91" spans="1:8">
      <c r="A91" s="47" t="s">
        <v>209</v>
      </c>
      <c r="B91" s="112" t="s">
        <v>263</v>
      </c>
      <c r="C91" s="112"/>
      <c r="D91" s="42" t="s">
        <v>167</v>
      </c>
      <c r="E91" s="43" t="s">
        <v>139</v>
      </c>
      <c r="F91" s="28">
        <f>1</f>
        <v>1</v>
      </c>
      <c r="G91" s="28">
        <v>0</v>
      </c>
      <c r="H91" s="28">
        <f t="shared" si="9"/>
        <v>0</v>
      </c>
    </row>
    <row r="92" spans="1:8">
      <c r="A92" s="122" t="s">
        <v>225</v>
      </c>
      <c r="B92" s="123"/>
      <c r="C92" s="123"/>
      <c r="D92" s="124"/>
      <c r="E92" s="45"/>
      <c r="F92" s="25"/>
      <c r="G92" s="25"/>
      <c r="H92" s="25">
        <f>SUM(H82:H91)</f>
        <v>0</v>
      </c>
    </row>
    <row r="93" spans="1:8" ht="15" customHeight="1">
      <c r="A93" s="48" t="s">
        <v>210</v>
      </c>
      <c r="B93" s="119" t="s">
        <v>221</v>
      </c>
      <c r="C93" s="120"/>
      <c r="D93" s="121"/>
      <c r="E93" s="39"/>
      <c r="F93" s="40"/>
      <c r="G93" s="40"/>
      <c r="H93" s="40"/>
    </row>
    <row r="94" spans="1:8" ht="30" customHeight="1">
      <c r="A94" s="47" t="s">
        <v>211</v>
      </c>
      <c r="B94" s="112" t="s">
        <v>168</v>
      </c>
      <c r="C94" s="112"/>
      <c r="D94" s="42" t="s">
        <v>169</v>
      </c>
      <c r="E94" s="43" t="s">
        <v>139</v>
      </c>
      <c r="F94" s="28">
        <f>1</f>
        <v>1</v>
      </c>
      <c r="G94" s="28">
        <v>0</v>
      </c>
      <c r="H94" s="28">
        <f t="shared" ref="H94:H103" si="10">F94*G94</f>
        <v>0</v>
      </c>
    </row>
    <row r="95" spans="1:8" ht="45" customHeight="1">
      <c r="A95" s="47" t="s">
        <v>212</v>
      </c>
      <c r="B95" s="112" t="s">
        <v>170</v>
      </c>
      <c r="C95" s="112"/>
      <c r="D95" s="42" t="s">
        <v>171</v>
      </c>
      <c r="E95" s="43" t="s">
        <v>11</v>
      </c>
      <c r="F95" s="28">
        <f>51.5</f>
        <v>51.5</v>
      </c>
      <c r="G95" s="28">
        <v>0</v>
      </c>
      <c r="H95" s="28">
        <f t="shared" si="10"/>
        <v>0</v>
      </c>
    </row>
    <row r="96" spans="1:8" ht="45" customHeight="1">
      <c r="A96" s="47" t="s">
        <v>213</v>
      </c>
      <c r="B96" s="112" t="s">
        <v>172</v>
      </c>
      <c r="C96" s="112"/>
      <c r="D96" s="42" t="s">
        <v>173</v>
      </c>
      <c r="E96" s="43" t="s">
        <v>11</v>
      </c>
      <c r="F96" s="28">
        <f>9.4</f>
        <v>9.4</v>
      </c>
      <c r="G96" s="28">
        <v>0</v>
      </c>
      <c r="H96" s="28">
        <f t="shared" si="10"/>
        <v>0</v>
      </c>
    </row>
    <row r="97" spans="1:8" ht="45" customHeight="1">
      <c r="A97" s="47" t="s">
        <v>214</v>
      </c>
      <c r="B97" s="112" t="s">
        <v>174</v>
      </c>
      <c r="C97" s="112"/>
      <c r="D97" s="42" t="s">
        <v>175</v>
      </c>
      <c r="E97" s="43" t="s">
        <v>176</v>
      </c>
      <c r="F97" s="28">
        <f>3</f>
        <v>3</v>
      </c>
      <c r="G97" s="28">
        <v>0</v>
      </c>
      <c r="H97" s="28">
        <f t="shared" si="10"/>
        <v>0</v>
      </c>
    </row>
    <row r="98" spans="1:8" ht="45" customHeight="1">
      <c r="A98" s="47" t="s">
        <v>215</v>
      </c>
      <c r="B98" s="112" t="s">
        <v>177</v>
      </c>
      <c r="C98" s="112"/>
      <c r="D98" s="42" t="s">
        <v>178</v>
      </c>
      <c r="E98" s="43" t="s">
        <v>179</v>
      </c>
      <c r="F98" s="28">
        <f>-8.08</f>
        <v>-8.08</v>
      </c>
      <c r="G98" s="28">
        <v>0</v>
      </c>
      <c r="H98" s="28">
        <f t="shared" si="10"/>
        <v>0</v>
      </c>
    </row>
    <row r="99" spans="1:8" ht="45" customHeight="1">
      <c r="A99" s="47" t="s">
        <v>216</v>
      </c>
      <c r="B99" s="112" t="s">
        <v>180</v>
      </c>
      <c r="C99" s="112"/>
      <c r="D99" s="42" t="s">
        <v>181</v>
      </c>
      <c r="E99" s="43" t="s">
        <v>23</v>
      </c>
      <c r="F99" s="28">
        <f>2</f>
        <v>2</v>
      </c>
      <c r="G99" s="28">
        <v>0</v>
      </c>
      <c r="H99" s="28">
        <f t="shared" si="10"/>
        <v>0</v>
      </c>
    </row>
    <row r="100" spans="1:8" ht="45" customHeight="1">
      <c r="A100" s="47" t="s">
        <v>217</v>
      </c>
      <c r="B100" s="112" t="s">
        <v>182</v>
      </c>
      <c r="C100" s="112"/>
      <c r="D100" s="42" t="s">
        <v>183</v>
      </c>
      <c r="E100" s="43" t="s">
        <v>139</v>
      </c>
      <c r="F100" s="28">
        <f>6</f>
        <v>6</v>
      </c>
      <c r="G100" s="28">
        <v>0</v>
      </c>
      <c r="H100" s="28">
        <f t="shared" si="10"/>
        <v>0</v>
      </c>
    </row>
    <row r="101" spans="1:8" ht="45" customHeight="1">
      <c r="A101" s="47" t="s">
        <v>218</v>
      </c>
      <c r="B101" s="112" t="s">
        <v>182</v>
      </c>
      <c r="C101" s="112"/>
      <c r="D101" s="42" t="s">
        <v>184</v>
      </c>
      <c r="E101" s="43" t="s">
        <v>139</v>
      </c>
      <c r="F101" s="28">
        <f>4</f>
        <v>4</v>
      </c>
      <c r="G101" s="28">
        <v>0</v>
      </c>
      <c r="H101" s="28">
        <f t="shared" si="10"/>
        <v>0</v>
      </c>
    </row>
    <row r="102" spans="1:8" ht="51">
      <c r="A102" s="47" t="s">
        <v>219</v>
      </c>
      <c r="B102" s="112" t="s">
        <v>185</v>
      </c>
      <c r="C102" s="112"/>
      <c r="D102" s="42" t="s">
        <v>186</v>
      </c>
      <c r="E102" s="43" t="s">
        <v>16</v>
      </c>
      <c r="F102" s="28">
        <f>1.3*1.3*0.2</f>
        <v>0.34</v>
      </c>
      <c r="G102" s="28">
        <v>0</v>
      </c>
      <c r="H102" s="28">
        <f t="shared" si="10"/>
        <v>0</v>
      </c>
    </row>
    <row r="103" spans="1:8" ht="38.25">
      <c r="A103" s="47" t="s">
        <v>220</v>
      </c>
      <c r="B103" s="112" t="s">
        <v>187</v>
      </c>
      <c r="C103" s="112"/>
      <c r="D103" s="42" t="s">
        <v>188</v>
      </c>
      <c r="E103" s="49" t="s">
        <v>223</v>
      </c>
      <c r="F103" s="28">
        <f>2</f>
        <v>2</v>
      </c>
      <c r="G103" s="28">
        <v>0</v>
      </c>
      <c r="H103" s="28">
        <f t="shared" si="10"/>
        <v>0</v>
      </c>
    </row>
    <row r="104" spans="1:8">
      <c r="A104" s="113" t="s">
        <v>226</v>
      </c>
      <c r="B104" s="114"/>
      <c r="C104" s="114"/>
      <c r="D104" s="115"/>
      <c r="E104" s="45"/>
      <c r="F104" s="25"/>
      <c r="G104" s="25"/>
      <c r="H104" s="25">
        <f>SUM(H94:H103)</f>
        <v>0</v>
      </c>
    </row>
    <row r="105" spans="1:8">
      <c r="A105" s="116" t="s">
        <v>227</v>
      </c>
      <c r="B105" s="117"/>
      <c r="C105" s="117"/>
      <c r="D105" s="118"/>
      <c r="E105" s="39"/>
      <c r="F105" s="40"/>
      <c r="G105" s="40"/>
      <c r="H105" s="40">
        <f>SUM(H104,H92,H80)</f>
        <v>0</v>
      </c>
    </row>
    <row r="106" spans="1:8">
      <c r="A106" s="97" t="s">
        <v>267</v>
      </c>
      <c r="B106" s="98"/>
      <c r="C106" s="98"/>
      <c r="D106" s="98"/>
      <c r="E106" s="98"/>
      <c r="F106" s="98"/>
      <c r="G106" s="99"/>
      <c r="H106" s="10"/>
    </row>
    <row r="107" spans="1:8" ht="18.75" customHeight="1">
      <c r="A107" s="50">
        <v>1</v>
      </c>
      <c r="B107" s="77" t="s">
        <v>228</v>
      </c>
      <c r="C107" s="77"/>
      <c r="D107" s="52"/>
      <c r="E107" s="53"/>
      <c r="F107" s="14"/>
      <c r="G107" s="14"/>
      <c r="H107" s="14"/>
    </row>
    <row r="108" spans="1:8" ht="38.25">
      <c r="A108" s="54" t="s">
        <v>191</v>
      </c>
      <c r="B108" s="92" t="s">
        <v>229</v>
      </c>
      <c r="C108" s="93"/>
      <c r="D108" s="55" t="s">
        <v>230</v>
      </c>
      <c r="E108" s="56" t="s">
        <v>11</v>
      </c>
      <c r="F108" s="28">
        <v>22</v>
      </c>
      <c r="G108" s="28"/>
      <c r="H108" s="28">
        <f t="shared" ref="H108:H118" si="11">F108*G108</f>
        <v>0</v>
      </c>
    </row>
    <row r="109" spans="1:8" ht="60" customHeight="1">
      <c r="A109" s="54" t="s">
        <v>192</v>
      </c>
      <c r="B109" s="92" t="s">
        <v>231</v>
      </c>
      <c r="C109" s="93"/>
      <c r="D109" s="55" t="s">
        <v>232</v>
      </c>
      <c r="E109" s="56" t="s">
        <v>11</v>
      </c>
      <c r="F109" s="28">
        <v>12</v>
      </c>
      <c r="G109" s="28"/>
      <c r="H109" s="28">
        <f t="shared" si="11"/>
        <v>0</v>
      </c>
    </row>
    <row r="110" spans="1:8" ht="25.5">
      <c r="A110" s="54" t="s">
        <v>193</v>
      </c>
      <c r="B110" s="92" t="s">
        <v>233</v>
      </c>
      <c r="C110" s="93"/>
      <c r="D110" s="55" t="s">
        <v>234</v>
      </c>
      <c r="E110" s="56" t="s">
        <v>11</v>
      </c>
      <c r="F110" s="28">
        <v>22</v>
      </c>
      <c r="G110" s="28"/>
      <c r="H110" s="28">
        <f t="shared" si="11"/>
        <v>0</v>
      </c>
    </row>
    <row r="111" spans="1:8" ht="30" customHeight="1">
      <c r="A111" s="54" t="s">
        <v>194</v>
      </c>
      <c r="B111" s="92" t="s">
        <v>233</v>
      </c>
      <c r="C111" s="93"/>
      <c r="D111" s="55" t="s">
        <v>235</v>
      </c>
      <c r="E111" s="56" t="s">
        <v>11</v>
      </c>
      <c r="F111" s="28">
        <v>16</v>
      </c>
      <c r="G111" s="28"/>
      <c r="H111" s="28">
        <f t="shared" si="11"/>
        <v>0</v>
      </c>
    </row>
    <row r="112" spans="1:8" ht="60" customHeight="1">
      <c r="A112" s="54" t="s">
        <v>195</v>
      </c>
      <c r="B112" s="92" t="s">
        <v>236</v>
      </c>
      <c r="C112" s="93"/>
      <c r="D112" s="55" t="s">
        <v>237</v>
      </c>
      <c r="E112" s="56" t="s">
        <v>11</v>
      </c>
      <c r="F112" s="28">
        <v>15</v>
      </c>
      <c r="G112" s="28"/>
      <c r="H112" s="28">
        <f t="shared" si="11"/>
        <v>0</v>
      </c>
    </row>
    <row r="113" spans="1:8" ht="30" customHeight="1">
      <c r="A113" s="54" t="s">
        <v>196</v>
      </c>
      <c r="B113" s="92" t="s">
        <v>238</v>
      </c>
      <c r="C113" s="93"/>
      <c r="D113" s="55" t="s">
        <v>239</v>
      </c>
      <c r="E113" s="56" t="s">
        <v>23</v>
      </c>
      <c r="F113" s="28">
        <v>16</v>
      </c>
      <c r="G113" s="28"/>
      <c r="H113" s="28">
        <f t="shared" si="11"/>
        <v>0</v>
      </c>
    </row>
    <row r="114" spans="1:8" ht="51">
      <c r="A114" s="54" t="s">
        <v>197</v>
      </c>
      <c r="B114" s="92" t="s">
        <v>240</v>
      </c>
      <c r="C114" s="93"/>
      <c r="D114" s="55" t="s">
        <v>241</v>
      </c>
      <c r="E114" s="56" t="s">
        <v>23</v>
      </c>
      <c r="F114" s="28">
        <v>8</v>
      </c>
      <c r="G114" s="28"/>
      <c r="H114" s="28">
        <f t="shared" si="11"/>
        <v>0</v>
      </c>
    </row>
    <row r="115" spans="1:8" ht="60" customHeight="1">
      <c r="A115" s="54" t="s">
        <v>198</v>
      </c>
      <c r="B115" s="92" t="s">
        <v>242</v>
      </c>
      <c r="C115" s="93"/>
      <c r="D115" s="55" t="s">
        <v>243</v>
      </c>
      <c r="E115" s="56" t="s">
        <v>11</v>
      </c>
      <c r="F115" s="28">
        <v>16</v>
      </c>
      <c r="G115" s="28"/>
      <c r="H115" s="28">
        <f t="shared" si="11"/>
        <v>0</v>
      </c>
    </row>
    <row r="116" spans="1:8" ht="63.75">
      <c r="A116" s="54" t="s">
        <v>244</v>
      </c>
      <c r="B116" s="92" t="s">
        <v>245</v>
      </c>
      <c r="C116" s="93"/>
      <c r="D116" s="55" t="s">
        <v>246</v>
      </c>
      <c r="E116" s="56" t="s">
        <v>23</v>
      </c>
      <c r="F116" s="28">
        <v>1</v>
      </c>
      <c r="G116" s="28"/>
      <c r="H116" s="28">
        <f t="shared" si="11"/>
        <v>0</v>
      </c>
    </row>
    <row r="117" spans="1:8" ht="30" customHeight="1">
      <c r="A117" s="54" t="s">
        <v>247</v>
      </c>
      <c r="B117" s="92" t="s">
        <v>248</v>
      </c>
      <c r="C117" s="93"/>
      <c r="D117" s="55" t="s">
        <v>249</v>
      </c>
      <c r="E117" s="56" t="s">
        <v>250</v>
      </c>
      <c r="F117" s="28">
        <v>3</v>
      </c>
      <c r="G117" s="28"/>
      <c r="H117" s="28">
        <f t="shared" si="11"/>
        <v>0</v>
      </c>
    </row>
    <row r="118" spans="1:8" ht="25.5">
      <c r="A118" s="54" t="s">
        <v>251</v>
      </c>
      <c r="B118" s="92" t="s">
        <v>252</v>
      </c>
      <c r="C118" s="93"/>
      <c r="D118" s="55" t="s">
        <v>253</v>
      </c>
      <c r="E118" s="56" t="s">
        <v>250</v>
      </c>
      <c r="F118" s="28">
        <v>1</v>
      </c>
      <c r="G118" s="28"/>
      <c r="H118" s="28">
        <f t="shared" si="11"/>
        <v>0</v>
      </c>
    </row>
    <row r="119" spans="1:8">
      <c r="A119" s="109" t="s">
        <v>254</v>
      </c>
      <c r="B119" s="110"/>
      <c r="C119" s="110"/>
      <c r="D119" s="110"/>
      <c r="E119" s="111"/>
      <c r="F119" s="25"/>
      <c r="G119" s="25"/>
      <c r="H119" s="57">
        <f>SUM(H108:H118)</f>
        <v>0</v>
      </c>
    </row>
    <row r="120" spans="1:8">
      <c r="A120" s="50">
        <v>2</v>
      </c>
      <c r="B120" s="77" t="s">
        <v>255</v>
      </c>
      <c r="C120" s="77"/>
      <c r="D120" s="51"/>
      <c r="E120" s="50"/>
      <c r="F120" s="40"/>
      <c r="G120" s="40"/>
      <c r="H120" s="40"/>
    </row>
    <row r="121" spans="1:8" ht="25.5">
      <c r="A121" s="54" t="s">
        <v>200</v>
      </c>
      <c r="B121" s="92" t="s">
        <v>256</v>
      </c>
      <c r="C121" s="93"/>
      <c r="D121" s="55" t="s">
        <v>257</v>
      </c>
      <c r="E121" s="56" t="s">
        <v>23</v>
      </c>
      <c r="F121" s="28">
        <v>4</v>
      </c>
      <c r="G121" s="28"/>
      <c r="H121" s="28">
        <f>F121*G121</f>
        <v>0</v>
      </c>
    </row>
    <row r="122" spans="1:8" ht="25.5">
      <c r="A122" s="54" t="s">
        <v>201</v>
      </c>
      <c r="B122" s="92" t="s">
        <v>258</v>
      </c>
      <c r="C122" s="93"/>
      <c r="D122" s="55" t="s">
        <v>259</v>
      </c>
      <c r="E122" s="56" t="s">
        <v>11</v>
      </c>
      <c r="F122" s="28">
        <v>13</v>
      </c>
      <c r="G122" s="28"/>
      <c r="H122" s="28">
        <f>F122*G122</f>
        <v>0</v>
      </c>
    </row>
    <row r="123" spans="1:8" ht="38.25">
      <c r="A123" s="54" t="s">
        <v>202</v>
      </c>
      <c r="B123" s="92" t="s">
        <v>260</v>
      </c>
      <c r="C123" s="93"/>
      <c r="D123" s="55" t="s">
        <v>261</v>
      </c>
      <c r="E123" s="56" t="s">
        <v>11</v>
      </c>
      <c r="F123" s="28">
        <v>6</v>
      </c>
      <c r="G123" s="28"/>
      <c r="H123" s="28">
        <f>F123*G123</f>
        <v>0</v>
      </c>
    </row>
    <row r="124" spans="1:8">
      <c r="A124" s="109" t="s">
        <v>262</v>
      </c>
      <c r="B124" s="110"/>
      <c r="C124" s="110"/>
      <c r="D124" s="110"/>
      <c r="E124" s="111"/>
      <c r="F124" s="57"/>
      <c r="G124" s="57"/>
      <c r="H124" s="57">
        <f>SUM(H121:H123)</f>
        <v>0</v>
      </c>
    </row>
    <row r="125" spans="1:8">
      <c r="A125" s="94" t="s">
        <v>268</v>
      </c>
      <c r="B125" s="95"/>
      <c r="C125" s="95"/>
      <c r="D125" s="95"/>
      <c r="E125" s="96"/>
      <c r="F125" s="40"/>
      <c r="G125" s="40"/>
      <c r="H125" s="40">
        <f>SUM(H124,H119)</f>
        <v>0</v>
      </c>
    </row>
    <row r="126" spans="1:8" ht="30.75" customHeight="1">
      <c r="A126" s="79" t="s">
        <v>282</v>
      </c>
      <c r="B126" s="79"/>
      <c r="C126" s="79"/>
      <c r="D126" s="79"/>
      <c r="E126" s="79"/>
      <c r="F126" s="79"/>
      <c r="G126" s="80"/>
      <c r="H126" s="58">
        <f>SUM(H125,H105,H69)</f>
        <v>0</v>
      </c>
    </row>
    <row r="127" spans="1:8" ht="30" customHeight="1">
      <c r="A127" s="79" t="s">
        <v>280</v>
      </c>
      <c r="B127" s="79"/>
      <c r="C127" s="79"/>
      <c r="D127" s="79"/>
      <c r="E127" s="79"/>
      <c r="F127" s="79"/>
      <c r="G127" s="80"/>
      <c r="H127" s="58">
        <f>H126*23%</f>
        <v>0</v>
      </c>
    </row>
    <row r="128" spans="1:8" ht="27.75" customHeight="1">
      <c r="A128" s="79" t="s">
        <v>281</v>
      </c>
      <c r="B128" s="79"/>
      <c r="C128" s="79"/>
      <c r="D128" s="79"/>
      <c r="E128" s="79"/>
      <c r="F128" s="79"/>
      <c r="G128" s="80"/>
      <c r="H128" s="58">
        <f>H126+H127</f>
        <v>0</v>
      </c>
    </row>
    <row r="131" spans="1:8">
      <c r="A131" s="82" t="s">
        <v>286</v>
      </c>
      <c r="B131" s="82"/>
      <c r="E131" s="83" t="s">
        <v>288</v>
      </c>
      <c r="F131" s="83"/>
      <c r="G131" s="83"/>
      <c r="H131" s="83"/>
    </row>
    <row r="133" spans="1:8" ht="15" customHeight="1">
      <c r="A133" s="81" t="s">
        <v>287</v>
      </c>
      <c r="B133" s="81"/>
      <c r="C133" s="81"/>
      <c r="E133" s="82" t="s">
        <v>289</v>
      </c>
      <c r="F133" s="82"/>
      <c r="G133" s="82"/>
      <c r="H133" s="82"/>
    </row>
  </sheetData>
  <mergeCells count="82">
    <mergeCell ref="B71:C71"/>
    <mergeCell ref="A80:C80"/>
    <mergeCell ref="B77:C77"/>
    <mergeCell ref="B78:C78"/>
    <mergeCell ref="B79:C79"/>
    <mergeCell ref="B87:C87"/>
    <mergeCell ref="B72:C72"/>
    <mergeCell ref="B73:C73"/>
    <mergeCell ref="B74:C74"/>
    <mergeCell ref="B75:C75"/>
    <mergeCell ref="B76:C76"/>
    <mergeCell ref="B81:C81"/>
    <mergeCell ref="B82:C82"/>
    <mergeCell ref="B83:C83"/>
    <mergeCell ref="B84:C84"/>
    <mergeCell ref="B85:C85"/>
    <mergeCell ref="B86:C86"/>
    <mergeCell ref="B103:C103"/>
    <mergeCell ref="B102:C102"/>
    <mergeCell ref="B101:C101"/>
    <mergeCell ref="B100:C100"/>
    <mergeCell ref="B88:C88"/>
    <mergeCell ref="B89:C89"/>
    <mergeCell ref="B90:C90"/>
    <mergeCell ref="B91:C91"/>
    <mergeCell ref="B93:D93"/>
    <mergeCell ref="A92:D92"/>
    <mergeCell ref="A47:D47"/>
    <mergeCell ref="A125:E125"/>
    <mergeCell ref="A106:G106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A70:G70"/>
    <mergeCell ref="A67:C67"/>
    <mergeCell ref="A119:E119"/>
    <mergeCell ref="A124:E124"/>
    <mergeCell ref="B116:C116"/>
    <mergeCell ref="B122:C122"/>
    <mergeCell ref="B123:C123"/>
    <mergeCell ref="A63:D63"/>
    <mergeCell ref="A57:D57"/>
    <mergeCell ref="A52:D52"/>
    <mergeCell ref="B117:C117"/>
    <mergeCell ref="B118:C118"/>
    <mergeCell ref="B121:C121"/>
    <mergeCell ref="B99:C99"/>
    <mergeCell ref="B98:C98"/>
    <mergeCell ref="B97:C97"/>
    <mergeCell ref="B96:C96"/>
    <mergeCell ref="B95:C95"/>
    <mergeCell ref="B94:C94"/>
    <mergeCell ref="A104:D104"/>
    <mergeCell ref="A105:D105"/>
    <mergeCell ref="C3:F3"/>
    <mergeCell ref="A7:G7"/>
    <mergeCell ref="A8:G8"/>
    <mergeCell ref="A41:D41"/>
    <mergeCell ref="A35:D35"/>
    <mergeCell ref="A24:D24"/>
    <mergeCell ref="A19:G19"/>
    <mergeCell ref="G2:H2"/>
    <mergeCell ref="A126:G126"/>
    <mergeCell ref="A127:G127"/>
    <mergeCell ref="A128:G128"/>
    <mergeCell ref="A133:C133"/>
    <mergeCell ref="A131:B131"/>
    <mergeCell ref="E131:H131"/>
    <mergeCell ref="E133:H133"/>
    <mergeCell ref="A9:G9"/>
    <mergeCell ref="A10:G10"/>
    <mergeCell ref="A11:G11"/>
    <mergeCell ref="A12:G12"/>
    <mergeCell ref="A13:G13"/>
    <mergeCell ref="A16:E16"/>
    <mergeCell ref="B2:D2"/>
    <mergeCell ref="A3:B3"/>
  </mergeCells>
  <printOptions horizontalCentered="1"/>
  <pageMargins left="0.23622047244094491" right="0.23622047244094491" top="0.47244094488188981" bottom="0.47244094488188981" header="0.19685039370078741" footer="0.19685039370078741"/>
  <pageSetup paperSize="9" scale="90" orientation="portrait" verticalDpi="4294967293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ZZK</vt:lpstr>
      <vt:lpstr>ZZK!Obszar_wydruku</vt:lpstr>
      <vt:lpstr>ZZK!Tytuły_wydruku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2022-12-03T10:56:12Z</dcterms:modified>
</cp:coreProperties>
</file>