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ysk A 2023.03.04\A\S Ostrów Wielkopolski\PROSUMENT\SWZ S Ostrów Wlkp\Załączniki edytowalne\"/>
    </mc:Choice>
  </mc:AlternateContent>
  <xr:revisionPtr revIDLastSave="0" documentId="8_{240E2A5B-4307-4B90-AA81-40776E822B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18" i="1" l="1"/>
  <c r="BV18" i="1" s="1"/>
  <c r="BS18" i="1"/>
  <c r="BR18" i="1"/>
  <c r="BQ18" i="1"/>
  <c r="BL18" i="1"/>
  <c r="BH18" i="1"/>
  <c r="BG18" i="1"/>
  <c r="BF18" i="1"/>
  <c r="BE18" i="1"/>
  <c r="BD18" i="1"/>
  <c r="BB18" i="1"/>
  <c r="BC18" i="1" s="1"/>
  <c r="AV18" i="1"/>
  <c r="AU18" i="1"/>
  <c r="AS18" i="1"/>
  <c r="AO18" i="1"/>
  <c r="AT18" i="1" s="1"/>
  <c r="BV17" i="1"/>
  <c r="BU17" i="1"/>
  <c r="BS17" i="1"/>
  <c r="BT17" i="1" s="1"/>
  <c r="BQ17" i="1"/>
  <c r="BR17" i="1" s="1"/>
  <c r="BL17" i="1"/>
  <c r="BH17" i="1"/>
  <c r="BF17" i="1"/>
  <c r="BG17" i="1" s="1"/>
  <c r="BE17" i="1"/>
  <c r="BD17" i="1"/>
  <c r="BC17" i="1"/>
  <c r="BB17" i="1"/>
  <c r="AV17" i="1"/>
  <c r="AU17" i="1"/>
  <c r="AT17" i="1"/>
  <c r="AW17" i="1" s="1"/>
  <c r="AS17" i="1"/>
  <c r="AR17" i="1"/>
  <c r="BU16" i="1"/>
  <c r="BS16" i="1"/>
  <c r="BT16" i="1" s="1"/>
  <c r="BQ16" i="1"/>
  <c r="BR16" i="1" s="1"/>
  <c r="BL16" i="1"/>
  <c r="BH16" i="1"/>
  <c r="BF16" i="1"/>
  <c r="BG16" i="1" s="1"/>
  <c r="BE16" i="1"/>
  <c r="BD16" i="1"/>
  <c r="BC16" i="1"/>
  <c r="BB16" i="1"/>
  <c r="AV16" i="1"/>
  <c r="AT16" i="1"/>
  <c r="AS16" i="1"/>
  <c r="AP16" i="1"/>
  <c r="AU16" i="1" s="1"/>
  <c r="BV16" i="1" s="1"/>
  <c r="BL15" i="1"/>
  <c r="BH15" i="1"/>
  <c r="BG15" i="1"/>
  <c r="BE15" i="1"/>
  <c r="BC15" i="1"/>
  <c r="AV15" i="1"/>
  <c r="AU15" i="1"/>
  <c r="BV15" i="1" s="1"/>
  <c r="AT15" i="1"/>
  <c r="BT15" i="1" s="1"/>
  <c r="AP15" i="1"/>
  <c r="AO15" i="1"/>
  <c r="AN15" i="1"/>
  <c r="AS15" i="1" s="1"/>
  <c r="BV14" i="1"/>
  <c r="BR14" i="1"/>
  <c r="BL14" i="1"/>
  <c r="BH14" i="1"/>
  <c r="BI14" i="1" s="1"/>
  <c r="BG14" i="1"/>
  <c r="BE14" i="1"/>
  <c r="BC14" i="1"/>
  <c r="AZ14" i="1"/>
  <c r="BA14" i="1" s="1"/>
  <c r="BX14" i="1" s="1"/>
  <c r="AV14" i="1"/>
  <c r="AU14" i="1"/>
  <c r="AT14" i="1"/>
  <c r="AW14" i="1" s="1"/>
  <c r="AS14" i="1"/>
  <c r="AR14" i="1"/>
  <c r="AZ15" i="1"/>
  <c r="AX17" i="1" l="1"/>
  <c r="BP17" i="1"/>
  <c r="BK17" i="1"/>
  <c r="BI17" i="1"/>
  <c r="AW15" i="1"/>
  <c r="BR15" i="1"/>
  <c r="BA15" i="1"/>
  <c r="BX15" i="1" s="1"/>
  <c r="BM15" i="1"/>
  <c r="BM17" i="1"/>
  <c r="BK14" i="1"/>
  <c r="AX14" i="1"/>
  <c r="BP14" i="1"/>
  <c r="BM14" i="1"/>
  <c r="AW16" i="1"/>
  <c r="BM16" i="1"/>
  <c r="BT18" i="1"/>
  <c r="BW17" i="1"/>
  <c r="AW18" i="1"/>
  <c r="AZ17" i="1"/>
  <c r="BA17" i="1" s="1"/>
  <c r="BX17" i="1" s="1"/>
  <c r="AR16" i="1"/>
  <c r="AZ18" i="1"/>
  <c r="AR18" i="1"/>
  <c r="BT14" i="1"/>
  <c r="BW14" i="1" s="1"/>
  <c r="BY14" i="1" s="1"/>
  <c r="AZ16" i="1"/>
  <c r="BA16" i="1" s="1"/>
  <c r="BX16" i="1" s="1"/>
  <c r="AR15" i="1"/>
  <c r="AR19" i="1" s="1"/>
  <c r="AR20" i="1" s="1"/>
  <c r="BY17" i="1" l="1"/>
  <c r="BZ14" i="1"/>
  <c r="CA14" i="1" s="1"/>
  <c r="BW15" i="1"/>
  <c r="BY15" i="1" s="1"/>
  <c r="BP15" i="1"/>
  <c r="BK15" i="1"/>
  <c r="AX15" i="1"/>
  <c r="BI15" i="1"/>
  <c r="BP18" i="1"/>
  <c r="BM18" i="1"/>
  <c r="BW18" i="1" s="1"/>
  <c r="BK18" i="1"/>
  <c r="AX18" i="1"/>
  <c r="AX19" i="1" s="1"/>
  <c r="BI18" i="1"/>
  <c r="BA18" i="1"/>
  <c r="BX18" i="1" s="1"/>
  <c r="AW19" i="1"/>
  <c r="BZ17" i="1"/>
  <c r="CA17" i="1"/>
  <c r="AX16" i="1"/>
  <c r="BP16" i="1"/>
  <c r="BK16" i="1"/>
  <c r="BI16" i="1"/>
  <c r="BY18" i="1" l="1"/>
  <c r="BZ18" i="1" s="1"/>
  <c r="BW16" i="1"/>
  <c r="BY16" i="1" s="1"/>
  <c r="BZ15" i="1"/>
  <c r="CA15" i="1" s="1"/>
  <c r="BY19" i="1"/>
  <c r="F2" i="1" s="1"/>
  <c r="CA18" i="1" l="1"/>
  <c r="BZ16" i="1"/>
  <c r="BZ19" i="1" s="1"/>
  <c r="F3" i="1" s="1"/>
  <c r="CA16" i="1"/>
  <c r="CA19" i="1" s="1"/>
  <c r="F4" i="1" s="1"/>
</calcChain>
</file>

<file path=xl/sharedStrings.xml><?xml version="1.0" encoding="utf-8"?>
<sst xmlns="http://schemas.openxmlformats.org/spreadsheetml/2006/main" count="274" uniqueCount="142">
  <si>
    <t>Załącznik do SWZ – arkusz kalkulacyjny oferty Część 2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</si>
  <si>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</si>
  <si>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</si>
  <si>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</si>
  <si>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</si>
  <si>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MWh zachowując format ceny.</t>
  </si>
  <si>
    <t>LP.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</si>
  <si>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</si>
  <si>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</si>
  <si>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</si>
  <si>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</si>
  <si>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</si>
  <si>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</si>
  <si>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</si>
  <si>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</si>
  <si>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 xml:space="preserve">Potrzeba dostosowania układu pomiarowego (TAK/NIE)  </t>
  </si>
  <si>
    <t>Kolumna techniczna - rozbieżności</t>
  </si>
  <si>
    <t>Zamawiający/ Nabywca</t>
  </si>
  <si>
    <t>Odbiorca/Adresat faktury</t>
  </si>
  <si>
    <t>PPE</t>
  </si>
  <si>
    <t>Instalacja wytwórcza</t>
  </si>
  <si>
    <t>Taryfa dystrybucyjna</t>
  </si>
  <si>
    <t>Moc umowna         kW</t>
  </si>
  <si>
    <t>Profil - planowane zużycie  w roku 2024</t>
  </si>
  <si>
    <t>Zużycie w okresie trwania umowy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</si>
  <si>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</si>
  <si>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</si>
  <si>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</si>
  <si>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</si>
  <si>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</si>
  <si>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</si>
  <si>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NIP</t>
  </si>
  <si>
    <t>Kod</t>
  </si>
  <si>
    <t>Poczta</t>
  </si>
  <si>
    <t>Miejscowość</t>
  </si>
  <si>
    <t>Adres</t>
  </si>
  <si>
    <t>Nr posesji</t>
  </si>
  <si>
    <t>Nr lokalu</t>
  </si>
  <si>
    <t xml:space="preserve">Nazwa </t>
  </si>
  <si>
    <t xml:space="preserve">Kod pocztowy
 </t>
  </si>
  <si>
    <t>Ulica</t>
  </si>
  <si>
    <t xml:space="preserve">Kod pocztowy
</t>
  </si>
  <si>
    <t xml:space="preserve">Poczta </t>
  </si>
  <si>
    <t>Numer PPE</t>
  </si>
  <si>
    <t>Nr licznika</t>
  </si>
  <si>
    <t>Instalacja PV          moc          [kW]</t>
  </si>
  <si>
    <t>Produkcja [kWh]</t>
  </si>
  <si>
    <t>Rozliczenie</t>
  </si>
  <si>
    <t>I strefa kWh</t>
  </si>
  <si>
    <t>II strefa kWh</t>
  </si>
  <si>
    <t>III strefa kWh</t>
  </si>
  <si>
    <t>IV strefa kWh</t>
  </si>
  <si>
    <t>Suma     kWh</t>
  </si>
  <si>
    <t>Suma     [kWh]</t>
  </si>
  <si>
    <t>Suma     [MWh]</t>
  </si>
  <si>
    <t>Ilość miesięcy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</si>
  <si>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</si>
  <si>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</si>
  <si>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</si>
  <si>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</si>
  <si>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</si>
  <si>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</si>
  <si>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</si>
  <si>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</si>
  <si>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[zł/kWh]</t>
  </si>
  <si>
    <t>Koszt opłaty OZE</t>
  </si>
  <si>
    <t>Cena jednostkowa stawki opłaty jakościowej [zł/kWh]</t>
  </si>
  <si>
    <t>Koszt  opłaty jakościowej</t>
  </si>
  <si>
    <t>Cena jednostkowa stawki opłaty kogeneracyjnej  [zł/kWh]</t>
  </si>
  <si>
    <t>Koszt opłaty kogeneracyjnej</t>
  </si>
  <si>
    <t>Cena jednostkowa opłaty mocowej  [zł/kWh] lub [zł/mc]</t>
  </si>
  <si>
    <t>Wskaźnik opłaty mocowej</t>
  </si>
  <si>
    <t>Koszt opłaty mocowej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</si>
  <si>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</si>
  <si>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</si>
  <si>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</si>
  <si>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</si>
  <si>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Cena jednostkowa składnika zmiennego stawki sieciowej  [zł/kWh]                S3</t>
  </si>
  <si>
    <t>Koszt składnika zmiennego stawki sieciowej               S3</t>
  </si>
  <si>
    <t>Koszty dystrybucji netto</t>
  </si>
  <si>
    <t>Koszty energii netto</t>
  </si>
  <si>
    <t>Koszt oferty netto</t>
  </si>
  <si>
    <t>VAT 23%</t>
  </si>
  <si>
    <t>Koszt oferty brutto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</si>
  <si>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</si>
  <si>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</si>
  <si>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</si>
  <si>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</si>
  <si>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</si>
  <si>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</si>
  <si>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</si>
  <si>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</si>
  <si>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ENERGA Operator SA</t>
  </si>
  <si>
    <t>ENERGA Obrót SA</t>
  </si>
  <si>
    <t>pierwsza</t>
  </si>
  <si>
    <t>Kompleksowa</t>
  </si>
  <si>
    <t>Indywidualna</t>
  </si>
  <si>
    <t>nie</t>
  </si>
  <si>
    <t>Powiat Ostrowski</t>
  </si>
  <si>
    <t>6222391168</t>
  </si>
  <si>
    <t>63-400</t>
  </si>
  <si>
    <t>Ostrów Wielkopolski</t>
  </si>
  <si>
    <t>Al. Powstańców Wielkopolskich</t>
  </si>
  <si>
    <t>16</t>
  </si>
  <si>
    <t>Bursa Szkolna im. Stefana Rowińskiego</t>
  </si>
  <si>
    <t>Klemensa Tomczeka</t>
  </si>
  <si>
    <t>34</t>
  </si>
  <si>
    <t>Bursa</t>
  </si>
  <si>
    <t>Tomczeka</t>
  </si>
  <si>
    <t>590243842025073015</t>
  </si>
  <si>
    <t>30459418</t>
  </si>
  <si>
    <t>prosument</t>
  </si>
  <si>
    <t>C12a</t>
  </si>
  <si>
    <t>40</t>
  </si>
  <si>
    <t>tak</t>
  </si>
  <si>
    <t>wniosek</t>
  </si>
  <si>
    <t>Placówka oświatowa</t>
  </si>
  <si>
    <t>Kantaka</t>
  </si>
  <si>
    <t>590243842025237967</t>
  </si>
  <si>
    <t>50643185</t>
  </si>
  <si>
    <t>C23</t>
  </si>
  <si>
    <t>55</t>
  </si>
  <si>
    <t>Zespół Szkół Transportowo-Elektrycznych Centrum Kształcenia</t>
  </si>
  <si>
    <t xml:space="preserve">Kantaka </t>
  </si>
  <si>
    <t>6</t>
  </si>
  <si>
    <t>Wolności</t>
  </si>
  <si>
    <t>10</t>
  </si>
  <si>
    <t>590243842025350529</t>
  </si>
  <si>
    <t>58006520</t>
  </si>
  <si>
    <t>41</t>
  </si>
  <si>
    <t>Powiatowy Zarząd Dróg</t>
  </si>
  <si>
    <t>Staszica</t>
  </si>
  <si>
    <t>1</t>
  </si>
  <si>
    <t>590243842024798667</t>
  </si>
  <si>
    <t>10834486</t>
  </si>
  <si>
    <t>20</t>
  </si>
  <si>
    <t>Zespół Szkół Ekonomicznych im. J. Gniazdowskiego</t>
  </si>
  <si>
    <t xml:space="preserve">Partyzancka </t>
  </si>
  <si>
    <t>29</t>
  </si>
  <si>
    <t>Partyzancka</t>
  </si>
  <si>
    <t>590243842025159283</t>
  </si>
  <si>
    <t>30689117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</si>
</sst>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[$-415]0.00"/>
    <numFmt numFmtId="166" formatCode="0.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rgb="FF00B050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FFC000"/>
        <bgColor indexed="4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2" borderId="4" xfId="1" applyFont="1" applyFill="1" applyBorder="1" applyAlignment="1">
      <alignment horizontal="right"/>
    </xf>
    <xf numFmtId="0" fontId="4" fillId="0" borderId="0" xfId="0" applyFont="1"/>
    <xf numFmtId="44" fontId="4" fillId="0" borderId="0" xfId="1" applyFont="1" applyFill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44" fontId="4" fillId="0" borderId="4" xfId="0" applyNumberFormat="1" applyFont="1" applyBorder="1"/>
    <xf numFmtId="44" fontId="4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165" fontId="6" fillId="3" borderId="4" xfId="2" applyNumberFormat="1" applyFont="1" applyFill="1" applyBorder="1" applyAlignment="1">
      <alignment horizontal="center" vertical="center" wrapText="1"/>
    </xf>
    <xf numFmtId="165" fontId="6" fillId="4" borderId="4" xfId="2" applyNumberFormat="1" applyFont="1" applyFill="1" applyBorder="1" applyAlignment="1">
      <alignment horizontal="center" vertical="center" wrapText="1"/>
    </xf>
    <xf numFmtId="165" fontId="6" fillId="5" borderId="4" xfId="2" applyNumberFormat="1" applyFont="1" applyFill="1" applyBorder="1" applyAlignment="1">
      <alignment horizontal="center" vertical="center" wrapText="1"/>
    </xf>
    <xf numFmtId="165" fontId="6" fillId="6" borderId="2" xfId="2" applyNumberFormat="1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65" fontId="6" fillId="6" borderId="3" xfId="2" applyNumberFormat="1" applyFont="1" applyFill="1" applyBorder="1" applyAlignment="1">
      <alignment horizontal="center" vertical="center" wrapText="1"/>
    </xf>
    <xf numFmtId="165" fontId="6" fillId="7" borderId="4" xfId="2" applyNumberFormat="1" applyFont="1" applyFill="1" applyBorder="1" applyAlignment="1">
      <alignment horizontal="center" vertical="center" wrapText="1"/>
    </xf>
    <xf numFmtId="164" fontId="6" fillId="7" borderId="4" xfId="2" applyFont="1" applyFill="1" applyBorder="1" applyAlignment="1">
      <alignment horizontal="center" vertical="center"/>
    </xf>
    <xf numFmtId="164" fontId="6" fillId="8" borderId="2" xfId="2" applyFont="1" applyFill="1" applyBorder="1" applyAlignment="1">
      <alignment horizontal="center" vertical="center"/>
    </xf>
    <xf numFmtId="164" fontId="6" fillId="8" borderId="7" xfId="2" applyFont="1" applyFill="1" applyBorder="1" applyAlignment="1">
      <alignment horizontal="center" vertical="center"/>
    </xf>
    <xf numFmtId="164" fontId="6" fillId="8" borderId="3" xfId="2" applyFont="1" applyFill="1" applyBorder="1" applyAlignment="1">
      <alignment horizontal="center" vertical="center"/>
    </xf>
    <xf numFmtId="164" fontId="6" fillId="7" borderId="7" xfId="2" applyFont="1" applyFill="1" applyBorder="1" applyAlignment="1">
      <alignment horizontal="center" vertical="center"/>
    </xf>
    <xf numFmtId="164" fontId="6" fillId="3" borderId="4" xfId="2" applyFont="1" applyFill="1" applyBorder="1" applyAlignment="1">
      <alignment horizontal="center" vertical="center"/>
    </xf>
    <xf numFmtId="164" fontId="6" fillId="7" borderId="4" xfId="2" applyFont="1" applyFill="1" applyBorder="1" applyAlignment="1">
      <alignment horizontal="center" vertical="center" wrapText="1"/>
    </xf>
    <xf numFmtId="164" fontId="6" fillId="0" borderId="0" xfId="2" applyFont="1"/>
    <xf numFmtId="165" fontId="6" fillId="4" borderId="4" xfId="2" applyNumberFormat="1" applyFont="1" applyFill="1" applyBorder="1" applyAlignment="1">
      <alignment horizontal="center" vertical="center" wrapText="1"/>
    </xf>
    <xf numFmtId="165" fontId="6" fillId="4" borderId="4" xfId="2" applyNumberFormat="1" applyFont="1" applyFill="1" applyBorder="1" applyAlignment="1">
      <alignment vertical="center" wrapText="1"/>
    </xf>
    <xf numFmtId="164" fontId="6" fillId="4" borderId="4" xfId="2" applyFont="1" applyFill="1" applyBorder="1" applyAlignment="1">
      <alignment horizontal="center" vertical="center" wrapText="1"/>
    </xf>
    <xf numFmtId="164" fontId="6" fillId="7" borderId="4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165" fontId="6" fillId="7" borderId="4" xfId="2" applyNumberFormat="1" applyFont="1" applyFill="1" applyBorder="1" applyAlignment="1">
      <alignment horizontal="center" vertical="center" wrapText="1"/>
    </xf>
    <xf numFmtId="164" fontId="6" fillId="3" borderId="4" xfId="2" applyFont="1" applyFill="1" applyBorder="1" applyAlignment="1">
      <alignment horizontal="center" vertical="center" wrapText="1"/>
    </xf>
    <xf numFmtId="0" fontId="4" fillId="0" borderId="4" xfId="0" applyFont="1" applyBorder="1"/>
    <xf numFmtId="164" fontId="4" fillId="0" borderId="4" xfId="2" applyFont="1" applyBorder="1"/>
    <xf numFmtId="0" fontId="7" fillId="0" borderId="4" xfId="0" applyFont="1" applyBorder="1"/>
    <xf numFmtId="164" fontId="4" fillId="0" borderId="4" xfId="2" applyFont="1" applyBorder="1" applyAlignment="1">
      <alignment horizontal="center"/>
    </xf>
    <xf numFmtId="49" fontId="7" fillId="0" borderId="4" xfId="0" applyNumberFormat="1" applyFont="1" applyBorder="1"/>
    <xf numFmtId="166" fontId="4" fillId="0" borderId="4" xfId="2" applyNumberFormat="1" applyFont="1" applyBorder="1"/>
    <xf numFmtId="0" fontId="4" fillId="0" borderId="4" xfId="0" applyFont="1" applyBorder="1" applyAlignment="1">
      <alignment vertical="center"/>
    </xf>
    <xf numFmtId="1" fontId="4" fillId="0" borderId="4" xfId="2" applyNumberFormat="1" applyFont="1" applyBorder="1"/>
    <xf numFmtId="167" fontId="7" fillId="0" borderId="4" xfId="0" applyNumberFormat="1" applyFont="1" applyBorder="1"/>
    <xf numFmtId="44" fontId="4" fillId="0" borderId="4" xfId="1" applyFont="1" applyFill="1" applyBorder="1" applyAlignment="1"/>
    <xf numFmtId="0" fontId="7" fillId="9" borderId="4" xfId="0" applyFont="1" applyFill="1" applyBorder="1"/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44" fontId="4" fillId="0" borderId="4" xfId="1" applyFont="1" applyFill="1" applyBorder="1" applyAlignment="1">
      <alignment horizontal="center" wrapText="1"/>
    </xf>
    <xf numFmtId="14" fontId="4" fillId="0" borderId="4" xfId="2" applyNumberFormat="1" applyFont="1" applyBorder="1" applyAlignment="1">
      <alignment horizontal="right"/>
    </xf>
    <xf numFmtId="164" fontId="4" fillId="0" borderId="0" xfId="2" applyFont="1"/>
    <xf numFmtId="164" fontId="6" fillId="0" borderId="0" xfId="2" applyFont="1" applyAlignment="1">
      <alignment horizontal="center"/>
    </xf>
    <xf numFmtId="164" fontId="6" fillId="0" borderId="0" xfId="2" applyFont="1" applyAlignment="1">
      <alignment horizontal="right"/>
    </xf>
    <xf numFmtId="44" fontId="6" fillId="0" borderId="0" xfId="1" applyFont="1"/>
    <xf numFmtId="44" fontId="6" fillId="0" borderId="4" xfId="1" applyFont="1" applyBorder="1"/>
  </cellXfs>
  <cellStyles count="3">
    <cellStyle name="Excel Built-in Normal" xfId="2" xr:uid="{F9C653F6-E38E-402B-9BF1-B88684211236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754380</xdr:colOff>
      <xdr:row>18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B629BAE-D384-40F5-ABE2-0A65D7237009}"/>
            </a:ext>
          </a:extLst>
        </xdr:cNvPr>
        <xdr:cNvSpPr txBox="1"/>
      </xdr:nvSpPr>
      <xdr:spPr>
        <a:xfrm>
          <a:off x="2562098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E4F4FC6-EB46-43C1-AC16-D3242D579BF8}"/>
            </a:ext>
          </a:extLst>
        </xdr:cNvPr>
        <xdr:cNvSpPr txBox="1"/>
      </xdr:nvSpPr>
      <xdr:spPr>
        <a:xfrm>
          <a:off x="2562098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3BC4F37-28C3-403A-8129-6A7A3EF0D5C8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6221E61-7106-4E3B-8054-354C3355390E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14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25E3EA6-FD62-456C-82B9-CD2CA17D943B}"/>
            </a:ext>
          </a:extLst>
        </xdr:cNvPr>
        <xdr:cNvSpPr txBox="1"/>
      </xdr:nvSpPr>
      <xdr:spPr>
        <a:xfrm>
          <a:off x="2562098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14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CFDC101C-454C-4F4E-8140-3C40AB7FDA6A}"/>
            </a:ext>
          </a:extLst>
        </xdr:cNvPr>
        <xdr:cNvSpPr txBox="1"/>
      </xdr:nvSpPr>
      <xdr:spPr>
        <a:xfrm>
          <a:off x="2562098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49DF59F-94F2-49D6-8847-E9942E65A9C4}"/>
            </a:ext>
          </a:extLst>
        </xdr:cNvPr>
        <xdr:cNvSpPr txBox="1"/>
      </xdr:nvSpPr>
      <xdr:spPr>
        <a:xfrm>
          <a:off x="2785745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D66B77BA-0FE9-495C-A9C4-D9C5A8D34475}"/>
            </a:ext>
          </a:extLst>
        </xdr:cNvPr>
        <xdr:cNvSpPr txBox="1"/>
      </xdr:nvSpPr>
      <xdr:spPr>
        <a:xfrm>
          <a:off x="2785745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2A18F9E1-E1FE-421F-85E0-D22A86EC3FA1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1239AEBE-6B93-4D4E-A880-C7950567CC74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2BC7B39C-9349-46AA-9870-04FE1C4696F4}"/>
            </a:ext>
          </a:extLst>
        </xdr:cNvPr>
        <xdr:cNvSpPr txBox="1"/>
      </xdr:nvSpPr>
      <xdr:spPr>
        <a:xfrm>
          <a:off x="278574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2FF69A7-1E1A-4D0C-B35E-C2F087E95498}"/>
            </a:ext>
          </a:extLst>
        </xdr:cNvPr>
        <xdr:cNvSpPr txBox="1"/>
      </xdr:nvSpPr>
      <xdr:spPr>
        <a:xfrm>
          <a:off x="278574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DB96ED4-5A66-400A-83F0-EA3C44BF18B2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7FCF64CC-077F-489D-AEB6-9C333FB932EC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65782883-9A55-4B68-8373-732EBB31D1C9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AE540B12-E8AB-4D20-AA3F-22E0764E80E1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806361ED-9375-418E-8069-7891BAA9EE84}"/>
            </a:ext>
          </a:extLst>
        </xdr:cNvPr>
        <xdr:cNvSpPr txBox="1"/>
      </xdr:nvSpPr>
      <xdr:spPr>
        <a:xfrm>
          <a:off x="278574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B3F1445C-24FC-4A55-BC81-0726C57F6F3C}"/>
            </a:ext>
          </a:extLst>
        </xdr:cNvPr>
        <xdr:cNvSpPr txBox="1"/>
      </xdr:nvSpPr>
      <xdr:spPr>
        <a:xfrm>
          <a:off x="278574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18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8EAE1387-D3F0-4DF7-9C2D-59279B10ECA1}"/>
            </a:ext>
          </a:extLst>
        </xdr:cNvPr>
        <xdr:cNvSpPr txBox="1"/>
      </xdr:nvSpPr>
      <xdr:spPr>
        <a:xfrm>
          <a:off x="2459863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18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DC8D49B0-271D-40FD-88E6-1887357D3962}"/>
            </a:ext>
          </a:extLst>
        </xdr:cNvPr>
        <xdr:cNvSpPr txBox="1"/>
      </xdr:nvSpPr>
      <xdr:spPr>
        <a:xfrm>
          <a:off x="2459863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14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CC21AEC0-E7AC-41FE-809B-1901780EC121}"/>
            </a:ext>
          </a:extLst>
        </xdr:cNvPr>
        <xdr:cNvSpPr txBox="1"/>
      </xdr:nvSpPr>
      <xdr:spPr>
        <a:xfrm>
          <a:off x="2459863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14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C2611AFE-31DB-4974-BA79-2CA18FE90787}"/>
            </a:ext>
          </a:extLst>
        </xdr:cNvPr>
        <xdr:cNvSpPr txBox="1"/>
      </xdr:nvSpPr>
      <xdr:spPr>
        <a:xfrm>
          <a:off x="2459863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FD543259-6146-40E4-8527-1DB7AD3772D4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500B0420-A6F7-4D87-A4F2-ED8E9CE319D4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B9F38E73-1C29-4E5B-9E6A-5C4DD0C74B59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D70D4551-EC5E-4773-8AC7-2AB9F24CB59A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259ABAB0-104F-462D-8E9C-368464097CBB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24783B5-9C15-402B-A115-66DF14872E4B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15</xdr:row>
      <xdr:rowOff>0</xdr:rowOff>
    </xdr:from>
    <xdr:ext cx="194454" cy="271909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BA00E0D4-2976-4CF5-80F5-10F664438F72}"/>
            </a:ext>
          </a:extLst>
        </xdr:cNvPr>
        <xdr:cNvSpPr txBox="1"/>
      </xdr:nvSpPr>
      <xdr:spPr>
        <a:xfrm>
          <a:off x="25620980" y="3505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15</xdr:row>
      <xdr:rowOff>0</xdr:rowOff>
    </xdr:from>
    <xdr:ext cx="194454" cy="271909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DAF24FD-3EAF-4D58-8E00-1E08F6A0E4DE}"/>
            </a:ext>
          </a:extLst>
        </xdr:cNvPr>
        <xdr:cNvSpPr txBox="1"/>
      </xdr:nvSpPr>
      <xdr:spPr>
        <a:xfrm>
          <a:off x="25620980" y="3505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A6648619-4997-410B-9CAD-856E55A71FE8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8FFBCB9-8AE5-4F08-8E0B-9DE0A5550978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E74020A2-7DA8-4635-B2EA-EAE656DF216B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7C531E6B-37CF-467B-A510-EFE711469981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17</xdr:row>
      <xdr:rowOff>0</xdr:rowOff>
    </xdr:from>
    <xdr:ext cx="194454" cy="27190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48FF2BB0-B141-4226-B2F1-1DB27C4F8C7A}"/>
            </a:ext>
          </a:extLst>
        </xdr:cNvPr>
        <xdr:cNvSpPr txBox="1"/>
      </xdr:nvSpPr>
      <xdr:spPr>
        <a:xfrm>
          <a:off x="25620980" y="38481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17</xdr:row>
      <xdr:rowOff>0</xdr:rowOff>
    </xdr:from>
    <xdr:ext cx="194454" cy="27190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435A53CE-F0E5-43BE-9BB2-38951827B697}"/>
            </a:ext>
          </a:extLst>
        </xdr:cNvPr>
        <xdr:cNvSpPr txBox="1"/>
      </xdr:nvSpPr>
      <xdr:spPr>
        <a:xfrm>
          <a:off x="25620980" y="38481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1909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209381E3-5006-47AB-B5E0-382982DB6A69}"/>
            </a:ext>
          </a:extLst>
        </xdr:cNvPr>
        <xdr:cNvSpPr txBox="1"/>
      </xdr:nvSpPr>
      <xdr:spPr>
        <a:xfrm>
          <a:off x="3581400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1909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69C67D2D-B92B-43AA-B2E3-A2B01095B6E3}"/>
            </a:ext>
          </a:extLst>
        </xdr:cNvPr>
        <xdr:cNvSpPr txBox="1"/>
      </xdr:nvSpPr>
      <xdr:spPr>
        <a:xfrm>
          <a:off x="3581400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3A561142-A351-48A4-AB4B-C7F9D85E0813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733057A0-7D2F-4499-85F8-32C55D49ECF9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13</xdr:row>
      <xdr:rowOff>0</xdr:rowOff>
    </xdr:from>
    <xdr:ext cx="184731" cy="271909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4436A117-50AB-4797-BCA0-FF3C241C0B81}"/>
            </a:ext>
          </a:extLst>
        </xdr:cNvPr>
        <xdr:cNvSpPr txBox="1"/>
      </xdr:nvSpPr>
      <xdr:spPr>
        <a:xfrm>
          <a:off x="358140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13</xdr:row>
      <xdr:rowOff>0</xdr:rowOff>
    </xdr:from>
    <xdr:ext cx="184731" cy="271909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65B2EB73-8900-4392-817A-DCBD62442525}"/>
            </a:ext>
          </a:extLst>
        </xdr:cNvPr>
        <xdr:cNvSpPr txBox="1"/>
      </xdr:nvSpPr>
      <xdr:spPr>
        <a:xfrm>
          <a:off x="358140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CBF1209F-93F8-4A46-8D15-4EE3AED35676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BA79BC46-5756-4148-8B8F-83825C883EEF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3BF62A8-B3C7-4B9C-A641-7B69E000177C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6296173C-4FC9-419E-AFCB-8955ACC0565F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14</xdr:row>
      <xdr:rowOff>0</xdr:rowOff>
    </xdr:from>
    <xdr:ext cx="194454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43FA13BE-63A0-4227-9CA8-7DC8EA5AC12B}"/>
            </a:ext>
          </a:extLst>
        </xdr:cNvPr>
        <xdr:cNvSpPr txBox="1"/>
      </xdr:nvSpPr>
      <xdr:spPr>
        <a:xfrm>
          <a:off x="358140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14</xdr:row>
      <xdr:rowOff>0</xdr:rowOff>
    </xdr:from>
    <xdr:ext cx="194454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49E2D74-7F84-4C78-B4B5-714EE92FE66A}"/>
            </a:ext>
          </a:extLst>
        </xdr:cNvPr>
        <xdr:cNvSpPr txBox="1"/>
      </xdr:nvSpPr>
      <xdr:spPr>
        <a:xfrm>
          <a:off x="358140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9CCCB8AD-EA98-4109-8AB1-7F99D295EDC0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496E0D62-DE89-48C8-A653-B3DA529521F7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DADDCC0B-FCFE-40DA-8ADB-9262A07FAFA4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4BC5C6C5-712F-4AC8-9681-43068EA27B26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13</xdr:row>
      <xdr:rowOff>0</xdr:rowOff>
    </xdr:from>
    <xdr:ext cx="184731" cy="27190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BC09FC5A-3DC0-4774-965C-4E4ABACEEC37}"/>
            </a:ext>
          </a:extLst>
        </xdr:cNvPr>
        <xdr:cNvSpPr txBox="1"/>
      </xdr:nvSpPr>
      <xdr:spPr>
        <a:xfrm>
          <a:off x="374904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13</xdr:row>
      <xdr:rowOff>0</xdr:rowOff>
    </xdr:from>
    <xdr:ext cx="184731" cy="27190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23FC21B3-859D-4F9B-9880-C085AF6AB5FE}"/>
            </a:ext>
          </a:extLst>
        </xdr:cNvPr>
        <xdr:cNvSpPr txBox="1"/>
      </xdr:nvSpPr>
      <xdr:spPr>
        <a:xfrm>
          <a:off x="374904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14</xdr:row>
      <xdr:rowOff>0</xdr:rowOff>
    </xdr:from>
    <xdr:ext cx="194454" cy="27190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773C1A31-8248-4A07-9C77-9E7EC86E6CFD}"/>
            </a:ext>
          </a:extLst>
        </xdr:cNvPr>
        <xdr:cNvSpPr txBox="1"/>
      </xdr:nvSpPr>
      <xdr:spPr>
        <a:xfrm>
          <a:off x="374904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14</xdr:row>
      <xdr:rowOff>0</xdr:rowOff>
    </xdr:from>
    <xdr:ext cx="194454" cy="27190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562A98E8-035F-434F-8DB1-DA1B1F0F3D96}"/>
            </a:ext>
          </a:extLst>
        </xdr:cNvPr>
        <xdr:cNvSpPr txBox="1"/>
      </xdr:nvSpPr>
      <xdr:spPr>
        <a:xfrm>
          <a:off x="374904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13</xdr:row>
      <xdr:rowOff>0</xdr:rowOff>
    </xdr:from>
    <xdr:ext cx="184731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6B5C7640-E13F-4CFA-8937-DCC172C85F58}"/>
            </a:ext>
          </a:extLst>
        </xdr:cNvPr>
        <xdr:cNvSpPr txBox="1"/>
      </xdr:nvSpPr>
      <xdr:spPr>
        <a:xfrm>
          <a:off x="386461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13</xdr:row>
      <xdr:rowOff>0</xdr:rowOff>
    </xdr:from>
    <xdr:ext cx="184731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240CB75-577D-4148-B4AC-3D79189ABC56}"/>
            </a:ext>
          </a:extLst>
        </xdr:cNvPr>
        <xdr:cNvSpPr txBox="1"/>
      </xdr:nvSpPr>
      <xdr:spPr>
        <a:xfrm>
          <a:off x="386461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14</xdr:row>
      <xdr:rowOff>0</xdr:rowOff>
    </xdr:from>
    <xdr:ext cx="194454" cy="27190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BF799A1C-3E9E-457B-9B9A-EAF5087C2621}"/>
            </a:ext>
          </a:extLst>
        </xdr:cNvPr>
        <xdr:cNvSpPr txBox="1"/>
      </xdr:nvSpPr>
      <xdr:spPr>
        <a:xfrm>
          <a:off x="386461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14</xdr:row>
      <xdr:rowOff>0</xdr:rowOff>
    </xdr:from>
    <xdr:ext cx="194454" cy="271909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70D074A2-8A6E-4CBB-878C-4E0A36B7CDE0}"/>
            </a:ext>
          </a:extLst>
        </xdr:cNvPr>
        <xdr:cNvSpPr txBox="1"/>
      </xdr:nvSpPr>
      <xdr:spPr>
        <a:xfrm>
          <a:off x="386461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13</xdr:row>
      <xdr:rowOff>0</xdr:rowOff>
    </xdr:from>
    <xdr:ext cx="184731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D8FE8BFF-A708-492E-A7B8-9A849B96704A}"/>
            </a:ext>
          </a:extLst>
        </xdr:cNvPr>
        <xdr:cNvSpPr txBox="1"/>
      </xdr:nvSpPr>
      <xdr:spPr>
        <a:xfrm>
          <a:off x="397446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13</xdr:row>
      <xdr:rowOff>0</xdr:rowOff>
    </xdr:from>
    <xdr:ext cx="184731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2618EC9C-96F1-4689-A41E-5E08D87A9664}"/>
            </a:ext>
          </a:extLst>
        </xdr:cNvPr>
        <xdr:cNvSpPr txBox="1"/>
      </xdr:nvSpPr>
      <xdr:spPr>
        <a:xfrm>
          <a:off x="397446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14</xdr:row>
      <xdr:rowOff>0</xdr:rowOff>
    </xdr:from>
    <xdr:ext cx="194454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A17530E9-0978-4B4D-9F0C-D087864E4B84}"/>
            </a:ext>
          </a:extLst>
        </xdr:cNvPr>
        <xdr:cNvSpPr txBox="1"/>
      </xdr:nvSpPr>
      <xdr:spPr>
        <a:xfrm>
          <a:off x="397446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14</xdr:row>
      <xdr:rowOff>0</xdr:rowOff>
    </xdr:from>
    <xdr:ext cx="194454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FC3A4DA3-E2DF-4875-834B-ECF3225C7EA3}"/>
            </a:ext>
          </a:extLst>
        </xdr:cNvPr>
        <xdr:cNvSpPr txBox="1"/>
      </xdr:nvSpPr>
      <xdr:spPr>
        <a:xfrm>
          <a:off x="397446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13</xdr:row>
      <xdr:rowOff>0</xdr:rowOff>
    </xdr:from>
    <xdr:ext cx="184731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61396CAD-83EE-4D86-8E03-3D8C785C3BA8}"/>
            </a:ext>
          </a:extLst>
        </xdr:cNvPr>
        <xdr:cNvSpPr txBox="1"/>
      </xdr:nvSpPr>
      <xdr:spPr>
        <a:xfrm>
          <a:off x="461200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13</xdr:row>
      <xdr:rowOff>0</xdr:rowOff>
    </xdr:from>
    <xdr:ext cx="184731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38E55A49-FA33-4807-AC03-DCFD44FBECE7}"/>
            </a:ext>
          </a:extLst>
        </xdr:cNvPr>
        <xdr:cNvSpPr txBox="1"/>
      </xdr:nvSpPr>
      <xdr:spPr>
        <a:xfrm>
          <a:off x="461200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14</xdr:row>
      <xdr:rowOff>0</xdr:rowOff>
    </xdr:from>
    <xdr:ext cx="194454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EC0CF8D6-C33F-457C-9409-D9BE607444DF}"/>
            </a:ext>
          </a:extLst>
        </xdr:cNvPr>
        <xdr:cNvSpPr txBox="1"/>
      </xdr:nvSpPr>
      <xdr:spPr>
        <a:xfrm>
          <a:off x="461200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14</xdr:row>
      <xdr:rowOff>0</xdr:rowOff>
    </xdr:from>
    <xdr:ext cx="194454" cy="27190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240A8C61-1E4B-4276-9D7A-DDC34992F58B}"/>
            </a:ext>
          </a:extLst>
        </xdr:cNvPr>
        <xdr:cNvSpPr txBox="1"/>
      </xdr:nvSpPr>
      <xdr:spPr>
        <a:xfrm>
          <a:off x="461200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184731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B7B603-BD71-400B-B535-91CCDE1E460A}"/>
            </a:ext>
          </a:extLst>
        </xdr:cNvPr>
        <xdr:cNvSpPr txBox="1"/>
      </xdr:nvSpPr>
      <xdr:spPr>
        <a:xfrm>
          <a:off x="473075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184731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4FA00EB8-A043-436D-B139-C8CA0576319A}"/>
            </a:ext>
          </a:extLst>
        </xdr:cNvPr>
        <xdr:cNvSpPr txBox="1"/>
      </xdr:nvSpPr>
      <xdr:spPr>
        <a:xfrm>
          <a:off x="473075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14</xdr:row>
      <xdr:rowOff>0</xdr:rowOff>
    </xdr:from>
    <xdr:ext cx="194454" cy="2719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5731E5A5-0D53-4358-91C0-37BE03AB8AB5}"/>
            </a:ext>
          </a:extLst>
        </xdr:cNvPr>
        <xdr:cNvSpPr txBox="1"/>
      </xdr:nvSpPr>
      <xdr:spPr>
        <a:xfrm>
          <a:off x="473075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14</xdr:row>
      <xdr:rowOff>0</xdr:rowOff>
    </xdr:from>
    <xdr:ext cx="194454" cy="27190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4559F1EB-E9C7-4AF2-BF23-648BE48A62EC}"/>
            </a:ext>
          </a:extLst>
        </xdr:cNvPr>
        <xdr:cNvSpPr txBox="1"/>
      </xdr:nvSpPr>
      <xdr:spPr>
        <a:xfrm>
          <a:off x="473075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13</xdr:row>
      <xdr:rowOff>0</xdr:rowOff>
    </xdr:from>
    <xdr:ext cx="184731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5B32C25F-E129-4D06-9106-B70D80F50B49}"/>
            </a:ext>
          </a:extLst>
        </xdr:cNvPr>
        <xdr:cNvSpPr txBox="1"/>
      </xdr:nvSpPr>
      <xdr:spPr>
        <a:xfrm>
          <a:off x="483743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13</xdr:row>
      <xdr:rowOff>0</xdr:rowOff>
    </xdr:from>
    <xdr:ext cx="184731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434BE30D-1749-4B11-8F1F-934C080459D3}"/>
            </a:ext>
          </a:extLst>
        </xdr:cNvPr>
        <xdr:cNvSpPr txBox="1"/>
      </xdr:nvSpPr>
      <xdr:spPr>
        <a:xfrm>
          <a:off x="483743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14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3B628418-B99B-44C2-9E1B-21967B1376B9}"/>
            </a:ext>
          </a:extLst>
        </xdr:cNvPr>
        <xdr:cNvSpPr txBox="1"/>
      </xdr:nvSpPr>
      <xdr:spPr>
        <a:xfrm>
          <a:off x="483743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14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C0CC5590-AB46-4C08-9937-9CEB312B0BF0}"/>
            </a:ext>
          </a:extLst>
        </xdr:cNvPr>
        <xdr:cNvSpPr txBox="1"/>
      </xdr:nvSpPr>
      <xdr:spPr>
        <a:xfrm>
          <a:off x="483743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0"/>
  <sheetViews>
    <sheetView tabSelected="1" workbookViewId="0">
      <selection activeCell="I5" sqref="I5"/>
    </sheetView>
  </sheetViews>
  <sheetFormatPr defaultColWidth="9.26953125" defaultRowHeight="10.5" x14ac:dyDescent="0.25"/>
  <cols>
    <col min="1" max="1" width="3.54296875" style="30" customWidth="1"/>
    <col min="2" max="2" width="9.26953125" style="30"/>
    <col min="3" max="3" width="12.90625" style="30" customWidth="1"/>
    <col min="4" max="4" width="18.36328125" style="30" customWidth="1"/>
    <col min="5" max="5" width="13.36328125" style="30" customWidth="1"/>
    <col min="6" max="6" width="15.6328125" style="30" customWidth="1"/>
    <col min="7" max="7" width="11" style="30" customWidth="1"/>
    <col min="8" max="8" width="8.453125" style="30" customWidth="1"/>
    <col min="9" max="9" width="9.26953125" style="30"/>
    <col min="10" max="10" width="9.81640625" style="30" customWidth="1"/>
    <col min="11" max="11" width="8.36328125" style="30" customWidth="1"/>
    <col min="12" max="12" width="10.36328125" style="30" customWidth="1"/>
    <col min="13" max="13" width="7.26953125" style="30" customWidth="1"/>
    <col min="14" max="14" width="4.90625" style="30" customWidth="1"/>
    <col min="15" max="15" width="12.453125" style="30" customWidth="1"/>
    <col min="16" max="16" width="12.90625" style="30" customWidth="1"/>
    <col min="17" max="17" width="20.26953125" style="30" customWidth="1"/>
    <col min="18" max="18" width="5.36328125" style="55" customWidth="1"/>
    <col min="19" max="19" width="4.453125" style="30" customWidth="1"/>
    <col min="20" max="20" width="36.453125" style="30" customWidth="1"/>
    <col min="21" max="21" width="5.6328125" style="30" customWidth="1"/>
    <col min="22" max="22" width="12" style="30" customWidth="1"/>
    <col min="23" max="23" width="18" style="30" customWidth="1"/>
    <col min="24" max="24" width="4.54296875" style="30" customWidth="1"/>
    <col min="25" max="25" width="4.6328125" style="30" customWidth="1"/>
    <col min="26" max="26" width="12" style="30" customWidth="1"/>
    <col min="27" max="27" width="9.26953125" style="30"/>
    <col min="28" max="28" width="14.1796875" style="30" customWidth="1"/>
    <col min="29" max="29" width="14.54296875" style="30" customWidth="1"/>
    <col min="30" max="30" width="12.6328125" style="30" customWidth="1"/>
    <col min="31" max="31" width="4.54296875" style="30" customWidth="1"/>
    <col min="32" max="32" width="3.81640625" style="30" customWidth="1"/>
    <col min="33" max="33" width="14.7265625" style="56" customWidth="1"/>
    <col min="34" max="34" width="8.36328125" style="56" customWidth="1"/>
    <col min="35" max="35" width="5.90625" style="30" customWidth="1"/>
    <col min="36" max="36" width="6.7265625" style="30" customWidth="1"/>
    <col min="37" max="37" width="7.08984375" style="30" customWidth="1"/>
    <col min="38" max="38" width="9.26953125" style="30"/>
    <col min="39" max="39" width="6.453125" style="30" customWidth="1"/>
    <col min="40" max="41" width="9.36328125" style="30" customWidth="1"/>
    <col min="42" max="48" width="9.26953125" style="30"/>
    <col min="49" max="49" width="7.36328125" style="30" customWidth="1"/>
    <col min="50" max="50" width="7.1796875" style="30" customWidth="1"/>
    <col min="51" max="52" width="7.08984375" style="30" customWidth="1"/>
    <col min="53" max="53" width="9.81640625" style="30" customWidth="1"/>
    <col min="54" max="54" width="9.453125" style="30" customWidth="1"/>
    <col min="55" max="55" width="7.08984375" style="30" customWidth="1"/>
    <col min="56" max="56" width="8.08984375" style="30" customWidth="1"/>
    <col min="57" max="57" width="7.6328125" style="30" customWidth="1"/>
    <col min="58" max="58" width="9.81640625" style="30" customWidth="1"/>
    <col min="59" max="59" width="11.26953125" style="30" customWidth="1"/>
    <col min="60" max="61" width="7.08984375" style="30" customWidth="1"/>
    <col min="62" max="62" width="8.36328125" style="30" customWidth="1"/>
    <col min="63" max="63" width="8.1796875" style="30" customWidth="1"/>
    <col min="64" max="64" width="9.7265625" style="30" customWidth="1"/>
    <col min="65" max="67" width="7.08984375" style="30" customWidth="1"/>
    <col min="68" max="68" width="8.453125" style="30" customWidth="1"/>
    <col min="69" max="69" width="8.36328125" style="30" customWidth="1"/>
    <col min="70" max="70" width="8.6328125" style="30" customWidth="1"/>
    <col min="71" max="71" width="7.08984375" style="30" customWidth="1"/>
    <col min="72" max="72" width="8.1796875" style="30" customWidth="1"/>
    <col min="73" max="73" width="7.08984375" style="30" customWidth="1"/>
    <col min="74" max="74" width="7.90625" style="30" customWidth="1"/>
    <col min="75" max="79" width="9.36328125" style="30" customWidth="1"/>
    <col min="80" max="82" width="9.26953125" style="30"/>
    <col min="83" max="83" width="16.1796875" style="30" customWidth="1"/>
    <col min="84" max="84" width="14.81640625" style="30" customWidth="1"/>
    <col min="85" max="85" width="9.26953125" style="30"/>
    <col min="86" max="86" width="15.36328125" style="30" customWidth="1"/>
    <col min="87" max="87" width="9.26953125" style="30"/>
    <col min="88" max="88" width="12.6328125" style="30" customWidth="1"/>
    <col min="89" max="89" width="12.90625" style="30" customWidth="1"/>
    <col min="90" max="90" width="12.6328125" style="30" customWidth="1"/>
    <col min="91" max="16384" width="9.26953125" style="30"/>
  </cols>
  <sheetData>
    <row r="1" spans="1:90" s="6" customFormat="1" x14ac:dyDescent="0.25">
      <c r="A1" s="1" t="s">
        <v>0</v>
      </c>
      <c r="B1" s="1"/>
      <c r="C1" s="2"/>
      <c r="D1" s="3" t="s">
        <v>1</v>
      </c>
      <c r="E1" s="4"/>
      <c r="F1" s="5">
        <v>0</v>
      </c>
      <c r="I1" s="7"/>
      <c r="Z1" s="8"/>
      <c r="AA1" s="8"/>
      <c r="AB1" s="8"/>
      <c r="AC1" s="8"/>
      <c r="AE1" s="9"/>
      <c r="AI1" s="8"/>
      <c r="AJ1" s="7"/>
      <c r="AL1" s="7"/>
      <c r="AP1" s="7"/>
      <c r="AX1" s="10"/>
    </row>
    <row r="2" spans="1:90" s="6" customFormat="1" x14ac:dyDescent="0.25">
      <c r="A2" s="1"/>
      <c r="B2" s="1"/>
      <c r="C2" s="2"/>
      <c r="D2" s="3" t="s">
        <v>2</v>
      </c>
      <c r="E2" s="4"/>
      <c r="F2" s="11">
        <f>BY19</f>
        <v>278728.87452000001</v>
      </c>
      <c r="I2" s="12"/>
      <c r="Z2" s="8"/>
      <c r="AA2" s="8"/>
      <c r="AB2" s="8"/>
      <c r="AC2" s="8"/>
      <c r="AE2" s="9"/>
      <c r="AI2" s="8"/>
      <c r="AJ2" s="7"/>
      <c r="AL2" s="7"/>
      <c r="AP2" s="7"/>
      <c r="AX2" s="10"/>
    </row>
    <row r="3" spans="1:90" s="6" customFormat="1" x14ac:dyDescent="0.25">
      <c r="A3" s="1"/>
      <c r="B3" s="1"/>
      <c r="C3" s="2"/>
      <c r="D3" s="3" t="s">
        <v>3</v>
      </c>
      <c r="E3" s="4"/>
      <c r="F3" s="11">
        <f>BZ19</f>
        <v>64107.641139599997</v>
      </c>
      <c r="I3" s="12"/>
      <c r="Z3" s="8"/>
      <c r="AA3" s="8"/>
      <c r="AB3" s="8"/>
      <c r="AC3" s="8"/>
      <c r="AE3" s="9"/>
      <c r="AI3" s="8"/>
      <c r="AJ3" s="7"/>
      <c r="AL3" s="7"/>
      <c r="AP3" s="7"/>
      <c r="AX3" s="10"/>
    </row>
    <row r="4" spans="1:90" s="6" customFormat="1" x14ac:dyDescent="0.25">
      <c r="A4" s="1"/>
      <c r="B4" s="1"/>
      <c r="C4" s="2"/>
      <c r="D4" s="3" t="s">
        <v>4</v>
      </c>
      <c r="E4" s="4"/>
      <c r="F4" s="11">
        <f>CA19</f>
        <v>342836.51565960003</v>
      </c>
      <c r="I4" s="12"/>
      <c r="Z4" s="8"/>
      <c r="AA4" s="8"/>
      <c r="AB4" s="8"/>
      <c r="AC4" s="8"/>
      <c r="AE4" s="9"/>
      <c r="AI4" s="8"/>
      <c r="AJ4" s="7"/>
      <c r="AL4" s="7"/>
      <c r="AP4" s="7"/>
      <c r="AX4" s="10"/>
    </row>
    <row r="5" spans="1:90" s="6" customFormat="1" x14ac:dyDescent="0.25">
      <c r="A5" s="13"/>
      <c r="B5" s="13"/>
      <c r="C5" s="14"/>
      <c r="D5" s="15" t="s">
        <v>5</v>
      </c>
      <c r="E5" s="15"/>
      <c r="F5" s="15"/>
      <c r="I5" s="12"/>
      <c r="Z5" s="8"/>
      <c r="AA5" s="8"/>
      <c r="AB5" s="8"/>
      <c r="AC5" s="8"/>
      <c r="AE5" s="9"/>
      <c r="AI5" s="8"/>
      <c r="AJ5" s="7"/>
      <c r="AL5" s="7"/>
      <c r="AP5" s="7"/>
      <c r="AX5" s="10"/>
    </row>
    <row r="12" spans="1:90" x14ac:dyDescent="0.25">
      <c r="A12" s="16" t="s">
        <v>6</v>
      </c>
      <c r="B12" s="16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7" t="s">
        <v>12</v>
      </c>
      <c r="H12" s="17" t="s">
        <v>13</v>
      </c>
      <c r="I12" s="16" t="s">
        <v>14</v>
      </c>
      <c r="J12" s="17" t="s">
        <v>15</v>
      </c>
      <c r="K12" s="16" t="s">
        <v>16</v>
      </c>
      <c r="L12" s="16" t="s">
        <v>17</v>
      </c>
      <c r="M12" s="16"/>
      <c r="N12" s="16"/>
      <c r="O12" s="16"/>
      <c r="P12" s="16"/>
      <c r="Q12" s="16"/>
      <c r="R12" s="16"/>
      <c r="S12" s="16"/>
      <c r="T12" s="17" t="s">
        <v>18</v>
      </c>
      <c r="U12" s="17"/>
      <c r="V12" s="17"/>
      <c r="W12" s="17"/>
      <c r="X12" s="17"/>
      <c r="Y12" s="17"/>
      <c r="Z12" s="18" t="s">
        <v>19</v>
      </c>
      <c r="AA12" s="18"/>
      <c r="AB12" s="18"/>
      <c r="AC12" s="18"/>
      <c r="AD12" s="18"/>
      <c r="AE12" s="18"/>
      <c r="AF12" s="18"/>
      <c r="AG12" s="18"/>
      <c r="AH12" s="18"/>
      <c r="AI12" s="19" t="s">
        <v>20</v>
      </c>
      <c r="AJ12" s="20"/>
      <c r="AK12" s="21"/>
      <c r="AL12" s="17" t="s">
        <v>21</v>
      </c>
      <c r="AM12" s="22" t="s">
        <v>22</v>
      </c>
      <c r="AN12" s="23" t="s">
        <v>23</v>
      </c>
      <c r="AO12" s="23"/>
      <c r="AP12" s="23"/>
      <c r="AQ12" s="23"/>
      <c r="AR12" s="23"/>
      <c r="AS12" s="24" t="s">
        <v>24</v>
      </c>
      <c r="AT12" s="25"/>
      <c r="AU12" s="25"/>
      <c r="AV12" s="25"/>
      <c r="AW12" s="25"/>
      <c r="AX12" s="26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2" t="s">
        <v>25</v>
      </c>
      <c r="CC12" s="22"/>
      <c r="CD12" s="28" t="s">
        <v>26</v>
      </c>
      <c r="CE12" s="28"/>
      <c r="CF12" s="28"/>
      <c r="CG12" s="28"/>
      <c r="CH12" s="28"/>
      <c r="CI12" s="28"/>
      <c r="CJ12" s="29" t="s">
        <v>27</v>
      </c>
      <c r="CK12" s="29" t="s">
        <v>28</v>
      </c>
      <c r="CL12" s="29" t="s">
        <v>29</v>
      </c>
    </row>
    <row r="13" spans="1:90" ht="84" x14ac:dyDescent="0.25">
      <c r="A13" s="16"/>
      <c r="B13" s="16"/>
      <c r="C13" s="17"/>
      <c r="D13" s="17"/>
      <c r="E13" s="17"/>
      <c r="F13" s="17"/>
      <c r="G13" s="17"/>
      <c r="H13" s="17"/>
      <c r="I13" s="16"/>
      <c r="J13" s="17"/>
      <c r="K13" s="16"/>
      <c r="L13" s="31" t="s">
        <v>30</v>
      </c>
      <c r="M13" s="31" t="s">
        <v>31</v>
      </c>
      <c r="N13" s="31" t="s">
        <v>32</v>
      </c>
      <c r="O13" s="31" t="s">
        <v>33</v>
      </c>
      <c r="P13" s="31" t="s">
        <v>34</v>
      </c>
      <c r="Q13" s="31" t="s">
        <v>35</v>
      </c>
      <c r="R13" s="31" t="s">
        <v>36</v>
      </c>
      <c r="S13" s="31" t="s">
        <v>37</v>
      </c>
      <c r="T13" s="31" t="s">
        <v>38</v>
      </c>
      <c r="U13" s="31" t="s">
        <v>39</v>
      </c>
      <c r="V13" s="31" t="s">
        <v>34</v>
      </c>
      <c r="W13" s="31" t="s">
        <v>40</v>
      </c>
      <c r="X13" s="31" t="s">
        <v>36</v>
      </c>
      <c r="Y13" s="31" t="s">
        <v>37</v>
      </c>
      <c r="Z13" s="31" t="s">
        <v>38</v>
      </c>
      <c r="AA13" s="31" t="s">
        <v>41</v>
      </c>
      <c r="AB13" s="31" t="s">
        <v>42</v>
      </c>
      <c r="AC13" s="31" t="s">
        <v>34</v>
      </c>
      <c r="AD13" s="31" t="s">
        <v>40</v>
      </c>
      <c r="AE13" s="31" t="s">
        <v>36</v>
      </c>
      <c r="AF13" s="31" t="s">
        <v>37</v>
      </c>
      <c r="AG13" s="32" t="s">
        <v>43</v>
      </c>
      <c r="AH13" s="32" t="s">
        <v>44</v>
      </c>
      <c r="AI13" s="33" t="s">
        <v>45</v>
      </c>
      <c r="AJ13" s="33" t="s">
        <v>46</v>
      </c>
      <c r="AK13" s="33" t="s">
        <v>47</v>
      </c>
      <c r="AL13" s="17"/>
      <c r="AM13" s="22"/>
      <c r="AN13" s="33" t="s">
        <v>48</v>
      </c>
      <c r="AO13" s="33" t="s">
        <v>49</v>
      </c>
      <c r="AP13" s="33" t="s">
        <v>50</v>
      </c>
      <c r="AQ13" s="33" t="s">
        <v>51</v>
      </c>
      <c r="AR13" s="34" t="s">
        <v>52</v>
      </c>
      <c r="AS13" s="33" t="s">
        <v>48</v>
      </c>
      <c r="AT13" s="33" t="s">
        <v>49</v>
      </c>
      <c r="AU13" s="33" t="s">
        <v>50</v>
      </c>
      <c r="AV13" s="33" t="s">
        <v>51</v>
      </c>
      <c r="AW13" s="34" t="s">
        <v>53</v>
      </c>
      <c r="AX13" s="34" t="s">
        <v>54</v>
      </c>
      <c r="AY13" s="35" t="s">
        <v>55</v>
      </c>
      <c r="AZ13" s="35" t="s">
        <v>56</v>
      </c>
      <c r="BA13" s="36" t="s">
        <v>57</v>
      </c>
      <c r="BB13" s="35" t="s">
        <v>58</v>
      </c>
      <c r="BC13" s="36" t="s">
        <v>59</v>
      </c>
      <c r="BD13" s="35" t="s">
        <v>60</v>
      </c>
      <c r="BE13" s="36" t="s">
        <v>61</v>
      </c>
      <c r="BF13" s="35" t="s">
        <v>62</v>
      </c>
      <c r="BG13" s="36" t="s">
        <v>63</v>
      </c>
      <c r="BH13" s="35" t="s">
        <v>64</v>
      </c>
      <c r="BI13" s="36" t="s">
        <v>65</v>
      </c>
      <c r="BJ13" s="35" t="s">
        <v>66</v>
      </c>
      <c r="BK13" s="36" t="s">
        <v>67</v>
      </c>
      <c r="BL13" s="35" t="s">
        <v>68</v>
      </c>
      <c r="BM13" s="36" t="s">
        <v>69</v>
      </c>
      <c r="BN13" s="35" t="s">
        <v>70</v>
      </c>
      <c r="BO13" s="35" t="s">
        <v>71</v>
      </c>
      <c r="BP13" s="36" t="s">
        <v>72</v>
      </c>
      <c r="BQ13" s="35" t="s">
        <v>73</v>
      </c>
      <c r="BR13" s="36" t="s">
        <v>74</v>
      </c>
      <c r="BS13" s="35" t="s">
        <v>75</v>
      </c>
      <c r="BT13" s="36" t="s">
        <v>76</v>
      </c>
      <c r="BU13" s="35" t="s">
        <v>77</v>
      </c>
      <c r="BV13" s="36" t="s">
        <v>78</v>
      </c>
      <c r="BW13" s="35" t="s">
        <v>79</v>
      </c>
      <c r="BX13" s="35" t="s">
        <v>80</v>
      </c>
      <c r="BY13" s="35" t="s">
        <v>81</v>
      </c>
      <c r="BZ13" s="35" t="s">
        <v>82</v>
      </c>
      <c r="CA13" s="35" t="s">
        <v>83</v>
      </c>
      <c r="CB13" s="37" t="s">
        <v>84</v>
      </c>
      <c r="CC13" s="37" t="s">
        <v>85</v>
      </c>
      <c r="CD13" s="33" t="s">
        <v>86</v>
      </c>
      <c r="CE13" s="33" t="s">
        <v>87</v>
      </c>
      <c r="CF13" s="33" t="s">
        <v>88</v>
      </c>
      <c r="CG13" s="33" t="s">
        <v>89</v>
      </c>
      <c r="CH13" s="33" t="s">
        <v>90</v>
      </c>
      <c r="CI13" s="38" t="s">
        <v>91</v>
      </c>
      <c r="CJ13" s="29"/>
      <c r="CK13" s="29"/>
      <c r="CL13" s="29"/>
    </row>
    <row r="14" spans="1:90" s="54" customFormat="1" x14ac:dyDescent="0.25">
      <c r="A14" s="39">
        <v>1</v>
      </c>
      <c r="B14" s="40"/>
      <c r="C14" s="41" t="s">
        <v>92</v>
      </c>
      <c r="D14" s="41" t="s">
        <v>93</v>
      </c>
      <c r="E14" s="39" t="s">
        <v>94</v>
      </c>
      <c r="F14" s="41" t="s">
        <v>95</v>
      </c>
      <c r="G14" s="41" t="s">
        <v>96</v>
      </c>
      <c r="H14" s="40"/>
      <c r="I14" s="40"/>
      <c r="J14" s="42" t="s">
        <v>97</v>
      </c>
      <c r="K14" s="39"/>
      <c r="L14" s="41" t="s">
        <v>98</v>
      </c>
      <c r="M14" s="43" t="s">
        <v>99</v>
      </c>
      <c r="N14" s="43" t="s">
        <v>100</v>
      </c>
      <c r="O14" s="41" t="s">
        <v>101</v>
      </c>
      <c r="P14" s="41" t="s">
        <v>101</v>
      </c>
      <c r="Q14" s="41" t="s">
        <v>102</v>
      </c>
      <c r="R14" s="43" t="s">
        <v>103</v>
      </c>
      <c r="S14" s="41"/>
      <c r="T14" s="41" t="s">
        <v>104</v>
      </c>
      <c r="U14" s="43" t="s">
        <v>100</v>
      </c>
      <c r="V14" s="41" t="s">
        <v>101</v>
      </c>
      <c r="W14" s="41" t="s">
        <v>105</v>
      </c>
      <c r="X14" s="43" t="s">
        <v>106</v>
      </c>
      <c r="Y14" s="39"/>
      <c r="Z14" s="41" t="s">
        <v>107</v>
      </c>
      <c r="AA14" s="43" t="s">
        <v>100</v>
      </c>
      <c r="AB14" s="41" t="s">
        <v>101</v>
      </c>
      <c r="AC14" s="41" t="s">
        <v>101</v>
      </c>
      <c r="AD14" s="41" t="s">
        <v>108</v>
      </c>
      <c r="AE14" s="43" t="s">
        <v>106</v>
      </c>
      <c r="AF14" s="39"/>
      <c r="AG14" s="43" t="s">
        <v>109</v>
      </c>
      <c r="AH14" s="43" t="s">
        <v>110</v>
      </c>
      <c r="AI14" s="44">
        <v>39.895000000000003</v>
      </c>
      <c r="AJ14" s="40">
        <v>37000</v>
      </c>
      <c r="AK14" s="40" t="s">
        <v>111</v>
      </c>
      <c r="AL14" s="43" t="s">
        <v>112</v>
      </c>
      <c r="AM14" s="43" t="s">
        <v>113</v>
      </c>
      <c r="AN14" s="41">
        <v>13000</v>
      </c>
      <c r="AO14" s="41">
        <v>17000</v>
      </c>
      <c r="AP14" s="41"/>
      <c r="AQ14" s="45">
        <v>0</v>
      </c>
      <c r="AR14" s="46">
        <f>SUM(AN14:AQ14)</f>
        <v>30000</v>
      </c>
      <c r="AS14" s="46">
        <f>AN14</f>
        <v>13000</v>
      </c>
      <c r="AT14" s="46">
        <f>AO14</f>
        <v>17000</v>
      </c>
      <c r="AU14" s="46">
        <f>AP14</f>
        <v>0</v>
      </c>
      <c r="AV14" s="46">
        <f>AQ14</f>
        <v>0</v>
      </c>
      <c r="AW14" s="46">
        <f>SUM(AS14:AV14)</f>
        <v>30000</v>
      </c>
      <c r="AX14" s="46">
        <f>AW14/1000</f>
        <v>30</v>
      </c>
      <c r="AY14" s="41">
        <v>12</v>
      </c>
      <c r="AZ14" s="47">
        <f>F$1/1000</f>
        <v>0</v>
      </c>
      <c r="BA14" s="48">
        <f>AZ14*AW14</f>
        <v>0</v>
      </c>
      <c r="BB14" s="49">
        <v>5.8</v>
      </c>
      <c r="BC14" s="48">
        <f>BB14*AY14</f>
        <v>69.599999999999994</v>
      </c>
      <c r="BD14" s="49">
        <v>0.08</v>
      </c>
      <c r="BE14" s="48">
        <f>BD14*AY14*AM14</f>
        <v>38.4</v>
      </c>
      <c r="BF14" s="49">
        <v>7.48</v>
      </c>
      <c r="BG14" s="48">
        <f>BF14*AY14*AM14</f>
        <v>3590.4</v>
      </c>
      <c r="BH14" s="50">
        <f>0</f>
        <v>0</v>
      </c>
      <c r="BI14" s="48">
        <f>BH14*AW14</f>
        <v>0</v>
      </c>
      <c r="BJ14" s="41">
        <v>2.4199999999999999E-2</v>
      </c>
      <c r="BK14" s="48">
        <f>BJ14*AW14</f>
        <v>726</v>
      </c>
      <c r="BL14" s="51">
        <f>4.96/1000</f>
        <v>4.96E-3</v>
      </c>
      <c r="BM14" s="52">
        <f>BL14*AW14</f>
        <v>148.80000000000001</v>
      </c>
      <c r="BN14" s="51">
        <v>0.1024</v>
      </c>
      <c r="BO14" s="39">
        <v>0.8</v>
      </c>
      <c r="BP14" s="48">
        <f>BO14*BN14*AW14</f>
        <v>2457.6000000000004</v>
      </c>
      <c r="BQ14" s="49">
        <v>0.4854</v>
      </c>
      <c r="BR14" s="48">
        <f>BQ14*AS14</f>
        <v>6310.2</v>
      </c>
      <c r="BS14" s="49">
        <v>0.1416</v>
      </c>
      <c r="BT14" s="48">
        <f>BS14*AT14</f>
        <v>2407.2000000000003</v>
      </c>
      <c r="BU14" s="49">
        <v>0</v>
      </c>
      <c r="BV14" s="48">
        <f>BU14*AU14</f>
        <v>0</v>
      </c>
      <c r="BW14" s="11">
        <f t="shared" ref="BW14:BW18" si="0">BV14+BT14+BR14+BP14+BM14+BK14+BI14+BG14+BE14+BC14</f>
        <v>15748.199999999999</v>
      </c>
      <c r="BX14" s="11">
        <f t="shared" ref="BX14:BX18" si="1">BA14</f>
        <v>0</v>
      </c>
      <c r="BY14" s="11">
        <f>BW14+BX14</f>
        <v>15748.199999999999</v>
      </c>
      <c r="BZ14" s="11">
        <f>BY14*0.23</f>
        <v>3622.0859999999998</v>
      </c>
      <c r="CA14" s="11">
        <f>BY14+BZ14</f>
        <v>19370.286</v>
      </c>
      <c r="CB14" s="40"/>
      <c r="CC14" s="40"/>
      <c r="CD14" s="42" t="s">
        <v>114</v>
      </c>
      <c r="CE14" s="42" t="s">
        <v>97</v>
      </c>
      <c r="CF14" s="42" t="s">
        <v>97</v>
      </c>
      <c r="CG14" s="42" t="s">
        <v>97</v>
      </c>
      <c r="CH14" s="42" t="s">
        <v>115</v>
      </c>
      <c r="CI14" s="42" t="s">
        <v>114</v>
      </c>
      <c r="CJ14" s="40"/>
      <c r="CK14" s="53">
        <v>45270</v>
      </c>
      <c r="CL14" s="53">
        <v>45292</v>
      </c>
    </row>
    <row r="15" spans="1:90" s="54" customFormat="1" x14ac:dyDescent="0.25">
      <c r="A15" s="39">
        <v>2</v>
      </c>
      <c r="B15" s="40"/>
      <c r="C15" s="41" t="s">
        <v>92</v>
      </c>
      <c r="D15" s="41" t="s">
        <v>93</v>
      </c>
      <c r="E15" s="39" t="s">
        <v>94</v>
      </c>
      <c r="F15" s="41" t="s">
        <v>95</v>
      </c>
      <c r="G15" s="41" t="s">
        <v>96</v>
      </c>
      <c r="H15" s="40"/>
      <c r="I15" s="40"/>
      <c r="J15" s="42" t="s">
        <v>97</v>
      </c>
      <c r="K15" s="39"/>
      <c r="L15" s="41" t="s">
        <v>98</v>
      </c>
      <c r="M15" s="43" t="s">
        <v>99</v>
      </c>
      <c r="N15" s="43" t="s">
        <v>100</v>
      </c>
      <c r="O15" s="41" t="s">
        <v>101</v>
      </c>
      <c r="P15" s="41" t="s">
        <v>101</v>
      </c>
      <c r="Q15" s="41" t="s">
        <v>102</v>
      </c>
      <c r="R15" s="43" t="s">
        <v>103</v>
      </c>
      <c r="S15" s="41"/>
      <c r="T15" s="41" t="s">
        <v>98</v>
      </c>
      <c r="U15" s="43" t="s">
        <v>100</v>
      </c>
      <c r="V15" s="41" t="s">
        <v>101</v>
      </c>
      <c r="W15" s="41" t="s">
        <v>102</v>
      </c>
      <c r="X15" s="43" t="s">
        <v>103</v>
      </c>
      <c r="Y15" s="39"/>
      <c r="Z15" s="41" t="s">
        <v>116</v>
      </c>
      <c r="AA15" s="43" t="s">
        <v>100</v>
      </c>
      <c r="AB15" s="41" t="s">
        <v>101</v>
      </c>
      <c r="AC15" s="41" t="s">
        <v>101</v>
      </c>
      <c r="AD15" s="41" t="s">
        <v>117</v>
      </c>
      <c r="AE15" s="43"/>
      <c r="AF15" s="39"/>
      <c r="AG15" s="43" t="s">
        <v>118</v>
      </c>
      <c r="AH15" s="43" t="s">
        <v>119</v>
      </c>
      <c r="AI15" s="40">
        <v>34.83</v>
      </c>
      <c r="AJ15" s="40">
        <v>33000</v>
      </c>
      <c r="AK15" s="40" t="s">
        <v>111</v>
      </c>
      <c r="AL15" s="43" t="s">
        <v>120</v>
      </c>
      <c r="AM15" s="43" t="s">
        <v>121</v>
      </c>
      <c r="AN15" s="41">
        <f>1456*12</f>
        <v>17472</v>
      </c>
      <c r="AO15" s="41">
        <f>378*12</f>
        <v>4536</v>
      </c>
      <c r="AP15" s="41">
        <f>1750*12</f>
        <v>21000</v>
      </c>
      <c r="AQ15" s="45">
        <v>0</v>
      </c>
      <c r="AR15" s="46">
        <f t="shared" ref="AR15:AR18" si="2">SUM(AN15:AQ15)</f>
        <v>43008</v>
      </c>
      <c r="AS15" s="46">
        <f t="shared" ref="AS15:AV18" si="3">AN15</f>
        <v>17472</v>
      </c>
      <c r="AT15" s="46">
        <f t="shared" si="3"/>
        <v>4536</v>
      </c>
      <c r="AU15" s="46">
        <f t="shared" si="3"/>
        <v>21000</v>
      </c>
      <c r="AV15" s="46">
        <f t="shared" si="3"/>
        <v>0</v>
      </c>
      <c r="AW15" s="46">
        <f t="shared" ref="AW15:AW18" si="4">SUM(AS15:AV15)</f>
        <v>43008</v>
      </c>
      <c r="AX15" s="46">
        <f t="shared" ref="AX15:AX18" si="5">AW15/1000</f>
        <v>43.008000000000003</v>
      </c>
      <c r="AY15" s="41">
        <v>12</v>
      </c>
      <c r="AZ15" s="47">
        <f t="shared" ref="AZ15:AZ18" si="6">F$1/1000</f>
        <v>0</v>
      </c>
      <c r="BA15" s="48">
        <f>AZ15*AW15</f>
        <v>0</v>
      </c>
      <c r="BB15" s="49">
        <v>7.25</v>
      </c>
      <c r="BC15" s="48">
        <f t="shared" ref="BC15:BC18" si="7">BB15*AY15</f>
        <v>87</v>
      </c>
      <c r="BD15" s="49">
        <v>0.08</v>
      </c>
      <c r="BE15" s="48">
        <f t="shared" ref="BE15:BE18" si="8">BD15*AY15*AM15</f>
        <v>52.8</v>
      </c>
      <c r="BF15" s="49">
        <v>32.479999999999997</v>
      </c>
      <c r="BG15" s="48">
        <f>BF15*AY15*AM15</f>
        <v>21436.799999999999</v>
      </c>
      <c r="BH15" s="50">
        <f>0</f>
        <v>0</v>
      </c>
      <c r="BI15" s="48">
        <f t="shared" ref="BI15:BI18" si="9">BH15*AW15</f>
        <v>0</v>
      </c>
      <c r="BJ15" s="41">
        <v>2.4199999999999999E-2</v>
      </c>
      <c r="BK15" s="48">
        <f t="shared" ref="BK15:BK18" si="10">BJ15*AW15</f>
        <v>1040.7936</v>
      </c>
      <c r="BL15" s="51">
        <f>4.96/1000</f>
        <v>4.96E-3</v>
      </c>
      <c r="BM15" s="52">
        <f t="shared" ref="BM15:BM18" si="11">BL15*AW15</f>
        <v>213.31968000000001</v>
      </c>
      <c r="BN15" s="51">
        <v>0.1024</v>
      </c>
      <c r="BO15" s="39">
        <v>0.8</v>
      </c>
      <c r="BP15" s="48">
        <f>BO15*BN15*AW15</f>
        <v>3523.2153600000001</v>
      </c>
      <c r="BQ15" s="49">
        <v>0.29620000000000002</v>
      </c>
      <c r="BR15" s="48">
        <f t="shared" ref="BR15:BR18" si="12">BQ15*AS15</f>
        <v>5175.2064</v>
      </c>
      <c r="BS15" s="49">
        <v>0.4304</v>
      </c>
      <c r="BT15" s="48">
        <f t="shared" ref="BT15:BT18" si="13">BS15*AT15</f>
        <v>1952.2944</v>
      </c>
      <c r="BU15" s="49">
        <v>0.1045</v>
      </c>
      <c r="BV15" s="48">
        <f t="shared" ref="BV15:BV18" si="14">BU15*AU15</f>
        <v>2194.5</v>
      </c>
      <c r="BW15" s="11">
        <f t="shared" si="0"/>
        <v>35675.929440000007</v>
      </c>
      <c r="BX15" s="11">
        <f t="shared" si="1"/>
        <v>0</v>
      </c>
      <c r="BY15" s="11">
        <f t="shared" ref="BY15:BY18" si="15">BW15+BX15</f>
        <v>35675.929440000007</v>
      </c>
      <c r="BZ15" s="11">
        <f t="shared" ref="BZ15:BZ18" si="16">BY15*0.23</f>
        <v>8205.4637712000022</v>
      </c>
      <c r="CA15" s="11">
        <f t="shared" ref="CA15:CA18" si="17">BY15+BZ15</f>
        <v>43881.393211200011</v>
      </c>
      <c r="CB15" s="40"/>
      <c r="CC15" s="40"/>
      <c r="CD15" s="42" t="s">
        <v>114</v>
      </c>
      <c r="CE15" s="42" t="s">
        <v>97</v>
      </c>
      <c r="CF15" s="42" t="s">
        <v>97</v>
      </c>
      <c r="CG15" s="42" t="s">
        <v>97</v>
      </c>
      <c r="CH15" s="42" t="s">
        <v>115</v>
      </c>
      <c r="CI15" s="42" t="s">
        <v>114</v>
      </c>
      <c r="CJ15" s="40"/>
      <c r="CK15" s="53">
        <v>45270</v>
      </c>
      <c r="CL15" s="53">
        <v>45292</v>
      </c>
    </row>
    <row r="16" spans="1:90" s="54" customFormat="1" x14ac:dyDescent="0.25">
      <c r="A16" s="39">
        <v>3</v>
      </c>
      <c r="B16" s="40"/>
      <c r="C16" s="41" t="s">
        <v>92</v>
      </c>
      <c r="D16" s="41" t="s">
        <v>93</v>
      </c>
      <c r="E16" s="39" t="s">
        <v>94</v>
      </c>
      <c r="F16" s="41" t="s">
        <v>95</v>
      </c>
      <c r="G16" s="41" t="s">
        <v>96</v>
      </c>
      <c r="H16" s="40"/>
      <c r="I16" s="40"/>
      <c r="J16" s="42" t="s">
        <v>97</v>
      </c>
      <c r="K16" s="39"/>
      <c r="L16" s="41" t="s">
        <v>98</v>
      </c>
      <c r="M16" s="43" t="s">
        <v>99</v>
      </c>
      <c r="N16" s="43" t="s">
        <v>100</v>
      </c>
      <c r="O16" s="41" t="s">
        <v>101</v>
      </c>
      <c r="P16" s="41" t="s">
        <v>101</v>
      </c>
      <c r="Q16" s="41" t="s">
        <v>102</v>
      </c>
      <c r="R16" s="43" t="s">
        <v>103</v>
      </c>
      <c r="S16" s="41"/>
      <c r="T16" s="41" t="s">
        <v>122</v>
      </c>
      <c r="U16" s="43" t="s">
        <v>100</v>
      </c>
      <c r="V16" s="41" t="s">
        <v>101</v>
      </c>
      <c r="W16" s="41" t="s">
        <v>123</v>
      </c>
      <c r="X16" s="43" t="s">
        <v>124</v>
      </c>
      <c r="Y16" s="39"/>
      <c r="Z16" s="41"/>
      <c r="AA16" s="43" t="s">
        <v>100</v>
      </c>
      <c r="AB16" s="41" t="s">
        <v>101</v>
      </c>
      <c r="AC16" s="41" t="s">
        <v>101</v>
      </c>
      <c r="AD16" s="41" t="s">
        <v>125</v>
      </c>
      <c r="AE16" s="43" t="s">
        <v>126</v>
      </c>
      <c r="AF16" s="39"/>
      <c r="AG16" s="43" t="s">
        <v>127</v>
      </c>
      <c r="AH16" s="43" t="s">
        <v>128</v>
      </c>
      <c r="AI16" s="40">
        <v>5.6</v>
      </c>
      <c r="AJ16" s="40">
        <v>5200</v>
      </c>
      <c r="AK16" s="40" t="s">
        <v>111</v>
      </c>
      <c r="AL16" s="43" t="s">
        <v>120</v>
      </c>
      <c r="AM16" s="43" t="s">
        <v>129</v>
      </c>
      <c r="AN16" s="41">
        <v>192245</v>
      </c>
      <c r="AO16" s="41">
        <v>96123</v>
      </c>
      <c r="AP16" s="41">
        <f>576736/2</f>
        <v>288368</v>
      </c>
      <c r="AQ16" s="45">
        <v>0</v>
      </c>
      <c r="AR16" s="46">
        <f t="shared" si="2"/>
        <v>576736</v>
      </c>
      <c r="AS16" s="46">
        <f t="shared" si="3"/>
        <v>192245</v>
      </c>
      <c r="AT16" s="46">
        <f t="shared" si="3"/>
        <v>96123</v>
      </c>
      <c r="AU16" s="46">
        <f t="shared" si="3"/>
        <v>288368</v>
      </c>
      <c r="AV16" s="46">
        <f t="shared" si="3"/>
        <v>0</v>
      </c>
      <c r="AW16" s="46">
        <f t="shared" si="4"/>
        <v>576736</v>
      </c>
      <c r="AX16" s="46">
        <f t="shared" si="5"/>
        <v>576.73599999999999</v>
      </c>
      <c r="AY16" s="41">
        <v>12</v>
      </c>
      <c r="AZ16" s="47">
        <f t="shared" si="6"/>
        <v>0</v>
      </c>
      <c r="BA16" s="48">
        <f>AZ16*AW16</f>
        <v>0</v>
      </c>
      <c r="BB16" s="41">
        <f>BB15</f>
        <v>7.25</v>
      </c>
      <c r="BC16" s="48">
        <f t="shared" si="7"/>
        <v>87</v>
      </c>
      <c r="BD16" s="41">
        <f>BD15</f>
        <v>0.08</v>
      </c>
      <c r="BE16" s="48">
        <f t="shared" si="8"/>
        <v>39.36</v>
      </c>
      <c r="BF16" s="41">
        <f>BF15</f>
        <v>32.479999999999997</v>
      </c>
      <c r="BG16" s="48">
        <f>BF16*AY16*AM16</f>
        <v>15980.16</v>
      </c>
      <c r="BH16" s="50">
        <f>0</f>
        <v>0</v>
      </c>
      <c r="BI16" s="48">
        <f t="shared" si="9"/>
        <v>0</v>
      </c>
      <c r="BJ16" s="41">
        <v>2.4199999999999999E-2</v>
      </c>
      <c r="BK16" s="48">
        <f t="shared" si="10"/>
        <v>13957.011199999999</v>
      </c>
      <c r="BL16" s="51">
        <f t="shared" ref="BL16:BL18" si="18">4.96/1000</f>
        <v>4.96E-3</v>
      </c>
      <c r="BM16" s="52">
        <f t="shared" si="11"/>
        <v>2860.6105600000001</v>
      </c>
      <c r="BN16" s="51">
        <v>0.1024</v>
      </c>
      <c r="BO16" s="39">
        <v>0.8</v>
      </c>
      <c r="BP16" s="48">
        <f>BO16*BN16*AW16</f>
        <v>47246.21312</v>
      </c>
      <c r="BQ16" s="41">
        <f>BQ15</f>
        <v>0.29620000000000002</v>
      </c>
      <c r="BR16" s="48">
        <f t="shared" si="12"/>
        <v>56942.969000000005</v>
      </c>
      <c r="BS16" s="41">
        <f>BS15</f>
        <v>0.4304</v>
      </c>
      <c r="BT16" s="48">
        <f t="shared" si="13"/>
        <v>41371.339200000002</v>
      </c>
      <c r="BU16" s="41">
        <f>BU15</f>
        <v>0.1045</v>
      </c>
      <c r="BV16" s="48">
        <f t="shared" si="14"/>
        <v>30134.455999999998</v>
      </c>
      <c r="BW16" s="11">
        <f t="shared" si="0"/>
        <v>208619.11908</v>
      </c>
      <c r="BX16" s="11">
        <f t="shared" si="1"/>
        <v>0</v>
      </c>
      <c r="BY16" s="11">
        <f t="shared" si="15"/>
        <v>208619.11908</v>
      </c>
      <c r="BZ16" s="11">
        <f t="shared" si="16"/>
        <v>47982.397388400001</v>
      </c>
      <c r="CA16" s="11">
        <f t="shared" si="17"/>
        <v>256601.51646840002</v>
      </c>
      <c r="CB16" s="40"/>
      <c r="CC16" s="40"/>
      <c r="CD16" s="42" t="s">
        <v>114</v>
      </c>
      <c r="CE16" s="42" t="s">
        <v>97</v>
      </c>
      <c r="CF16" s="42" t="s">
        <v>97</v>
      </c>
      <c r="CG16" s="42" t="s">
        <v>97</v>
      </c>
      <c r="CH16" s="42" t="s">
        <v>115</v>
      </c>
      <c r="CI16" s="42" t="s">
        <v>114</v>
      </c>
      <c r="CJ16" s="40"/>
      <c r="CK16" s="53">
        <v>45270</v>
      </c>
      <c r="CL16" s="53">
        <v>45292</v>
      </c>
    </row>
    <row r="17" spans="1:90" s="54" customFormat="1" x14ac:dyDescent="0.25">
      <c r="A17" s="39">
        <v>4</v>
      </c>
      <c r="B17" s="40"/>
      <c r="C17" s="41" t="s">
        <v>92</v>
      </c>
      <c r="D17" s="41" t="s">
        <v>93</v>
      </c>
      <c r="E17" s="39" t="s">
        <v>94</v>
      </c>
      <c r="F17" s="41" t="s">
        <v>95</v>
      </c>
      <c r="G17" s="41" t="s">
        <v>96</v>
      </c>
      <c r="H17" s="40"/>
      <c r="I17" s="40"/>
      <c r="J17" s="42" t="s">
        <v>97</v>
      </c>
      <c r="K17" s="39"/>
      <c r="L17" s="41" t="s">
        <v>98</v>
      </c>
      <c r="M17" s="43" t="s">
        <v>99</v>
      </c>
      <c r="N17" s="43" t="s">
        <v>100</v>
      </c>
      <c r="O17" s="41" t="s">
        <v>101</v>
      </c>
      <c r="P17" s="41" t="s">
        <v>101</v>
      </c>
      <c r="Q17" s="41" t="s">
        <v>102</v>
      </c>
      <c r="R17" s="43" t="s">
        <v>103</v>
      </c>
      <c r="S17" s="41"/>
      <c r="T17" s="41" t="s">
        <v>130</v>
      </c>
      <c r="U17" s="43" t="s">
        <v>100</v>
      </c>
      <c r="V17" s="41" t="s">
        <v>101</v>
      </c>
      <c r="W17" s="41" t="s">
        <v>131</v>
      </c>
      <c r="X17" s="43" t="s">
        <v>132</v>
      </c>
      <c r="Y17" s="39"/>
      <c r="Z17" s="41"/>
      <c r="AA17" s="43" t="s">
        <v>100</v>
      </c>
      <c r="AB17" s="41" t="s">
        <v>101</v>
      </c>
      <c r="AC17" s="41" t="s">
        <v>101</v>
      </c>
      <c r="AD17" s="41" t="s">
        <v>131</v>
      </c>
      <c r="AE17" s="41">
        <v>1</v>
      </c>
      <c r="AF17" s="39"/>
      <c r="AG17" s="43" t="s">
        <v>133</v>
      </c>
      <c r="AH17" s="43" t="s">
        <v>134</v>
      </c>
      <c r="AI17" s="40">
        <v>7.52</v>
      </c>
      <c r="AJ17" s="40">
        <v>7400</v>
      </c>
      <c r="AK17" s="40" t="s">
        <v>111</v>
      </c>
      <c r="AL17" s="43" t="s">
        <v>112</v>
      </c>
      <c r="AM17" s="43" t="s">
        <v>135</v>
      </c>
      <c r="AN17" s="41">
        <v>3000</v>
      </c>
      <c r="AO17" s="41">
        <v>4772</v>
      </c>
      <c r="AP17" s="41"/>
      <c r="AQ17" s="45">
        <v>0</v>
      </c>
      <c r="AR17" s="46">
        <f t="shared" si="2"/>
        <v>7772</v>
      </c>
      <c r="AS17" s="46">
        <f t="shared" si="3"/>
        <v>3000</v>
      </c>
      <c r="AT17" s="46">
        <f t="shared" si="3"/>
        <v>4772</v>
      </c>
      <c r="AU17" s="46">
        <f t="shared" si="3"/>
        <v>0</v>
      </c>
      <c r="AV17" s="46">
        <f t="shared" si="3"/>
        <v>0</v>
      </c>
      <c r="AW17" s="46">
        <f t="shared" si="4"/>
        <v>7772</v>
      </c>
      <c r="AX17" s="46">
        <f t="shared" si="5"/>
        <v>7.7720000000000002</v>
      </c>
      <c r="AY17" s="41">
        <v>12</v>
      </c>
      <c r="AZ17" s="47">
        <f t="shared" si="6"/>
        <v>0</v>
      </c>
      <c r="BA17" s="48">
        <f>AZ17*AW17</f>
        <v>0</v>
      </c>
      <c r="BB17" s="41">
        <f>BB14</f>
        <v>5.8</v>
      </c>
      <c r="BC17" s="48">
        <f t="shared" si="7"/>
        <v>69.599999999999994</v>
      </c>
      <c r="BD17" s="41">
        <f>BD14</f>
        <v>0.08</v>
      </c>
      <c r="BE17" s="48">
        <f t="shared" si="8"/>
        <v>19.2</v>
      </c>
      <c r="BF17" s="41">
        <f>BF14</f>
        <v>7.48</v>
      </c>
      <c r="BG17" s="48">
        <f t="shared" ref="BG17:BG18" si="19">BF17*AY17*AM17</f>
        <v>1795.2</v>
      </c>
      <c r="BH17" s="50">
        <f>0</f>
        <v>0</v>
      </c>
      <c r="BI17" s="48">
        <f t="shared" si="9"/>
        <v>0</v>
      </c>
      <c r="BJ17" s="41">
        <v>2.4199999999999999E-2</v>
      </c>
      <c r="BK17" s="48">
        <f t="shared" si="10"/>
        <v>188.08240000000001</v>
      </c>
      <c r="BL17" s="51">
        <f t="shared" si="18"/>
        <v>4.96E-3</v>
      </c>
      <c r="BM17" s="52">
        <f t="shared" si="11"/>
        <v>38.549120000000002</v>
      </c>
      <c r="BN17" s="51">
        <v>0.1024</v>
      </c>
      <c r="BO17" s="39">
        <v>0.8</v>
      </c>
      <c r="BP17" s="48">
        <f>BO17*BN17*AW17</f>
        <v>636.68224000000009</v>
      </c>
      <c r="BQ17" s="41">
        <f>BQ14</f>
        <v>0.4854</v>
      </c>
      <c r="BR17" s="48">
        <f t="shared" si="12"/>
        <v>1456.2</v>
      </c>
      <c r="BS17" s="41">
        <f>BS14</f>
        <v>0.1416</v>
      </c>
      <c r="BT17" s="48">
        <f t="shared" si="13"/>
        <v>675.71519999999998</v>
      </c>
      <c r="BU17" s="41">
        <f>BU14</f>
        <v>0</v>
      </c>
      <c r="BV17" s="48">
        <f t="shared" si="14"/>
        <v>0</v>
      </c>
      <c r="BW17" s="11">
        <f t="shared" si="0"/>
        <v>4879.2289600000004</v>
      </c>
      <c r="BX17" s="11">
        <f t="shared" si="1"/>
        <v>0</v>
      </c>
      <c r="BY17" s="11">
        <f t="shared" si="15"/>
        <v>4879.2289600000004</v>
      </c>
      <c r="BZ17" s="11">
        <f t="shared" si="16"/>
        <v>1122.2226608000001</v>
      </c>
      <c r="CA17" s="11">
        <f t="shared" si="17"/>
        <v>6001.4516208000005</v>
      </c>
      <c r="CB17" s="40"/>
      <c r="CC17" s="40"/>
      <c r="CD17" s="42" t="s">
        <v>114</v>
      </c>
      <c r="CE17" s="42" t="s">
        <v>97</v>
      </c>
      <c r="CF17" s="42" t="s">
        <v>97</v>
      </c>
      <c r="CG17" s="42" t="s">
        <v>97</v>
      </c>
      <c r="CH17" s="42" t="s">
        <v>115</v>
      </c>
      <c r="CI17" s="42" t="s">
        <v>114</v>
      </c>
      <c r="CJ17" s="40"/>
      <c r="CK17" s="53">
        <v>45270</v>
      </c>
      <c r="CL17" s="53">
        <v>45292</v>
      </c>
    </row>
    <row r="18" spans="1:90" s="54" customFormat="1" x14ac:dyDescent="0.25">
      <c r="A18" s="39">
        <v>5</v>
      </c>
      <c r="B18" s="40"/>
      <c r="C18" s="41" t="s">
        <v>92</v>
      </c>
      <c r="D18" s="41" t="s">
        <v>93</v>
      </c>
      <c r="E18" s="39" t="s">
        <v>94</v>
      </c>
      <c r="F18" s="41" t="s">
        <v>95</v>
      </c>
      <c r="G18" s="41" t="s">
        <v>96</v>
      </c>
      <c r="H18" s="40"/>
      <c r="I18" s="40"/>
      <c r="J18" s="42" t="s">
        <v>97</v>
      </c>
      <c r="K18" s="39"/>
      <c r="L18" s="41" t="s">
        <v>98</v>
      </c>
      <c r="M18" s="43" t="s">
        <v>99</v>
      </c>
      <c r="N18" s="43" t="s">
        <v>100</v>
      </c>
      <c r="O18" s="41" t="s">
        <v>101</v>
      </c>
      <c r="P18" s="41" t="s">
        <v>101</v>
      </c>
      <c r="Q18" s="41" t="s">
        <v>102</v>
      </c>
      <c r="R18" s="43" t="s">
        <v>103</v>
      </c>
      <c r="S18" s="41"/>
      <c r="T18" s="41" t="s">
        <v>136</v>
      </c>
      <c r="U18" s="43" t="s">
        <v>100</v>
      </c>
      <c r="V18" s="41" t="s">
        <v>101</v>
      </c>
      <c r="W18" s="41" t="s">
        <v>137</v>
      </c>
      <c r="X18" s="43" t="s">
        <v>138</v>
      </c>
      <c r="Y18" s="39"/>
      <c r="Z18" s="41"/>
      <c r="AA18" s="43" t="s">
        <v>100</v>
      </c>
      <c r="AB18" s="41" t="s">
        <v>101</v>
      </c>
      <c r="AC18" s="41" t="s">
        <v>101</v>
      </c>
      <c r="AD18" s="41" t="s">
        <v>139</v>
      </c>
      <c r="AE18" s="43" t="s">
        <v>138</v>
      </c>
      <c r="AF18" s="39"/>
      <c r="AG18" s="43" t="s">
        <v>140</v>
      </c>
      <c r="AH18" s="43" t="s">
        <v>141</v>
      </c>
      <c r="AI18" s="40">
        <v>9.8800000000000008</v>
      </c>
      <c r="AJ18" s="40">
        <v>9500</v>
      </c>
      <c r="AK18" s="40" t="s">
        <v>111</v>
      </c>
      <c r="AL18" s="43" t="s">
        <v>112</v>
      </c>
      <c r="AM18" s="43" t="s">
        <v>113</v>
      </c>
      <c r="AN18" s="41">
        <v>8522</v>
      </c>
      <c r="AO18" s="41">
        <f>28408-AN18</f>
        <v>19886</v>
      </c>
      <c r="AP18" s="41"/>
      <c r="AQ18" s="45">
        <v>0</v>
      </c>
      <c r="AR18" s="46">
        <f t="shared" si="2"/>
        <v>28408</v>
      </c>
      <c r="AS18" s="46">
        <f t="shared" si="3"/>
        <v>8522</v>
      </c>
      <c r="AT18" s="46">
        <f t="shared" si="3"/>
        <v>19886</v>
      </c>
      <c r="AU18" s="46">
        <f t="shared" si="3"/>
        <v>0</v>
      </c>
      <c r="AV18" s="46">
        <f t="shared" si="3"/>
        <v>0</v>
      </c>
      <c r="AW18" s="46">
        <f t="shared" si="4"/>
        <v>28408</v>
      </c>
      <c r="AX18" s="46">
        <f t="shared" si="5"/>
        <v>28.408000000000001</v>
      </c>
      <c r="AY18" s="41">
        <v>12</v>
      </c>
      <c r="AZ18" s="47">
        <f t="shared" si="6"/>
        <v>0</v>
      </c>
      <c r="BA18" s="48">
        <f>AZ18*AW18</f>
        <v>0</v>
      </c>
      <c r="BB18" s="41">
        <f>BB14</f>
        <v>5.8</v>
      </c>
      <c r="BC18" s="48">
        <f t="shared" si="7"/>
        <v>69.599999999999994</v>
      </c>
      <c r="BD18" s="41">
        <f>BD14</f>
        <v>0.08</v>
      </c>
      <c r="BE18" s="48">
        <f t="shared" si="8"/>
        <v>38.4</v>
      </c>
      <c r="BF18" s="41">
        <f>BF14</f>
        <v>7.48</v>
      </c>
      <c r="BG18" s="48">
        <f t="shared" si="19"/>
        <v>3590.4</v>
      </c>
      <c r="BH18" s="50">
        <f>0</f>
        <v>0</v>
      </c>
      <c r="BI18" s="48">
        <f t="shared" si="9"/>
        <v>0</v>
      </c>
      <c r="BJ18" s="41">
        <v>2.4199999999999999E-2</v>
      </c>
      <c r="BK18" s="48">
        <f t="shared" si="10"/>
        <v>687.47360000000003</v>
      </c>
      <c r="BL18" s="51">
        <f t="shared" si="18"/>
        <v>4.96E-3</v>
      </c>
      <c r="BM18" s="52">
        <f t="shared" si="11"/>
        <v>140.90368000000001</v>
      </c>
      <c r="BN18" s="51">
        <v>0.1024</v>
      </c>
      <c r="BO18" s="39">
        <v>0.8</v>
      </c>
      <c r="BP18" s="48">
        <f>BO18*BN18*AW18</f>
        <v>2327.18336</v>
      </c>
      <c r="BQ18" s="41">
        <f>BQ14</f>
        <v>0.4854</v>
      </c>
      <c r="BR18" s="48">
        <f t="shared" si="12"/>
        <v>4136.5788000000002</v>
      </c>
      <c r="BS18" s="41">
        <f>BS14</f>
        <v>0.1416</v>
      </c>
      <c r="BT18" s="48">
        <f t="shared" si="13"/>
        <v>2815.8576000000003</v>
      </c>
      <c r="BU18" s="41">
        <f>BU14</f>
        <v>0</v>
      </c>
      <c r="BV18" s="48">
        <f t="shared" si="14"/>
        <v>0</v>
      </c>
      <c r="BW18" s="11">
        <f t="shared" si="0"/>
        <v>13806.39704</v>
      </c>
      <c r="BX18" s="11">
        <f t="shared" si="1"/>
        <v>0</v>
      </c>
      <c r="BY18" s="11">
        <f t="shared" si="15"/>
        <v>13806.39704</v>
      </c>
      <c r="BZ18" s="11">
        <f t="shared" si="16"/>
        <v>3175.4713191999999</v>
      </c>
      <c r="CA18" s="11">
        <f t="shared" si="17"/>
        <v>16981.868359200002</v>
      </c>
      <c r="CB18" s="40"/>
      <c r="CC18" s="40"/>
      <c r="CD18" s="42" t="s">
        <v>114</v>
      </c>
      <c r="CE18" s="42" t="s">
        <v>97</v>
      </c>
      <c r="CF18" s="42" t="s">
        <v>97</v>
      </c>
      <c r="CG18" s="42" t="s">
        <v>97</v>
      </c>
      <c r="CH18" s="42" t="s">
        <v>115</v>
      </c>
      <c r="CI18" s="42" t="s">
        <v>114</v>
      </c>
      <c r="CJ18" s="40"/>
      <c r="CK18" s="53">
        <v>45270</v>
      </c>
      <c r="CL18" s="53">
        <v>45292</v>
      </c>
    </row>
    <row r="19" spans="1:90" x14ac:dyDescent="0.25">
      <c r="AI19" s="57"/>
      <c r="AR19" s="30">
        <f>SUM(AR14:AR18)</f>
        <v>685924</v>
      </c>
      <c r="AW19" s="30">
        <f>SUM(AW14:AW18)</f>
        <v>685924</v>
      </c>
      <c r="AX19" s="30">
        <f>SUM(AX14:AX18)</f>
        <v>685.92400000000009</v>
      </c>
      <c r="BY19" s="58">
        <f t="shared" ref="BY19:CA19" si="20">SUM(BY14:BY18)</f>
        <v>278728.87452000001</v>
      </c>
      <c r="BZ19" s="58">
        <f t="shared" si="20"/>
        <v>64107.641139599997</v>
      </c>
      <c r="CA19" s="58">
        <f t="shared" si="20"/>
        <v>342836.51565960003</v>
      </c>
    </row>
    <row r="20" spans="1:90" x14ac:dyDescent="0.25">
      <c r="AR20" s="30">
        <f>AR19/1000</f>
        <v>685.92399999999998</v>
      </c>
    </row>
  </sheetData>
  <mergeCells count="31">
    <mergeCell ref="CL12:CL13"/>
    <mergeCell ref="AS12:AX12"/>
    <mergeCell ref="AY12:CA12"/>
    <mergeCell ref="CB12:CC12"/>
    <mergeCell ref="CD12:CI12"/>
    <mergeCell ref="CJ12:CJ13"/>
    <mergeCell ref="CK12:CK13"/>
    <mergeCell ref="T12:Y12"/>
    <mergeCell ref="Z12:AH12"/>
    <mergeCell ref="AI12:AK12"/>
    <mergeCell ref="AL12:AL13"/>
    <mergeCell ref="AM12:AM13"/>
    <mergeCell ref="AN12:AR12"/>
    <mergeCell ref="G12:G13"/>
    <mergeCell ref="H12:H13"/>
    <mergeCell ref="I12:I13"/>
    <mergeCell ref="J12:J13"/>
    <mergeCell ref="K12:K13"/>
    <mergeCell ref="L12:S12"/>
    <mergeCell ref="A12:A13"/>
    <mergeCell ref="B12:B13"/>
    <mergeCell ref="C12:C13"/>
    <mergeCell ref="D12:D13"/>
    <mergeCell ref="E12:E13"/>
    <mergeCell ref="F12:F13"/>
    <mergeCell ref="A1:C5"/>
    <mergeCell ref="D1:E1"/>
    <mergeCell ref="D2:E2"/>
    <mergeCell ref="D3:E3"/>
    <mergeCell ref="D4:E4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Jacek Walski</cp:lastModifiedBy>
  <dcterms:created xsi:type="dcterms:W3CDTF">2015-06-05T18:19:34Z</dcterms:created>
  <dcterms:modified xsi:type="dcterms:W3CDTF">2023-10-07T12:01:11Z</dcterms:modified>
</cp:coreProperties>
</file>