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.zmich\Foldery robocze\Pulpit\Dariusz Żmich\PRZETARGI Darek\2023\PZD 241-06-2023 - ZIMA 2023-2024\"/>
    </mc:Choice>
  </mc:AlternateContent>
  <xr:revisionPtr revIDLastSave="0" documentId="13_ncr:1_{C6EFD07A-27CA-4046-A752-E5E281AD8B7B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1" sheetId="4" r:id="rId1"/>
    <sheet name="2" sheetId="5" r:id="rId2"/>
    <sheet name="3" sheetId="15" r:id="rId3"/>
    <sheet name="4" sheetId="14" r:id="rId4"/>
    <sheet name="5" sheetId="13" r:id="rId5"/>
    <sheet name="6" sheetId="12" r:id="rId6"/>
    <sheet name="7" sheetId="6" r:id="rId7"/>
    <sheet name="8" sheetId="7" r:id="rId8"/>
    <sheet name="9" sheetId="11" r:id="rId9"/>
    <sheet name="10" sheetId="10" r:id="rId10"/>
    <sheet name="11" sheetId="8" r:id="rId11"/>
    <sheet name="12" sheetId="9" r:id="rId12"/>
  </sheets>
  <definedNames>
    <definedName name="_xlnm.Print_Area" localSheetId="1">'2'!$A$1:$I$13</definedName>
    <definedName name="_xlnm.Print_Area" localSheetId="2">'3'!$A$1:$I$11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" l="1"/>
  <c r="H7" i="5"/>
  <c r="I14" i="9"/>
  <c r="I10" i="15"/>
  <c r="I4" i="14"/>
  <c r="I5" i="14"/>
  <c r="I10" i="13"/>
  <c r="I13" i="13"/>
  <c r="I12" i="13"/>
  <c r="I7" i="13"/>
  <c r="I6" i="13"/>
  <c r="I4" i="13"/>
  <c r="I16" i="12"/>
  <c r="I14" i="12"/>
  <c r="I8" i="12"/>
  <c r="I5" i="12"/>
  <c r="I10" i="6"/>
  <c r="I11" i="6"/>
  <c r="G11" i="6"/>
  <c r="I7" i="7"/>
  <c r="I10" i="9"/>
  <c r="I4" i="9"/>
  <c r="I7" i="8"/>
  <c r="I5" i="8"/>
  <c r="I6" i="8"/>
  <c r="I15" i="10"/>
  <c r="I5" i="10"/>
  <c r="I10" i="11"/>
  <c r="I9" i="11"/>
  <c r="I6" i="11"/>
  <c r="I4" i="11"/>
  <c r="H15" i="10"/>
  <c r="I13" i="10"/>
  <c r="I12" i="10"/>
  <c r="I9" i="10"/>
  <c r="I8" i="10"/>
  <c r="I6" i="10"/>
  <c r="I7" i="10"/>
  <c r="I10" i="10"/>
  <c r="I11" i="10"/>
  <c r="I14" i="10"/>
  <c r="I4" i="10"/>
  <c r="I11" i="5"/>
  <c r="I15" i="4"/>
  <c r="I13" i="4"/>
  <c r="I8" i="4"/>
  <c r="I14" i="4"/>
  <c r="I5" i="4"/>
  <c r="H16" i="4"/>
  <c r="H13" i="5"/>
  <c r="H11" i="15"/>
  <c r="H10" i="14"/>
  <c r="H14" i="13"/>
  <c r="H18" i="12"/>
  <c r="H13" i="6"/>
  <c r="H17" i="9"/>
  <c r="H9" i="8"/>
  <c r="H11" i="11"/>
  <c r="H8" i="7"/>
  <c r="I17" i="9" l="1"/>
  <c r="G17" i="9" s="1"/>
  <c r="F16" i="4"/>
  <c r="I16" i="4"/>
  <c r="G16" i="4" s="1"/>
  <c r="F14" i="13"/>
  <c r="I14" i="13"/>
  <c r="G14" i="13" s="1"/>
  <c r="F8" i="7" l="1"/>
  <c r="I8" i="7"/>
  <c r="G8" i="7" s="1"/>
  <c r="I13" i="6"/>
  <c r="G13" i="6" s="1"/>
  <c r="F17" i="9" l="1"/>
  <c r="I9" i="8"/>
  <c r="F9" i="8"/>
  <c r="G15" i="10"/>
  <c r="F15" i="10"/>
  <c r="I11" i="11"/>
  <c r="G11" i="11" s="1"/>
  <c r="F11" i="11"/>
  <c r="F13" i="6"/>
  <c r="F10" i="14"/>
  <c r="F11" i="15"/>
  <c r="F13" i="5"/>
  <c r="F18" i="12"/>
  <c r="I18" i="12"/>
  <c r="G18" i="12" s="1"/>
  <c r="G9" i="8" l="1"/>
  <c r="I13" i="5"/>
  <c r="G13" i="5" s="1"/>
  <c r="I11" i="15"/>
  <c r="G11" i="15" s="1"/>
  <c r="I10" i="14"/>
  <c r="G10" i="14" s="1"/>
</calcChain>
</file>

<file path=xl/sharedStrings.xml><?xml version="1.0" encoding="utf-8"?>
<sst xmlns="http://schemas.openxmlformats.org/spreadsheetml/2006/main" count="778" uniqueCount="396">
  <si>
    <t>Lp.</t>
  </si>
  <si>
    <t>Nr drogi</t>
  </si>
  <si>
    <t>Nazwa drogi</t>
  </si>
  <si>
    <t>Lokalizacja</t>
  </si>
  <si>
    <t>Długość całego odcinka</t>
  </si>
  <si>
    <t>Odcinki do posypywania</t>
  </si>
  <si>
    <t>Razem długość odcinków do posypywania</t>
  </si>
  <si>
    <t>Km początku</t>
  </si>
  <si>
    <t>Km            końca</t>
  </si>
  <si>
    <t>[km]</t>
  </si>
  <si>
    <t>1.</t>
  </si>
  <si>
    <t>1286C</t>
  </si>
  <si>
    <t>Morsk – Świecie - Dworzysko</t>
  </si>
  <si>
    <t>0+000</t>
  </si>
  <si>
    <t>9+022</t>
  </si>
  <si>
    <t>2.</t>
  </si>
  <si>
    <t>1289C</t>
  </si>
  <si>
    <t>Świecie – Głogówko Królewskie</t>
  </si>
  <si>
    <t>4+588</t>
  </si>
  <si>
    <t>3.</t>
  </si>
  <si>
    <t>1290C</t>
  </si>
  <si>
    <t>Głogówko – rz. Wisła</t>
  </si>
  <si>
    <t>1+095</t>
  </si>
  <si>
    <t>4.</t>
  </si>
  <si>
    <t>1285C</t>
  </si>
  <si>
    <t>Dworzysko – Topolno</t>
  </si>
  <si>
    <t>11+157</t>
  </si>
  <si>
    <t>5.</t>
  </si>
  <si>
    <t>1260C</t>
  </si>
  <si>
    <t>Kozłowo - Przechowo</t>
  </si>
  <si>
    <t>2+870</t>
  </si>
  <si>
    <t>6.</t>
  </si>
  <si>
    <t>1047C</t>
  </si>
  <si>
    <t>Świecie – ul. Laskowicka</t>
  </si>
  <si>
    <t>0+720</t>
  </si>
  <si>
    <t>7.</t>
  </si>
  <si>
    <t>1259C</t>
  </si>
  <si>
    <t>Sulnówko - Sulnowo</t>
  </si>
  <si>
    <t>1+605</t>
  </si>
  <si>
    <t>8.</t>
  </si>
  <si>
    <t>1292C</t>
  </si>
  <si>
    <t>Wyrwa – Polski Konopat – Drozdowo</t>
  </si>
  <si>
    <t>4+550</t>
  </si>
  <si>
    <t>9.</t>
  </si>
  <si>
    <t>1293C</t>
  </si>
  <si>
    <t>Polski Konopat – Terespol</t>
  </si>
  <si>
    <t>1+518</t>
  </si>
  <si>
    <t>10.</t>
  </si>
  <si>
    <t>1291C</t>
  </si>
  <si>
    <t>Terespol stacja kolejowa droga nr 240</t>
  </si>
  <si>
    <t>1+631</t>
  </si>
  <si>
    <t>11.</t>
  </si>
  <si>
    <t>1242C</t>
  </si>
  <si>
    <t>Drzycim – Sulnówko – Świecie</t>
  </si>
  <si>
    <t>15+924</t>
  </si>
  <si>
    <t>RAZEM KM:</t>
  </si>
  <si>
    <t>1295C</t>
  </si>
  <si>
    <t>Topolno – Trzeciewiec</t>
  </si>
  <si>
    <t>4+529</t>
  </si>
  <si>
    <t>1272C</t>
  </si>
  <si>
    <t>Droga nr 1271 - Niewieścin</t>
  </si>
  <si>
    <t>2+758</t>
  </si>
  <si>
    <t>1271C</t>
  </si>
  <si>
    <t>Pruszcz – Zawada</t>
  </si>
  <si>
    <t>7+204</t>
  </si>
  <si>
    <t>1270C</t>
  </si>
  <si>
    <t xml:space="preserve">Pruszcz – Trzebień </t>
  </si>
  <si>
    <t>3+809</t>
  </si>
  <si>
    <t>1278C</t>
  </si>
  <si>
    <t>Pruszcz stacja kolejowa – Pruszcz</t>
  </si>
  <si>
    <t>0+362</t>
  </si>
  <si>
    <t>1273C</t>
  </si>
  <si>
    <t>Luszkówko – Zbrachlin</t>
  </si>
  <si>
    <t>1+225</t>
  </si>
  <si>
    <t>1266C</t>
  </si>
  <si>
    <t>Błądzim – Pruszcz – Zbrachlin</t>
  </si>
  <si>
    <t>22+689</t>
  </si>
  <si>
    <t>1284C</t>
  </si>
  <si>
    <t>Pruszcz - Gruczno</t>
  </si>
  <si>
    <t>8+907</t>
  </si>
  <si>
    <t>1269C</t>
  </si>
  <si>
    <t>Nieciszewo – Trzebień – Kotomierz</t>
  </si>
  <si>
    <t>2+541</t>
  </si>
  <si>
    <t>1267C</t>
  </si>
  <si>
    <t>Wudzyn – Pruszcz</t>
  </si>
  <si>
    <t>2+700</t>
  </si>
  <si>
    <t>8+160</t>
  </si>
  <si>
    <t>1049C</t>
  </si>
  <si>
    <t>(gr. powiatu) Serock – Łowin</t>
  </si>
  <si>
    <t>6+900</t>
  </si>
  <si>
    <t>13+988</t>
  </si>
  <si>
    <t>1268C</t>
  </si>
  <si>
    <t>Serock – Stronno</t>
  </si>
  <si>
    <t>1+790</t>
  </si>
  <si>
    <t>1277C</t>
  </si>
  <si>
    <t>Polskie Łąki – Pruszcz</t>
  </si>
  <si>
    <t>2+450</t>
  </si>
  <si>
    <t>8+710</t>
  </si>
  <si>
    <t>1275C</t>
  </si>
  <si>
    <t>Bukowiec – Stanisławie – Łaszewo</t>
  </si>
  <si>
    <t>5+322</t>
  </si>
  <si>
    <t>8+292</t>
  </si>
  <si>
    <t>1265C</t>
  </si>
  <si>
    <t>Świekatowo – Serock</t>
  </si>
  <si>
    <t>7+468</t>
  </si>
  <si>
    <t>1264C</t>
  </si>
  <si>
    <t>Świekatowo – Świekatowo stacja kolejowa</t>
  </si>
  <si>
    <t>0+990</t>
  </si>
  <si>
    <t>1263C</t>
  </si>
  <si>
    <t>Świekatowo – Bukowiec</t>
  </si>
  <si>
    <t>3+780</t>
  </si>
  <si>
    <t>1036C</t>
  </si>
  <si>
    <t>Szumiąca – Klonowo – Stążki</t>
  </si>
  <si>
    <t>19+896</t>
  </si>
  <si>
    <t>26+085</t>
  </si>
  <si>
    <t>1041C</t>
  </si>
  <si>
    <t>Błądzim – Świekatowo</t>
  </si>
  <si>
    <t>2+384</t>
  </si>
  <si>
    <t>8+540</t>
  </si>
  <si>
    <t>0,050+0,050</t>
  </si>
  <si>
    <t>1282C</t>
  </si>
  <si>
    <t>Stążki – Gruczno</t>
  </si>
  <si>
    <t>1276C</t>
  </si>
  <si>
    <t>Tuszyny – Korytowo</t>
  </si>
  <si>
    <t>4+475</t>
  </si>
  <si>
    <t>1280C</t>
  </si>
  <si>
    <t>Plewno – Różanna</t>
  </si>
  <si>
    <t>7+193</t>
  </si>
  <si>
    <t>1262C</t>
  </si>
  <si>
    <t>Stacja kolejowa Bukowiec – droga nr 240</t>
  </si>
  <si>
    <t>2+937</t>
  </si>
  <si>
    <t>10+298</t>
  </si>
  <si>
    <t>1261C</t>
  </si>
  <si>
    <t>Krupocin – Bukowiec</t>
  </si>
  <si>
    <t>4+729</t>
  </si>
  <si>
    <t>1281C</t>
  </si>
  <si>
    <t>Bukowiec – Gruczno</t>
  </si>
  <si>
    <t>1279C</t>
  </si>
  <si>
    <t>Bukowiec – Przysiersk</t>
  </si>
  <si>
    <t>4+300</t>
  </si>
  <si>
    <t>1234C</t>
  </si>
  <si>
    <t>Błądzim – Ostrowite</t>
  </si>
  <si>
    <t>1+910</t>
  </si>
  <si>
    <t>1046C</t>
  </si>
  <si>
    <t>Błądzim – Drzycim – Laskowice</t>
  </si>
  <si>
    <t>1233C</t>
  </si>
  <si>
    <t>Lniano – Bramka</t>
  </si>
  <si>
    <t>9+275</t>
  </si>
  <si>
    <t>1235C</t>
  </si>
  <si>
    <t>Jeziorki - Siemkowo</t>
  </si>
  <si>
    <t>3+225</t>
  </si>
  <si>
    <t>1237C</t>
  </si>
  <si>
    <t>Siemkowo – Lubodzież</t>
  </si>
  <si>
    <t>2+550</t>
  </si>
  <si>
    <t>1239C</t>
  </si>
  <si>
    <t>Budyń – Jarzębieniec</t>
  </si>
  <si>
    <t>1+952</t>
  </si>
  <si>
    <t>1241C</t>
  </si>
  <si>
    <t>Drzycim – Plewno</t>
  </si>
  <si>
    <t>7+959</t>
  </si>
  <si>
    <t>1298C</t>
  </si>
  <si>
    <t>Drzycim stacja kolejowa – droga nr 239</t>
  </si>
  <si>
    <t>0+980</t>
  </si>
  <si>
    <t>1236C</t>
  </si>
  <si>
    <t>Jastrzębie – Dąbrówka</t>
  </si>
  <si>
    <t>5+510</t>
  </si>
  <si>
    <t>1246C</t>
  </si>
  <si>
    <t>Plewno – Belno</t>
  </si>
  <si>
    <t>9+360</t>
  </si>
  <si>
    <t>12.</t>
  </si>
  <si>
    <t>1243C</t>
  </si>
  <si>
    <t>Gródek - Biechówko</t>
  </si>
  <si>
    <t>3+606</t>
  </si>
  <si>
    <t>13.</t>
  </si>
  <si>
    <t>1244C</t>
  </si>
  <si>
    <t>Dąbrówka – Biechowo</t>
  </si>
  <si>
    <t>4+675</t>
  </si>
  <si>
    <t>14.</t>
  </si>
  <si>
    <t>1245C</t>
  </si>
  <si>
    <t>Biechówko – Biechowo</t>
  </si>
  <si>
    <t>0+675</t>
  </si>
  <si>
    <t>11+116</t>
  </si>
  <si>
    <t>1247C</t>
  </si>
  <si>
    <t xml:space="preserve">Bedlenki – Skarszewo </t>
  </si>
  <si>
    <t>1+881</t>
  </si>
  <si>
    <t>1249C</t>
  </si>
  <si>
    <t>Jeżewo – Piskarki – Sulnowo</t>
  </si>
  <si>
    <t>9+181</t>
  </si>
  <si>
    <t>1248C</t>
  </si>
  <si>
    <t>Laskowice – Piskarki</t>
  </si>
  <si>
    <t>2+350</t>
  </si>
  <si>
    <t>1250C</t>
  </si>
  <si>
    <t>Belno – Czaple</t>
  </si>
  <si>
    <t>4+275</t>
  </si>
  <si>
    <t>1251C</t>
  </si>
  <si>
    <t>Czaple – Czapelki</t>
  </si>
  <si>
    <t>1+890</t>
  </si>
  <si>
    <t>1258C</t>
  </si>
  <si>
    <t>Czaple – Wiąg</t>
  </si>
  <si>
    <t>3+175</t>
  </si>
  <si>
    <t>1253C</t>
  </si>
  <si>
    <t>Jeżewo – Ciemniki</t>
  </si>
  <si>
    <t>2+650</t>
  </si>
  <si>
    <t>1252C</t>
  </si>
  <si>
    <t>Jeżewo – Świecie</t>
  </si>
  <si>
    <t>12+509</t>
  </si>
  <si>
    <t>1257C</t>
  </si>
  <si>
    <t>Michale – Sartowice</t>
  </si>
  <si>
    <t>15+603</t>
  </si>
  <si>
    <t>1254C</t>
  </si>
  <si>
    <t>Dolna Grupa – Michale</t>
  </si>
  <si>
    <t>3+552</t>
  </si>
  <si>
    <t>1231C</t>
  </si>
  <si>
    <t>Grupa – Górna Grupa</t>
  </si>
  <si>
    <t>2+503</t>
  </si>
  <si>
    <t>1211C</t>
  </si>
  <si>
    <t>Tleń – Lniano</t>
  </si>
  <si>
    <t>11+229</t>
  </si>
  <si>
    <t>1212C</t>
  </si>
  <si>
    <t>Brzemiona – Drzycim</t>
  </si>
  <si>
    <t>8+477</t>
  </si>
  <si>
    <t>1015C</t>
  </si>
  <si>
    <t xml:space="preserve">Tuchola – Tleń </t>
  </si>
  <si>
    <t>21+512</t>
  </si>
  <si>
    <t>27+979</t>
  </si>
  <si>
    <t>1210C</t>
  </si>
  <si>
    <t>Wierzchy – Brzemiona</t>
  </si>
  <si>
    <t>3+600</t>
  </si>
  <si>
    <t>1029C</t>
  </si>
  <si>
    <t>Zdroje – Wierzchy</t>
  </si>
  <si>
    <t>0+866</t>
  </si>
  <si>
    <t>6+316</t>
  </si>
  <si>
    <t>1005C</t>
  </si>
  <si>
    <t>(Czersk) – gr. woj. – Śliwice – Łążek – Tleń</t>
  </si>
  <si>
    <t>24+364</t>
  </si>
  <si>
    <t>29+928</t>
  </si>
  <si>
    <t>1203C</t>
  </si>
  <si>
    <t>Tleń – Osie</t>
  </si>
  <si>
    <t>5+704</t>
  </si>
  <si>
    <t>1213C</t>
  </si>
  <si>
    <t>Osie stacja kolejowa – Drzycim</t>
  </si>
  <si>
    <t>10+922</t>
  </si>
  <si>
    <t>1225C</t>
  </si>
  <si>
    <t>Żur – Krąplewice</t>
  </si>
  <si>
    <t>6+667</t>
  </si>
  <si>
    <t>25+725</t>
  </si>
  <si>
    <t>1201C</t>
  </si>
  <si>
    <t>Stara Rzeka – Osie</t>
  </si>
  <si>
    <t>6+800</t>
  </si>
  <si>
    <t>1202C</t>
  </si>
  <si>
    <t>(Łuby) – gr. woj. – Osie</t>
  </si>
  <si>
    <t>13+340</t>
  </si>
  <si>
    <t>23+975</t>
  </si>
  <si>
    <t>1215C</t>
  </si>
  <si>
    <t>Wałkowiska – Jeżewo</t>
  </si>
  <si>
    <t>14+429</t>
  </si>
  <si>
    <t>1227C</t>
  </si>
  <si>
    <t>Buczek – Skrzynki</t>
  </si>
  <si>
    <t>2+985</t>
  </si>
  <si>
    <t>1228C</t>
  </si>
  <si>
    <t>Krąplewice – droga nr 272</t>
  </si>
  <si>
    <t>2+674</t>
  </si>
  <si>
    <t>1229C</t>
  </si>
  <si>
    <t>Czersk Świecki – Laskowice</t>
  </si>
  <si>
    <t>4+311</t>
  </si>
  <si>
    <t>1048C</t>
  </si>
  <si>
    <t>Osie – Warlubie</t>
  </si>
  <si>
    <t>19+232</t>
  </si>
  <si>
    <t>1204C</t>
  </si>
  <si>
    <t>(Jaszczerek) – gr. woj. – Lipinki – Dąbrowa</t>
  </si>
  <si>
    <t>10+851</t>
  </si>
  <si>
    <t>31+919</t>
  </si>
  <si>
    <t>1205C</t>
  </si>
  <si>
    <t>Lipinki – Zdrojewo</t>
  </si>
  <si>
    <t>13+671</t>
  </si>
  <si>
    <t>1216C</t>
  </si>
  <si>
    <t>Czersk Świecki – Rulewo</t>
  </si>
  <si>
    <t>9+378</t>
  </si>
  <si>
    <t>1223C</t>
  </si>
  <si>
    <t>Płochocinek – Płochocin</t>
  </si>
  <si>
    <t>0+530</t>
  </si>
  <si>
    <t>1218C</t>
  </si>
  <si>
    <t>Nowe – Tryl – Wielki Lubień</t>
  </si>
  <si>
    <t>14+988</t>
  </si>
  <si>
    <t>1232C</t>
  </si>
  <si>
    <t>4+918</t>
  </si>
  <si>
    <t>1222C</t>
  </si>
  <si>
    <t xml:space="preserve">Bąkowski Młyn – Bąkowo </t>
  </si>
  <si>
    <t>3+844</t>
  </si>
  <si>
    <t>1224C</t>
  </si>
  <si>
    <t>Płochocin – Bąkowo</t>
  </si>
  <si>
    <t>3+508</t>
  </si>
  <si>
    <t>1230C</t>
  </si>
  <si>
    <t>droga nr 214 - Warlubie</t>
  </si>
  <si>
    <t>0+741</t>
  </si>
  <si>
    <t>1220C</t>
  </si>
  <si>
    <t>Warlubie – Wielki Komorsk</t>
  </si>
  <si>
    <t>2+519</t>
  </si>
  <si>
    <t>1217C</t>
  </si>
  <si>
    <t>Bąkowo – Bzowo</t>
  </si>
  <si>
    <t>2+342</t>
  </si>
  <si>
    <t>1221C</t>
  </si>
  <si>
    <t>Bzowo – Krusze</t>
  </si>
  <si>
    <t>2+590</t>
  </si>
  <si>
    <t>1219C</t>
  </si>
  <si>
    <t>Nowe – Komorsk – Wielki Lubień</t>
  </si>
  <si>
    <t>16+097</t>
  </si>
  <si>
    <t>1206C</t>
  </si>
  <si>
    <t>(Kamionka) – gr. woj. – Nowe</t>
  </si>
  <si>
    <t>8+713</t>
  </si>
  <si>
    <t>11+250</t>
  </si>
  <si>
    <t>1207C</t>
  </si>
  <si>
    <t>droga nr 377 - Milewo</t>
  </si>
  <si>
    <t>1+739</t>
  </si>
  <si>
    <t>1208C</t>
  </si>
  <si>
    <t>droga nr 377 – Przyny Szlacheckie</t>
  </si>
  <si>
    <t>2+677</t>
  </si>
  <si>
    <t>1209C</t>
  </si>
  <si>
    <t>(Widlice) – gr. woj. – Bochlin</t>
  </si>
  <si>
    <t>6+600</t>
  </si>
  <si>
    <t>11+314</t>
  </si>
  <si>
    <t>9+130</t>
  </si>
  <si>
    <t>1288C</t>
  </si>
  <si>
    <t>Świecie – ul. Słodka</t>
  </si>
  <si>
    <t>0+072</t>
  </si>
  <si>
    <t>0,138+0,261</t>
  </si>
  <si>
    <t>17+152</t>
  </si>
  <si>
    <t>0,544+0,706+0,808+1,659</t>
  </si>
  <si>
    <t xml:space="preserve">  </t>
  </si>
  <si>
    <t>10+130</t>
  </si>
  <si>
    <t>0,100+0,573</t>
  </si>
  <si>
    <t>0,050+0,060</t>
  </si>
  <si>
    <t>0,050+0,050+0,060+0,669</t>
  </si>
  <si>
    <t>0,050+1,391</t>
  </si>
  <si>
    <t>0,050+0,050+0,100+0,377</t>
  </si>
  <si>
    <t>0,720+2,194</t>
  </si>
  <si>
    <t>10+470</t>
  </si>
  <si>
    <t>8+228</t>
  </si>
  <si>
    <t>0,869+0,050+0,542+0,976</t>
  </si>
  <si>
    <t>0,050+0,100+0,158+0,158+0,162+0,162+0,342+0,491</t>
  </si>
  <si>
    <t>0,050+0,100</t>
  </si>
  <si>
    <t>0,050+0,050+0,100</t>
  </si>
  <si>
    <t>0,050+0,481</t>
  </si>
  <si>
    <t>0,050+1,059</t>
  </si>
  <si>
    <t>0,050+1,502</t>
  </si>
  <si>
    <t>0,255+0,731+1,077</t>
  </si>
  <si>
    <t>0,286+0,552+1,482+1,551</t>
  </si>
  <si>
    <t>15+173</t>
  </si>
  <si>
    <t>0,100+0,181+0,255+0,311+0,733+1,706</t>
  </si>
  <si>
    <t>0,050+0,535+0,050</t>
  </si>
  <si>
    <t>1297C</t>
  </si>
  <si>
    <t>0+185</t>
  </si>
  <si>
    <t>0,100+0,125+0,244+0,532+1,269</t>
  </si>
  <si>
    <t>0,050+1,562</t>
  </si>
  <si>
    <t>0,100+0,100+0,309</t>
  </si>
  <si>
    <t>0,050+0,050+0,050+0,060+0,194</t>
  </si>
  <si>
    <t>CZĘŚĆ NR 1 - Świecie</t>
  </si>
  <si>
    <t>CZĘŚĆ NR 2 - Pruszcz południe</t>
  </si>
  <si>
    <t>CZĘŚĆ NR 3 - Pruszcz północ</t>
  </si>
  <si>
    <t>CZĘŚĆ NR 4 - Świekatowo</t>
  </si>
  <si>
    <t>CZĘŚĆ NR 5 - Bukowiec</t>
  </si>
  <si>
    <t>CZĘŚĆ NR 7 - Jeżewo południe</t>
  </si>
  <si>
    <t xml:space="preserve">CZĘŚĆ NR 8 - Dragacz południe </t>
  </si>
  <si>
    <t>CZĘŚĆ NR 9 - Lniano północ</t>
  </si>
  <si>
    <t>CZĘŚĆ NR 6 - Lniano - Drzycim południe</t>
  </si>
  <si>
    <t xml:space="preserve">CZĘŚĆ NR 10 - Drzycim północ, Jeżewo zachód, Osie </t>
  </si>
  <si>
    <t xml:space="preserve">CZĘŚĆ NR 11 - Jeżewo północ, Warlubie zachód, Osie wschód </t>
  </si>
  <si>
    <t>CZĘŚĆ NR 12 - Nowe, Warlubie wschód, Dragacz Północ</t>
  </si>
  <si>
    <t>1255C</t>
  </si>
  <si>
    <t>Święce - Grabowiec</t>
  </si>
  <si>
    <t>1+650</t>
  </si>
  <si>
    <t>1274C</t>
  </si>
  <si>
    <t>Zbrachlin - Cieleszyn</t>
  </si>
  <si>
    <t>2+737</t>
  </si>
  <si>
    <t>Rulewo - Górna Grupa</t>
  </si>
  <si>
    <t>Drugi posyp</t>
  </si>
  <si>
    <t>0,600+0,470</t>
  </si>
  <si>
    <t>0,720+0,250</t>
  </si>
  <si>
    <t>0,050+0,1+0,135+0,159+0,202+4,591</t>
  </si>
  <si>
    <t>4,433+0,737+0,242+0,175+0,172</t>
  </si>
  <si>
    <t>Laskowice stacja kolejowa - droga nr 272</t>
  </si>
  <si>
    <t>0,100+0,100+0,100+0,497+1,267+1,096+0,456</t>
  </si>
  <si>
    <t>0,050+0,100+0,100+0,100+0,702+1,085+0,315</t>
  </si>
  <si>
    <t>0,050+0,690+0,050+0,100+0,400+0,389</t>
  </si>
  <si>
    <t>0,100+0,100+0,050+0,050+0,060+0,186</t>
  </si>
  <si>
    <t>0,050+0,645+0,556</t>
  </si>
  <si>
    <t>0,050+0,100+8,426+0,907</t>
  </si>
  <si>
    <t>0,100+0,720+0,877+0,975+0,211</t>
  </si>
  <si>
    <t>0,050+0,050+0,055</t>
  </si>
  <si>
    <t>0,050+0,050+0,100+0,147</t>
  </si>
  <si>
    <t>0,050+0,100+0,100+0,113+0,247+1,233</t>
  </si>
  <si>
    <t>0,050+0,660+0,087+0,068+0,306</t>
  </si>
  <si>
    <t>0,050+0,050+0,130+0,307+0,214</t>
  </si>
  <si>
    <t>1,771+0,050+6,821+0,489</t>
  </si>
  <si>
    <t>0,281+0,438+0,449+0,186+0,050</t>
  </si>
  <si>
    <t>0,050+1,593+0,170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</si>
</sst>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I20"/>
  <sheetViews>
    <sheetView view="pageBreakPreview" zoomScaleNormal="80" zoomScaleSheetLayoutView="100" workbookViewId="0">
      <selection activeCell="I13" sqref="I13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2" t="s">
        <v>356</v>
      </c>
      <c r="B1" s="13"/>
      <c r="C1" s="13"/>
      <c r="D1" s="13"/>
      <c r="E1" s="13"/>
      <c r="F1" s="13"/>
      <c r="G1" s="13"/>
      <c r="H1" s="13"/>
      <c r="I1" s="13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/>
      <c r="I3" s="5" t="s">
        <v>9</v>
      </c>
    </row>
    <row r="4" spans="1:9" ht="15.75" x14ac:dyDescent="0.25">
      <c r="A4" s="1" t="s">
        <v>10</v>
      </c>
      <c r="B4" s="1" t="s">
        <v>32</v>
      </c>
      <c r="C4" s="2" t="s">
        <v>33</v>
      </c>
      <c r="D4" s="1" t="s">
        <v>13</v>
      </c>
      <c r="E4" s="1" t="s">
        <v>34</v>
      </c>
      <c r="F4" s="3">
        <v>0.72</v>
      </c>
      <c r="G4" s="3">
        <v>0.72</v>
      </c>
      <c r="H4" s="3">
        <v>0</v>
      </c>
      <c r="I4" s="3">
        <v>0.72</v>
      </c>
    </row>
    <row r="5" spans="1:9" ht="15.75" x14ac:dyDescent="0.25">
      <c r="A5" s="1" t="s">
        <v>15</v>
      </c>
      <c r="B5" s="1" t="s">
        <v>52</v>
      </c>
      <c r="C5" s="2" t="s">
        <v>53</v>
      </c>
      <c r="D5" s="1" t="s">
        <v>321</v>
      </c>
      <c r="E5" s="1" t="s">
        <v>54</v>
      </c>
      <c r="F5" s="3">
        <v>6.7939999999999996</v>
      </c>
      <c r="G5" s="3">
        <v>6.7939999999999996</v>
      </c>
      <c r="H5" s="3" t="s">
        <v>376</v>
      </c>
      <c r="I5" s="3">
        <f>G5+0.6+0.47</f>
        <v>7.863999999999999</v>
      </c>
    </row>
    <row r="6" spans="1:9" ht="15.75" x14ac:dyDescent="0.25">
      <c r="A6" s="1" t="s">
        <v>19</v>
      </c>
      <c r="B6" s="1" t="s">
        <v>36</v>
      </c>
      <c r="C6" s="2" t="s">
        <v>37</v>
      </c>
      <c r="D6" s="1" t="s">
        <v>13</v>
      </c>
      <c r="E6" s="1" t="s">
        <v>38</v>
      </c>
      <c r="F6" s="3">
        <v>1.605</v>
      </c>
      <c r="G6" s="3">
        <v>1.605</v>
      </c>
      <c r="H6" s="3">
        <v>0.7</v>
      </c>
      <c r="I6" s="3">
        <v>2.3050000000000002</v>
      </c>
    </row>
    <row r="7" spans="1:9" ht="15.75" x14ac:dyDescent="0.25">
      <c r="A7" s="1" t="s">
        <v>23</v>
      </c>
      <c r="B7" s="1" t="s">
        <v>28</v>
      </c>
      <c r="C7" s="2" t="s">
        <v>29</v>
      </c>
      <c r="D7" s="1" t="s">
        <v>13</v>
      </c>
      <c r="E7" s="1" t="s">
        <v>30</v>
      </c>
      <c r="F7" s="3">
        <v>2.87</v>
      </c>
      <c r="G7" s="3">
        <v>2.87</v>
      </c>
      <c r="H7" s="3">
        <v>0</v>
      </c>
      <c r="I7" s="3">
        <v>2.87</v>
      </c>
    </row>
    <row r="8" spans="1:9" ht="31.5" x14ac:dyDescent="0.25">
      <c r="A8" s="1" t="s">
        <v>27</v>
      </c>
      <c r="B8" s="1" t="s">
        <v>24</v>
      </c>
      <c r="C8" s="2" t="s">
        <v>25</v>
      </c>
      <c r="D8" s="1" t="s">
        <v>13</v>
      </c>
      <c r="E8" s="1" t="s">
        <v>26</v>
      </c>
      <c r="F8" s="3">
        <v>11.157</v>
      </c>
      <c r="G8" s="3" t="s">
        <v>379</v>
      </c>
      <c r="H8" s="3">
        <v>1.3201000000000001</v>
      </c>
      <c r="I8" s="3">
        <f>4.433+0.737+0.242+0.175+0.172+H8</f>
        <v>7.0790999999999995</v>
      </c>
    </row>
    <row r="9" spans="1:9" ht="15.75" x14ac:dyDescent="0.25">
      <c r="A9" s="1" t="s">
        <v>31</v>
      </c>
      <c r="B9" s="1" t="s">
        <v>11</v>
      </c>
      <c r="C9" s="2" t="s">
        <v>12</v>
      </c>
      <c r="D9" s="1" t="s">
        <v>13</v>
      </c>
      <c r="E9" s="1" t="s">
        <v>14</v>
      </c>
      <c r="F9" s="3">
        <v>9.0220000000000002</v>
      </c>
      <c r="G9" s="3">
        <v>9.0220000000000002</v>
      </c>
      <c r="H9" s="3">
        <v>0</v>
      </c>
      <c r="I9" s="3">
        <v>9.0220000000000002</v>
      </c>
    </row>
    <row r="10" spans="1:9" ht="15.75" x14ac:dyDescent="0.25">
      <c r="A10" s="1" t="s">
        <v>35</v>
      </c>
      <c r="B10" s="1" t="s">
        <v>322</v>
      </c>
      <c r="C10" s="2" t="s">
        <v>323</v>
      </c>
      <c r="D10" s="1" t="s">
        <v>13</v>
      </c>
      <c r="E10" s="1" t="s">
        <v>324</v>
      </c>
      <c r="F10" s="3">
        <v>7.1999999999999995E-2</v>
      </c>
      <c r="G10" s="3">
        <v>7.1999999999999995E-2</v>
      </c>
      <c r="H10" s="3">
        <v>0</v>
      </c>
      <c r="I10" s="3">
        <v>7.1999999999999995E-2</v>
      </c>
    </row>
    <row r="11" spans="1:9" ht="31.5" customHeight="1" x14ac:dyDescent="0.25">
      <c r="A11" s="1" t="s">
        <v>39</v>
      </c>
      <c r="B11" s="1" t="s">
        <v>16</v>
      </c>
      <c r="C11" s="2" t="s">
        <v>17</v>
      </c>
      <c r="D11" s="1" t="s">
        <v>13</v>
      </c>
      <c r="E11" s="1" t="s">
        <v>18</v>
      </c>
      <c r="F11" s="3">
        <v>4.5880000000000001</v>
      </c>
      <c r="G11" s="3">
        <v>4.5880000000000001</v>
      </c>
      <c r="H11" s="3">
        <v>0</v>
      </c>
      <c r="I11" s="3">
        <v>4.5880000000000001</v>
      </c>
    </row>
    <row r="12" spans="1:9" ht="15.75" x14ac:dyDescent="0.25">
      <c r="A12" s="1" t="s">
        <v>43</v>
      </c>
      <c r="B12" s="1" t="s">
        <v>20</v>
      </c>
      <c r="C12" s="2" t="s">
        <v>21</v>
      </c>
      <c r="D12" s="1" t="s">
        <v>13</v>
      </c>
      <c r="E12" s="1" t="s">
        <v>22</v>
      </c>
      <c r="F12" s="3">
        <v>1.095</v>
      </c>
      <c r="G12" s="3">
        <v>0.05</v>
      </c>
      <c r="H12" s="3">
        <v>0</v>
      </c>
      <c r="I12" s="3">
        <v>0.05</v>
      </c>
    </row>
    <row r="13" spans="1:9" ht="15.75" x14ac:dyDescent="0.25">
      <c r="A13" s="1" t="s">
        <v>47</v>
      </c>
      <c r="B13" s="1" t="s">
        <v>48</v>
      </c>
      <c r="C13" s="2" t="s">
        <v>49</v>
      </c>
      <c r="D13" s="1" t="s">
        <v>13</v>
      </c>
      <c r="E13" s="1" t="s">
        <v>50</v>
      </c>
      <c r="F13" s="3">
        <v>1.631</v>
      </c>
      <c r="G13" s="3">
        <v>1.631</v>
      </c>
      <c r="H13" s="3">
        <v>1.2450000000000001</v>
      </c>
      <c r="I13" s="3">
        <f>H13+G13</f>
        <v>2.8760000000000003</v>
      </c>
    </row>
    <row r="14" spans="1:9" ht="15.75" x14ac:dyDescent="0.25">
      <c r="A14" s="1" t="s">
        <v>51</v>
      </c>
      <c r="B14" s="1" t="s">
        <v>40</v>
      </c>
      <c r="C14" s="2" t="s">
        <v>41</v>
      </c>
      <c r="D14" s="1" t="s">
        <v>13</v>
      </c>
      <c r="E14" s="1" t="s">
        <v>42</v>
      </c>
      <c r="F14" s="3">
        <v>4.55</v>
      </c>
      <c r="G14" s="3" t="s">
        <v>325</v>
      </c>
      <c r="H14" s="3">
        <v>0</v>
      </c>
      <c r="I14" s="3">
        <f>0.138+0.261</f>
        <v>0.39900000000000002</v>
      </c>
    </row>
    <row r="15" spans="1:9" ht="15.75" x14ac:dyDescent="0.25">
      <c r="A15" s="1" t="s">
        <v>169</v>
      </c>
      <c r="B15" s="1" t="s">
        <v>44</v>
      </c>
      <c r="C15" s="2" t="s">
        <v>45</v>
      </c>
      <c r="D15" s="1" t="s">
        <v>13</v>
      </c>
      <c r="E15" s="1" t="s">
        <v>46</v>
      </c>
      <c r="F15" s="3">
        <v>1.518</v>
      </c>
      <c r="G15" s="3">
        <v>1.518</v>
      </c>
      <c r="H15" s="3">
        <v>1.478</v>
      </c>
      <c r="I15" s="3">
        <f>1.518+H15</f>
        <v>2.996</v>
      </c>
    </row>
    <row r="16" spans="1:9" ht="15.75" x14ac:dyDescent="0.25">
      <c r="A16" s="14" t="s">
        <v>55</v>
      </c>
      <c r="B16" s="14"/>
      <c r="C16" s="14"/>
      <c r="D16" s="14"/>
      <c r="E16" s="14"/>
      <c r="F16" s="4">
        <f>SUM(F4:F15)</f>
        <v>45.622</v>
      </c>
      <c r="G16" s="4">
        <f>I16-H16</f>
        <v>35.027999999999999</v>
      </c>
      <c r="H16" s="4">
        <f>SUM(H4:H15)+0.6+0.47</f>
        <v>5.8130999999999995</v>
      </c>
      <c r="I16" s="4">
        <f>SUM(I4:I15)</f>
        <v>40.841099999999997</v>
      </c>
    </row>
    <row r="20" spans="9:9" x14ac:dyDescent="0.25">
      <c r="I20" s="8"/>
    </row>
  </sheetData>
  <mergeCells count="6">
    <mergeCell ref="A1:I1"/>
    <mergeCell ref="A16:E16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I15"/>
  <sheetViews>
    <sheetView view="pageBreakPreview" zoomScaleNormal="80" zoomScaleSheetLayoutView="100" workbookViewId="0">
      <selection activeCell="I14" sqref="I14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365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143</v>
      </c>
      <c r="C4" s="2" t="s">
        <v>144</v>
      </c>
      <c r="D4" s="1" t="s">
        <v>347</v>
      </c>
      <c r="E4" s="1" t="s">
        <v>245</v>
      </c>
      <c r="F4" s="3">
        <v>10.552</v>
      </c>
      <c r="G4" s="3">
        <v>10.552</v>
      </c>
      <c r="H4" s="3">
        <v>0.68500000000000005</v>
      </c>
      <c r="I4" s="3">
        <f>G4+H4</f>
        <v>11.237</v>
      </c>
    </row>
    <row r="5" spans="1:9" ht="15.75" x14ac:dyDescent="0.25">
      <c r="A5" s="1" t="s">
        <v>15</v>
      </c>
      <c r="B5" s="1" t="s">
        <v>246</v>
      </c>
      <c r="C5" s="2" t="s">
        <v>247</v>
      </c>
      <c r="D5" s="1" t="s">
        <v>13</v>
      </c>
      <c r="E5" s="1" t="s">
        <v>248</v>
      </c>
      <c r="F5" s="3">
        <v>6.8</v>
      </c>
      <c r="G5" s="3">
        <v>2.4049999999999998</v>
      </c>
      <c r="H5" s="3">
        <v>0</v>
      </c>
      <c r="I5" s="3">
        <f>0.719+1.686</f>
        <v>2.4049999999999998</v>
      </c>
    </row>
    <row r="6" spans="1:9" ht="15.75" x14ac:dyDescent="0.25">
      <c r="A6" s="1" t="s">
        <v>19</v>
      </c>
      <c r="B6" s="1" t="s">
        <v>249</v>
      </c>
      <c r="C6" s="2" t="s">
        <v>250</v>
      </c>
      <c r="D6" s="1" t="s">
        <v>251</v>
      </c>
      <c r="E6" s="1" t="s">
        <v>252</v>
      </c>
      <c r="F6" s="3">
        <v>10.635</v>
      </c>
      <c r="G6" s="3">
        <v>0.69599999999999995</v>
      </c>
      <c r="H6" s="3">
        <v>0</v>
      </c>
      <c r="I6" s="3">
        <f t="shared" ref="I6:I14" si="0">G6+H6</f>
        <v>0.69599999999999995</v>
      </c>
    </row>
    <row r="7" spans="1:9" ht="15.75" x14ac:dyDescent="0.25">
      <c r="A7" s="1" t="s">
        <v>23</v>
      </c>
      <c r="B7" s="1" t="s">
        <v>236</v>
      </c>
      <c r="C7" s="2" t="s">
        <v>237</v>
      </c>
      <c r="D7" s="1" t="s">
        <v>13</v>
      </c>
      <c r="E7" s="1" t="s">
        <v>238</v>
      </c>
      <c r="F7" s="1">
        <v>5.7039999999999997</v>
      </c>
      <c r="G7" s="1">
        <v>5.7039999999999997</v>
      </c>
      <c r="H7" s="3">
        <v>1</v>
      </c>
      <c r="I7" s="3">
        <f t="shared" si="0"/>
        <v>6.7039999999999997</v>
      </c>
    </row>
    <row r="8" spans="1:9" ht="15.75" x14ac:dyDescent="0.25">
      <c r="A8" s="1" t="s">
        <v>27</v>
      </c>
      <c r="B8" s="1" t="s">
        <v>239</v>
      </c>
      <c r="C8" s="2" t="s">
        <v>240</v>
      </c>
      <c r="D8" s="1" t="s">
        <v>13</v>
      </c>
      <c r="E8" s="1" t="s">
        <v>241</v>
      </c>
      <c r="F8" s="1">
        <v>10.922000000000001</v>
      </c>
      <c r="G8" s="1">
        <v>10.922000000000001</v>
      </c>
      <c r="H8" s="3" t="s">
        <v>377</v>
      </c>
      <c r="I8" s="3">
        <f>G8+0.72+0.25</f>
        <v>11.892000000000001</v>
      </c>
    </row>
    <row r="9" spans="1:9" ht="47.25" x14ac:dyDescent="0.25">
      <c r="A9" s="1" t="s">
        <v>31</v>
      </c>
      <c r="B9" s="1" t="s">
        <v>253</v>
      </c>
      <c r="C9" s="2" t="s">
        <v>254</v>
      </c>
      <c r="D9" s="1" t="s">
        <v>13</v>
      </c>
      <c r="E9" s="1" t="s">
        <v>255</v>
      </c>
      <c r="F9" s="1">
        <v>14.429</v>
      </c>
      <c r="G9" s="3" t="s">
        <v>381</v>
      </c>
      <c r="H9" s="3">
        <v>0</v>
      </c>
      <c r="I9" s="3">
        <f>0.1+0.1+0.1+0.497+1.267+1.096+0.456</f>
        <v>3.6160000000000001</v>
      </c>
    </row>
    <row r="10" spans="1:9" ht="15.75" x14ac:dyDescent="0.25">
      <c r="A10" s="1" t="s">
        <v>35</v>
      </c>
      <c r="B10" s="1" t="s">
        <v>242</v>
      </c>
      <c r="C10" s="2" t="s">
        <v>243</v>
      </c>
      <c r="D10" s="1" t="s">
        <v>13</v>
      </c>
      <c r="E10" s="1" t="s">
        <v>244</v>
      </c>
      <c r="F10" s="1">
        <v>6.6669999999999998</v>
      </c>
      <c r="G10" s="1">
        <v>6.6669999999999998</v>
      </c>
      <c r="H10" s="3">
        <v>0.35499999999999998</v>
      </c>
      <c r="I10" s="3">
        <f t="shared" si="0"/>
        <v>7.0220000000000002</v>
      </c>
    </row>
    <row r="11" spans="1:9" ht="15.75" x14ac:dyDescent="0.25">
      <c r="A11" s="1" t="s">
        <v>39</v>
      </c>
      <c r="B11" s="1" t="s">
        <v>256</v>
      </c>
      <c r="C11" s="2" t="s">
        <v>257</v>
      </c>
      <c r="D11" s="1" t="s">
        <v>13</v>
      </c>
      <c r="E11" s="1" t="s">
        <v>258</v>
      </c>
      <c r="F11" s="1">
        <v>2.9849999999999999</v>
      </c>
      <c r="G11" s="3">
        <v>0.05</v>
      </c>
      <c r="H11" s="3">
        <v>0</v>
      </c>
      <c r="I11" s="3">
        <f t="shared" si="0"/>
        <v>0.05</v>
      </c>
    </row>
    <row r="12" spans="1:9" ht="15.75" x14ac:dyDescent="0.25">
      <c r="A12" s="1" t="s">
        <v>43</v>
      </c>
      <c r="B12" s="1" t="s">
        <v>259</v>
      </c>
      <c r="C12" s="2" t="s">
        <v>260</v>
      </c>
      <c r="D12" s="1" t="s">
        <v>13</v>
      </c>
      <c r="E12" s="1" t="s">
        <v>261</v>
      </c>
      <c r="F12" s="1">
        <v>2.6739999999999999</v>
      </c>
      <c r="G12" s="3" t="s">
        <v>349</v>
      </c>
      <c r="H12" s="3">
        <v>0</v>
      </c>
      <c r="I12" s="3">
        <f>0.05+0.535+0.05</f>
        <v>0.63500000000000012</v>
      </c>
    </row>
    <row r="13" spans="1:9" ht="15.75" x14ac:dyDescent="0.25">
      <c r="A13" s="1" t="s">
        <v>47</v>
      </c>
      <c r="B13" s="1" t="s">
        <v>262</v>
      </c>
      <c r="C13" s="2" t="s">
        <v>263</v>
      </c>
      <c r="D13" s="1" t="s">
        <v>13</v>
      </c>
      <c r="E13" s="1" t="s">
        <v>264</v>
      </c>
      <c r="F13" s="1">
        <v>4.3109999999999999</v>
      </c>
      <c r="G13" s="3" t="s">
        <v>119</v>
      </c>
      <c r="H13" s="3">
        <v>0</v>
      </c>
      <c r="I13" s="3">
        <f>0.05+0.05</f>
        <v>0.1</v>
      </c>
    </row>
    <row r="14" spans="1:9" ht="15.75" x14ac:dyDescent="0.25">
      <c r="A14" s="1" t="s">
        <v>51</v>
      </c>
      <c r="B14" s="1" t="s">
        <v>350</v>
      </c>
      <c r="C14" s="2" t="s">
        <v>380</v>
      </c>
      <c r="D14" s="1" t="s">
        <v>13</v>
      </c>
      <c r="E14" s="1" t="s">
        <v>351</v>
      </c>
      <c r="F14" s="1">
        <v>0.185</v>
      </c>
      <c r="G14" s="1">
        <v>0.185</v>
      </c>
      <c r="H14" s="3">
        <v>0</v>
      </c>
      <c r="I14" s="3">
        <f t="shared" si="0"/>
        <v>0.185</v>
      </c>
    </row>
    <row r="15" spans="1:9" ht="16.5" customHeight="1" x14ac:dyDescent="0.25">
      <c r="A15" s="14" t="s">
        <v>55</v>
      </c>
      <c r="B15" s="14"/>
      <c r="C15" s="14"/>
      <c r="D15" s="14"/>
      <c r="E15" s="14"/>
      <c r="F15" s="4">
        <f>SUM(F4:F14)</f>
        <v>75.864000000000004</v>
      </c>
      <c r="G15" s="4">
        <f>I15-H15</f>
        <v>41.531999999999996</v>
      </c>
      <c r="H15" s="4">
        <f>H4+H7+H10+0.72+0.25</f>
        <v>3.01</v>
      </c>
      <c r="I15" s="4">
        <f>SUM(I4:I14)</f>
        <v>44.541999999999994</v>
      </c>
    </row>
  </sheetData>
  <mergeCells count="6">
    <mergeCell ref="A1:I1"/>
    <mergeCell ref="A15:E15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I9"/>
  <sheetViews>
    <sheetView view="pageBreakPreview" zoomScaleNormal="80" zoomScaleSheetLayoutView="100" workbookViewId="0">
      <selection activeCell="I8" sqref="I8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366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265</v>
      </c>
      <c r="C4" s="2" t="s">
        <v>266</v>
      </c>
      <c r="D4" s="1" t="s">
        <v>13</v>
      </c>
      <c r="E4" s="1" t="s">
        <v>267</v>
      </c>
      <c r="F4" s="1">
        <v>19.231999999999999</v>
      </c>
      <c r="G4" s="1">
        <v>19.231999999999999</v>
      </c>
      <c r="H4" s="3">
        <v>0</v>
      </c>
      <c r="I4" s="1">
        <v>19.231999999999999</v>
      </c>
    </row>
    <row r="5" spans="1:9" ht="31.5" x14ac:dyDescent="0.25">
      <c r="A5" s="1" t="s">
        <v>15</v>
      </c>
      <c r="B5" s="1" t="s">
        <v>268</v>
      </c>
      <c r="C5" s="2" t="s">
        <v>269</v>
      </c>
      <c r="D5" s="1" t="s">
        <v>270</v>
      </c>
      <c r="E5" s="1" t="s">
        <v>271</v>
      </c>
      <c r="F5" s="1">
        <v>21.068000000000001</v>
      </c>
      <c r="G5" s="1" t="s">
        <v>352</v>
      </c>
      <c r="H5" s="3">
        <v>0</v>
      </c>
      <c r="I5" s="3">
        <f>0.1+0.125+0.244+0.532+1.269</f>
        <v>2.2699999999999996</v>
      </c>
    </row>
    <row r="6" spans="1:9" ht="63" customHeight="1" x14ac:dyDescent="0.25">
      <c r="A6" s="1" t="s">
        <v>19</v>
      </c>
      <c r="B6" s="1" t="s">
        <v>272</v>
      </c>
      <c r="C6" s="2" t="s">
        <v>273</v>
      </c>
      <c r="D6" s="1" t="s">
        <v>13</v>
      </c>
      <c r="E6" s="1" t="s">
        <v>274</v>
      </c>
      <c r="F6" s="1">
        <v>13.670999999999999</v>
      </c>
      <c r="G6" s="1" t="s">
        <v>383</v>
      </c>
      <c r="H6" s="3">
        <v>0</v>
      </c>
      <c r="I6" s="3">
        <f>0.05+0.69+0.05+0.1+0.4+0.389</f>
        <v>1.679</v>
      </c>
    </row>
    <row r="7" spans="1:9" ht="47.25" x14ac:dyDescent="0.25">
      <c r="A7" s="1" t="s">
        <v>23</v>
      </c>
      <c r="B7" s="1" t="s">
        <v>275</v>
      </c>
      <c r="C7" s="2" t="s">
        <v>276</v>
      </c>
      <c r="D7" s="1" t="s">
        <v>13</v>
      </c>
      <c r="E7" s="1" t="s">
        <v>277</v>
      </c>
      <c r="F7" s="1">
        <v>9.3780000000000001</v>
      </c>
      <c r="G7" s="3" t="s">
        <v>384</v>
      </c>
      <c r="H7" s="3">
        <v>0</v>
      </c>
      <c r="I7" s="3">
        <f>0.1+0.1+0.05+0.05+0.06+0.186</f>
        <v>0.54600000000000004</v>
      </c>
    </row>
    <row r="8" spans="1:9" ht="15.75" x14ac:dyDescent="0.25">
      <c r="A8" s="1" t="s">
        <v>27</v>
      </c>
      <c r="B8" s="1" t="s">
        <v>278</v>
      </c>
      <c r="C8" s="2" t="s">
        <v>279</v>
      </c>
      <c r="D8" s="1" t="s">
        <v>13</v>
      </c>
      <c r="E8" s="1" t="s">
        <v>280</v>
      </c>
      <c r="F8" s="3">
        <v>0.53</v>
      </c>
      <c r="G8" s="3">
        <v>0.53</v>
      </c>
      <c r="H8" s="3">
        <v>0</v>
      </c>
      <c r="I8" s="3">
        <v>0.05</v>
      </c>
    </row>
    <row r="9" spans="1:9" ht="15.75" x14ac:dyDescent="0.25">
      <c r="A9" s="14" t="s">
        <v>55</v>
      </c>
      <c r="B9" s="14"/>
      <c r="C9" s="14"/>
      <c r="D9" s="7"/>
      <c r="E9" s="7"/>
      <c r="F9" s="4">
        <f>SUM(F4:F8)</f>
        <v>63.878999999999998</v>
      </c>
      <c r="G9" s="4">
        <f>I9-H9</f>
        <v>23.776999999999997</v>
      </c>
      <c r="H9" s="4">
        <f>SUM(H4:H8)</f>
        <v>0</v>
      </c>
      <c r="I9" s="4">
        <f>SUM(I4:I8)</f>
        <v>23.776999999999997</v>
      </c>
    </row>
  </sheetData>
  <mergeCells count="6">
    <mergeCell ref="A9:C9"/>
    <mergeCell ref="C2:C3"/>
    <mergeCell ref="B2:B3"/>
    <mergeCell ref="A2:A3"/>
    <mergeCell ref="A1:I1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I17"/>
  <sheetViews>
    <sheetView view="pageBreakPreview" zoomScaleNormal="80" zoomScaleSheetLayoutView="100" workbookViewId="0">
      <selection activeCell="G14" sqref="G14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367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307</v>
      </c>
      <c r="C4" s="2" t="s">
        <v>308</v>
      </c>
      <c r="D4" s="1" t="s">
        <v>309</v>
      </c>
      <c r="E4" s="1" t="s">
        <v>310</v>
      </c>
      <c r="F4" s="1">
        <v>2.5369999999999999</v>
      </c>
      <c r="G4" s="1" t="s">
        <v>385</v>
      </c>
      <c r="H4" s="3">
        <v>0</v>
      </c>
      <c r="I4" s="1">
        <f>0.05+0.645+0.556</f>
        <v>1.2510000000000001</v>
      </c>
    </row>
    <row r="5" spans="1:9" ht="15.75" x14ac:dyDescent="0.25">
      <c r="A5" s="1" t="s">
        <v>15</v>
      </c>
      <c r="B5" s="1" t="s">
        <v>311</v>
      </c>
      <c r="C5" s="2" t="s">
        <v>312</v>
      </c>
      <c r="D5" s="1" t="s">
        <v>13</v>
      </c>
      <c r="E5" s="1" t="s">
        <v>313</v>
      </c>
      <c r="F5" s="1">
        <v>1.7390000000000001</v>
      </c>
      <c r="G5" s="3">
        <v>0.05</v>
      </c>
      <c r="H5" s="3">
        <v>0</v>
      </c>
      <c r="I5" s="3">
        <v>0.05</v>
      </c>
    </row>
    <row r="6" spans="1:9" ht="15.75" x14ac:dyDescent="0.25">
      <c r="A6" s="1" t="s">
        <v>19</v>
      </c>
      <c r="B6" s="1" t="s">
        <v>314</v>
      </c>
      <c r="C6" s="2" t="s">
        <v>315</v>
      </c>
      <c r="D6" s="1" t="s">
        <v>13</v>
      </c>
      <c r="E6" s="1" t="s">
        <v>316</v>
      </c>
      <c r="F6" s="1">
        <v>2.677</v>
      </c>
      <c r="G6" s="3">
        <v>0.05</v>
      </c>
      <c r="H6" s="3">
        <v>0</v>
      </c>
      <c r="I6" s="3">
        <v>0.05</v>
      </c>
    </row>
    <row r="7" spans="1:9" ht="15.75" x14ac:dyDescent="0.25">
      <c r="A7" s="1" t="s">
        <v>23</v>
      </c>
      <c r="B7" s="1" t="s">
        <v>317</v>
      </c>
      <c r="C7" s="2" t="s">
        <v>318</v>
      </c>
      <c r="D7" s="1" t="s">
        <v>319</v>
      </c>
      <c r="E7" s="1" t="s">
        <v>320</v>
      </c>
      <c r="F7" s="1">
        <v>4.7140000000000004</v>
      </c>
      <c r="G7" s="3">
        <v>0.05</v>
      </c>
      <c r="H7" s="3">
        <v>0</v>
      </c>
      <c r="I7" s="3">
        <v>0.05</v>
      </c>
    </row>
    <row r="8" spans="1:9" ht="15.75" x14ac:dyDescent="0.25">
      <c r="A8" s="1" t="s">
        <v>27</v>
      </c>
      <c r="B8" s="1" t="s">
        <v>298</v>
      </c>
      <c r="C8" s="2" t="s">
        <v>299</v>
      </c>
      <c r="D8" s="1" t="s">
        <v>13</v>
      </c>
      <c r="E8" s="1" t="s">
        <v>300</v>
      </c>
      <c r="F8" s="1">
        <v>2.3420000000000001</v>
      </c>
      <c r="G8" s="1" t="s">
        <v>119</v>
      </c>
      <c r="H8" s="3">
        <v>0</v>
      </c>
      <c r="I8" s="3">
        <v>0.1</v>
      </c>
    </row>
    <row r="9" spans="1:9" ht="15.75" x14ac:dyDescent="0.25">
      <c r="A9" s="1" t="s">
        <v>31</v>
      </c>
      <c r="B9" s="1" t="s">
        <v>281</v>
      </c>
      <c r="C9" s="2" t="s">
        <v>282</v>
      </c>
      <c r="D9" s="1" t="s">
        <v>13</v>
      </c>
      <c r="E9" s="1" t="s">
        <v>283</v>
      </c>
      <c r="F9" s="1">
        <v>14.988</v>
      </c>
      <c r="G9" s="1">
        <v>14.988</v>
      </c>
      <c r="H9" s="3">
        <v>0.57499999999999996</v>
      </c>
      <c r="I9" s="1">
        <v>15.563000000000001</v>
      </c>
    </row>
    <row r="10" spans="1:9" ht="31.5" x14ac:dyDescent="0.25">
      <c r="A10" s="1" t="s">
        <v>35</v>
      </c>
      <c r="B10" s="1" t="s">
        <v>304</v>
      </c>
      <c r="C10" s="2" t="s">
        <v>305</v>
      </c>
      <c r="D10" s="1" t="s">
        <v>13</v>
      </c>
      <c r="E10" s="1" t="s">
        <v>306</v>
      </c>
      <c r="F10" s="1">
        <v>16.097000000000001</v>
      </c>
      <c r="G10" s="1" t="s">
        <v>386</v>
      </c>
      <c r="H10" s="3">
        <v>0</v>
      </c>
      <c r="I10" s="1">
        <f>0.05+0.1+8.426+0.907</f>
        <v>9.4830000000000005</v>
      </c>
    </row>
    <row r="11" spans="1:9" ht="15.75" x14ac:dyDescent="0.25">
      <c r="A11" s="1" t="s">
        <v>39</v>
      </c>
      <c r="B11" s="1" t="s">
        <v>295</v>
      </c>
      <c r="C11" s="2" t="s">
        <v>296</v>
      </c>
      <c r="D11" s="1" t="s">
        <v>13</v>
      </c>
      <c r="E11" s="1" t="s">
        <v>297</v>
      </c>
      <c r="F11" s="1">
        <v>2.5190000000000001</v>
      </c>
      <c r="G11" s="1">
        <v>2.5190000000000001</v>
      </c>
      <c r="H11" s="3">
        <v>0.375</v>
      </c>
      <c r="I11" s="3">
        <v>2.8940000000000001</v>
      </c>
    </row>
    <row r="12" spans="1:9" ht="15.75" x14ac:dyDescent="0.25">
      <c r="A12" s="1" t="s">
        <v>43</v>
      </c>
      <c r="B12" s="1" t="s">
        <v>301</v>
      </c>
      <c r="C12" s="2" t="s">
        <v>302</v>
      </c>
      <c r="D12" s="1" t="s">
        <v>13</v>
      </c>
      <c r="E12" s="1" t="s">
        <v>303</v>
      </c>
      <c r="F12" s="3">
        <v>2.59</v>
      </c>
      <c r="G12" s="1" t="s">
        <v>353</v>
      </c>
      <c r="H12" s="3">
        <v>0</v>
      </c>
      <c r="I12" s="3">
        <v>1.6120000000000001</v>
      </c>
    </row>
    <row r="13" spans="1:9" ht="15.75" x14ac:dyDescent="0.25">
      <c r="A13" s="1" t="s">
        <v>47</v>
      </c>
      <c r="B13" s="1" t="s">
        <v>286</v>
      </c>
      <c r="C13" s="2" t="s">
        <v>287</v>
      </c>
      <c r="D13" s="1" t="s">
        <v>13</v>
      </c>
      <c r="E13" s="1" t="s">
        <v>288</v>
      </c>
      <c r="F13" s="1">
        <v>3.8439999999999999</v>
      </c>
      <c r="G13" s="1" t="s">
        <v>354</v>
      </c>
      <c r="H13" s="3">
        <v>0</v>
      </c>
      <c r="I13" s="3">
        <v>0.50900000000000001</v>
      </c>
    </row>
    <row r="14" spans="1:9" ht="31.5" x14ac:dyDescent="0.25">
      <c r="A14" s="1" t="s">
        <v>51</v>
      </c>
      <c r="B14" s="1" t="s">
        <v>289</v>
      </c>
      <c r="C14" s="2" t="s">
        <v>290</v>
      </c>
      <c r="D14" s="1" t="s">
        <v>13</v>
      </c>
      <c r="E14" s="1" t="s">
        <v>291</v>
      </c>
      <c r="F14" s="1">
        <v>3.508</v>
      </c>
      <c r="G14" s="1" t="s">
        <v>355</v>
      </c>
      <c r="H14" s="3">
        <v>0</v>
      </c>
      <c r="I14" s="1">
        <f>0.05+0.05+0.05+0.06+0.194</f>
        <v>0.40400000000000003</v>
      </c>
    </row>
    <row r="15" spans="1:9" ht="15.75" x14ac:dyDescent="0.25">
      <c r="A15" s="1" t="s">
        <v>169</v>
      </c>
      <c r="B15" s="1" t="s">
        <v>292</v>
      </c>
      <c r="C15" s="2" t="s">
        <v>293</v>
      </c>
      <c r="D15" s="1" t="s">
        <v>13</v>
      </c>
      <c r="E15" s="1" t="s">
        <v>294</v>
      </c>
      <c r="F15" s="1">
        <v>0.74099999999999999</v>
      </c>
      <c r="G15" s="1">
        <v>0.74099999999999999</v>
      </c>
      <c r="H15" s="3">
        <v>0</v>
      </c>
      <c r="I15" s="1">
        <v>0.74099999999999999</v>
      </c>
    </row>
    <row r="16" spans="1:9" ht="15.75" x14ac:dyDescent="0.25">
      <c r="A16" s="1" t="s">
        <v>173</v>
      </c>
      <c r="B16" s="1" t="s">
        <v>284</v>
      </c>
      <c r="C16" s="2" t="s">
        <v>374</v>
      </c>
      <c r="D16" s="1" t="s">
        <v>13</v>
      </c>
      <c r="E16" s="1" t="s">
        <v>285</v>
      </c>
      <c r="F16" s="1">
        <v>4.9180000000000001</v>
      </c>
      <c r="G16" s="3">
        <v>0.05</v>
      </c>
      <c r="H16" s="3">
        <v>0</v>
      </c>
      <c r="I16" s="1">
        <v>0.05</v>
      </c>
    </row>
    <row r="17" spans="1:9" ht="15.75" x14ac:dyDescent="0.25">
      <c r="A17" s="14" t="s">
        <v>55</v>
      </c>
      <c r="B17" s="14"/>
      <c r="C17" s="14"/>
      <c r="D17" s="14"/>
      <c r="E17" s="14"/>
      <c r="F17" s="4">
        <f>SUM(F4:F16)</f>
        <v>63.214000000000006</v>
      </c>
      <c r="G17" s="4">
        <f>I17-H17</f>
        <v>31.807000000000006</v>
      </c>
      <c r="H17" s="4">
        <f>SUM(H4:H16)</f>
        <v>0.95</v>
      </c>
      <c r="I17" s="4">
        <f>SUM(I4:I16)</f>
        <v>32.757000000000005</v>
      </c>
    </row>
  </sheetData>
  <mergeCells count="6">
    <mergeCell ref="A1:I1"/>
    <mergeCell ref="A17:E17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13"/>
  <sheetViews>
    <sheetView tabSelected="1" view="pageBreakPreview" zoomScaleNormal="80" zoomScaleSheetLayoutView="100" workbookViewId="0">
      <selection activeCell="F11" sqref="F11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357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74</v>
      </c>
      <c r="C4" s="2" t="s">
        <v>75</v>
      </c>
      <c r="D4" s="1" t="s">
        <v>326</v>
      </c>
      <c r="E4" s="1" t="s">
        <v>76</v>
      </c>
      <c r="F4" s="3">
        <v>5.5369999999999999</v>
      </c>
      <c r="G4" s="3">
        <v>5.5369999999999999</v>
      </c>
      <c r="H4" s="3">
        <v>0</v>
      </c>
      <c r="I4" s="3">
        <v>5.5369999999999999</v>
      </c>
    </row>
    <row r="5" spans="1:9" ht="15.75" x14ac:dyDescent="0.25">
      <c r="A5" s="1" t="s">
        <v>15</v>
      </c>
      <c r="B5" s="1" t="s">
        <v>65</v>
      </c>
      <c r="C5" s="2" t="s">
        <v>66</v>
      </c>
      <c r="D5" s="1" t="s">
        <v>13</v>
      </c>
      <c r="E5" s="1" t="s">
        <v>67</v>
      </c>
      <c r="F5" s="3">
        <v>3.8090000000000002</v>
      </c>
      <c r="G5" s="3">
        <v>1.1519999999999999</v>
      </c>
      <c r="H5" s="3">
        <v>0</v>
      </c>
      <c r="I5" s="3">
        <v>1.1519999999999999</v>
      </c>
    </row>
    <row r="6" spans="1:9" ht="15.75" x14ac:dyDescent="0.25">
      <c r="A6" s="1" t="s">
        <v>19</v>
      </c>
      <c r="B6" s="1" t="s">
        <v>62</v>
      </c>
      <c r="C6" s="2" t="s">
        <v>63</v>
      </c>
      <c r="D6" s="1" t="s">
        <v>13</v>
      </c>
      <c r="E6" s="1" t="s">
        <v>64</v>
      </c>
      <c r="F6" s="3">
        <v>7.2039999999999997</v>
      </c>
      <c r="G6" s="3">
        <v>1.998</v>
      </c>
      <c r="H6" s="3">
        <v>0</v>
      </c>
      <c r="I6" s="3">
        <v>1.998</v>
      </c>
    </row>
    <row r="7" spans="1:9" ht="15.75" x14ac:dyDescent="0.25">
      <c r="A7" s="1" t="s">
        <v>23</v>
      </c>
      <c r="B7" s="1" t="s">
        <v>59</v>
      </c>
      <c r="C7" s="2" t="s">
        <v>60</v>
      </c>
      <c r="D7" s="1" t="s">
        <v>13</v>
      </c>
      <c r="E7" s="1" t="s">
        <v>61</v>
      </c>
      <c r="F7" s="3">
        <v>2.758</v>
      </c>
      <c r="G7" s="3">
        <v>3.0619999999999998</v>
      </c>
      <c r="H7" s="3">
        <f>G7-F7</f>
        <v>0.30399999999999983</v>
      </c>
      <c r="I7" s="3">
        <f>H7+G7</f>
        <v>3.3659999999999997</v>
      </c>
    </row>
    <row r="8" spans="1:9" ht="15.75" x14ac:dyDescent="0.25">
      <c r="A8" s="1" t="s">
        <v>27</v>
      </c>
      <c r="B8" s="1" t="s">
        <v>71</v>
      </c>
      <c r="C8" s="2" t="s">
        <v>72</v>
      </c>
      <c r="D8" s="1" t="s">
        <v>13</v>
      </c>
      <c r="E8" s="1" t="s">
        <v>73</v>
      </c>
      <c r="F8" s="3">
        <v>1.2250000000000001</v>
      </c>
      <c r="G8" s="3">
        <v>0.05</v>
      </c>
      <c r="H8" s="3">
        <v>0</v>
      </c>
      <c r="I8" s="3">
        <v>0.05</v>
      </c>
    </row>
    <row r="9" spans="1:9" ht="15.75" x14ac:dyDescent="0.25">
      <c r="A9" s="1" t="s">
        <v>31</v>
      </c>
      <c r="B9" s="1" t="s">
        <v>371</v>
      </c>
      <c r="C9" s="2" t="s">
        <v>372</v>
      </c>
      <c r="D9" s="1" t="s">
        <v>13</v>
      </c>
      <c r="E9" s="1" t="s">
        <v>373</v>
      </c>
      <c r="F9" s="3">
        <v>2.7370000000000001</v>
      </c>
      <c r="G9" s="3">
        <v>0</v>
      </c>
      <c r="H9" s="3">
        <v>0</v>
      </c>
      <c r="I9" s="3">
        <v>0</v>
      </c>
    </row>
    <row r="10" spans="1:9" ht="15.75" x14ac:dyDescent="0.25">
      <c r="A10" s="1" t="s">
        <v>35</v>
      </c>
      <c r="B10" s="1" t="s">
        <v>68</v>
      </c>
      <c r="C10" s="2" t="s">
        <v>69</v>
      </c>
      <c r="D10" s="1" t="s">
        <v>13</v>
      </c>
      <c r="E10" s="1" t="s">
        <v>70</v>
      </c>
      <c r="F10" s="3">
        <v>0.36199999999999999</v>
      </c>
      <c r="G10" s="3">
        <v>0.36199999999999999</v>
      </c>
      <c r="H10" s="3">
        <v>0</v>
      </c>
      <c r="I10" s="3">
        <v>0.36199999999999999</v>
      </c>
    </row>
    <row r="11" spans="1:9" ht="31.5" x14ac:dyDescent="0.25">
      <c r="A11" s="1" t="s">
        <v>39</v>
      </c>
      <c r="B11" s="1" t="s">
        <v>77</v>
      </c>
      <c r="C11" s="2" t="s">
        <v>78</v>
      </c>
      <c r="D11" s="1" t="s">
        <v>13</v>
      </c>
      <c r="E11" s="1" t="s">
        <v>79</v>
      </c>
      <c r="F11" s="3">
        <v>8.907</v>
      </c>
      <c r="G11" s="3" t="s">
        <v>327</v>
      </c>
      <c r="H11" s="3">
        <v>0</v>
      </c>
      <c r="I11" s="9">
        <f>0.544+0.706+0.808+1.659</f>
        <v>3.7169999999999996</v>
      </c>
    </row>
    <row r="12" spans="1:9" ht="15.75" x14ac:dyDescent="0.25">
      <c r="A12" s="1" t="s">
        <v>43</v>
      </c>
      <c r="B12" s="1" t="s">
        <v>56</v>
      </c>
      <c r="C12" s="2" t="s">
        <v>57</v>
      </c>
      <c r="D12" s="1" t="s">
        <v>13</v>
      </c>
      <c r="E12" s="1" t="s">
        <v>58</v>
      </c>
      <c r="F12" s="3">
        <v>4.5289999999999999</v>
      </c>
      <c r="G12" s="3">
        <v>0.05</v>
      </c>
      <c r="H12" s="3">
        <v>0</v>
      </c>
      <c r="I12" s="3">
        <v>0.05</v>
      </c>
    </row>
    <row r="13" spans="1:9" ht="15.75" x14ac:dyDescent="0.25">
      <c r="A13" s="14" t="s">
        <v>55</v>
      </c>
      <c r="B13" s="14"/>
      <c r="C13" s="14"/>
      <c r="D13" s="14"/>
      <c r="E13" s="14"/>
      <c r="F13" s="4">
        <f>SUM(F4:F12)</f>
        <v>37.067999999999998</v>
      </c>
      <c r="G13" s="4">
        <f>I13-H13</f>
        <v>15.927999999999999</v>
      </c>
      <c r="H13" s="4">
        <f>SUM(H4:H12)</f>
        <v>0.30399999999999983</v>
      </c>
      <c r="I13" s="4">
        <f>SUM(I4:I12)</f>
        <v>16.231999999999999</v>
      </c>
    </row>
  </sheetData>
  <mergeCells count="6">
    <mergeCell ref="A1:I1"/>
    <mergeCell ref="A13:E13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15"/>
  <sheetViews>
    <sheetView view="pageBreakPreview" zoomScaleNormal="80" zoomScaleSheetLayoutView="100" workbookViewId="0">
      <selection activeCell="I10" sqref="I10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2" t="s">
        <v>358</v>
      </c>
      <c r="B1" s="13"/>
      <c r="C1" s="13"/>
      <c r="D1" s="13"/>
      <c r="E1" s="13"/>
      <c r="F1" s="13"/>
      <c r="G1" s="13"/>
      <c r="H1" s="13"/>
      <c r="I1" s="13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87</v>
      </c>
      <c r="C4" s="2" t="s">
        <v>88</v>
      </c>
      <c r="D4" s="1" t="s">
        <v>89</v>
      </c>
      <c r="E4" s="1" t="s">
        <v>90</v>
      </c>
      <c r="F4" s="3">
        <v>7.0880000000000001</v>
      </c>
      <c r="G4" s="3">
        <v>7.0880000000000001</v>
      </c>
      <c r="H4" s="3">
        <v>0</v>
      </c>
      <c r="I4" s="3">
        <v>7.0880000000000001</v>
      </c>
    </row>
    <row r="5" spans="1:9" ht="31.5" customHeight="1" x14ac:dyDescent="0.25">
      <c r="A5" s="1" t="s">
        <v>15</v>
      </c>
      <c r="B5" s="1" t="s">
        <v>74</v>
      </c>
      <c r="C5" s="2" t="s">
        <v>75</v>
      </c>
      <c r="D5" s="1" t="s">
        <v>329</v>
      </c>
      <c r="E5" s="1" t="s">
        <v>326</v>
      </c>
      <c r="F5" s="3">
        <v>7</v>
      </c>
      <c r="G5" s="3">
        <v>7.0220000000000002</v>
      </c>
      <c r="H5" s="3">
        <v>0</v>
      </c>
      <c r="I5" s="3">
        <v>7.0220000000000002</v>
      </c>
    </row>
    <row r="6" spans="1:9" ht="15.75" x14ac:dyDescent="0.25">
      <c r="A6" s="1" t="s">
        <v>19</v>
      </c>
      <c r="B6" s="1" t="s">
        <v>83</v>
      </c>
      <c r="C6" s="2" t="s">
        <v>84</v>
      </c>
      <c r="D6" s="1" t="s">
        <v>85</v>
      </c>
      <c r="E6" s="1" t="s">
        <v>86</v>
      </c>
      <c r="F6" s="3">
        <v>5.46</v>
      </c>
      <c r="G6" s="3" t="s">
        <v>330</v>
      </c>
      <c r="H6" s="3">
        <v>0</v>
      </c>
      <c r="I6" s="3">
        <v>0.67300000000000004</v>
      </c>
    </row>
    <row r="7" spans="1:9" ht="15.75" x14ac:dyDescent="0.25">
      <c r="A7" s="1" t="s">
        <v>23</v>
      </c>
      <c r="B7" s="1" t="s">
        <v>91</v>
      </c>
      <c r="C7" s="2" t="s">
        <v>92</v>
      </c>
      <c r="D7" s="1" t="s">
        <v>13</v>
      </c>
      <c r="E7" s="1" t="s">
        <v>93</v>
      </c>
      <c r="F7" s="3">
        <v>1.79</v>
      </c>
      <c r="G7" s="3" t="s">
        <v>331</v>
      </c>
      <c r="H7" s="3">
        <v>0</v>
      </c>
      <c r="I7" s="3">
        <v>0.11</v>
      </c>
    </row>
    <row r="8" spans="1:9" ht="15.75" x14ac:dyDescent="0.25">
      <c r="A8" s="1" t="s">
        <v>27</v>
      </c>
      <c r="B8" s="1" t="s">
        <v>80</v>
      </c>
      <c r="C8" s="2" t="s">
        <v>81</v>
      </c>
      <c r="D8" s="1" t="s">
        <v>13</v>
      </c>
      <c r="E8" s="1" t="s">
        <v>82</v>
      </c>
      <c r="F8" s="3">
        <v>2.5409999999999999</v>
      </c>
      <c r="G8" s="3">
        <v>0.05</v>
      </c>
      <c r="H8" s="3">
        <v>0</v>
      </c>
      <c r="I8" s="3">
        <v>0.05</v>
      </c>
    </row>
    <row r="9" spans="1:9" ht="15.75" x14ac:dyDescent="0.25">
      <c r="A9" s="1" t="s">
        <v>31</v>
      </c>
      <c r="B9" s="1" t="s">
        <v>98</v>
      </c>
      <c r="C9" s="6" t="s">
        <v>99</v>
      </c>
      <c r="D9" s="1" t="s">
        <v>100</v>
      </c>
      <c r="E9" s="1" t="s">
        <v>101</v>
      </c>
      <c r="F9" s="3">
        <v>2.97</v>
      </c>
      <c r="G9" s="3" t="s">
        <v>119</v>
      </c>
      <c r="H9" s="3">
        <v>0</v>
      </c>
      <c r="I9" s="3">
        <v>0.1</v>
      </c>
    </row>
    <row r="10" spans="1:9" ht="15.75" x14ac:dyDescent="0.25">
      <c r="A10" s="1" t="s">
        <v>35</v>
      </c>
      <c r="B10" s="1" t="s">
        <v>94</v>
      </c>
      <c r="C10" s="2" t="s">
        <v>95</v>
      </c>
      <c r="D10" s="3" t="s">
        <v>96</v>
      </c>
      <c r="E10" s="1" t="s">
        <v>97</v>
      </c>
      <c r="F10" s="3">
        <v>6.26</v>
      </c>
      <c r="G10" s="3" t="s">
        <v>395</v>
      </c>
      <c r="H10" s="3">
        <v>0</v>
      </c>
      <c r="I10" s="3">
        <f>0.05+1.593+0.17</f>
        <v>1.8129999999999999</v>
      </c>
    </row>
    <row r="11" spans="1:9" ht="15.75" x14ac:dyDescent="0.25">
      <c r="A11" s="14" t="s">
        <v>55</v>
      </c>
      <c r="B11" s="14"/>
      <c r="C11" s="14"/>
      <c r="D11" s="14"/>
      <c r="E11" s="14"/>
      <c r="F11" s="4">
        <f>SUM(F4:F10)</f>
        <v>33.109000000000002</v>
      </c>
      <c r="G11" s="4">
        <f>I11-H11</f>
        <v>16.855999999999998</v>
      </c>
      <c r="H11" s="4">
        <f>SUM(H4:H10)</f>
        <v>0</v>
      </c>
      <c r="I11" s="4">
        <f>SUM(I4:I10)</f>
        <v>16.855999999999998</v>
      </c>
    </row>
    <row r="15" spans="1:9" x14ac:dyDescent="0.25">
      <c r="G15" t="s">
        <v>328</v>
      </c>
    </row>
  </sheetData>
  <mergeCells count="6">
    <mergeCell ref="A1:I1"/>
    <mergeCell ref="A11:E11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I10"/>
  <sheetViews>
    <sheetView view="pageBreakPreview" zoomScaleNormal="80" zoomScaleSheetLayoutView="100" workbookViewId="0">
      <selection activeCell="I6" sqref="I6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5.75" customHeight="1" x14ac:dyDescent="0.25">
      <c r="A1" s="12" t="s">
        <v>359</v>
      </c>
      <c r="B1" s="13"/>
      <c r="C1" s="13"/>
      <c r="D1" s="13"/>
      <c r="E1" s="13"/>
      <c r="F1" s="13"/>
      <c r="G1" s="13"/>
      <c r="H1" s="13"/>
      <c r="I1" s="13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31.5" x14ac:dyDescent="0.25">
      <c r="A4" s="1" t="s">
        <v>10</v>
      </c>
      <c r="B4" s="1" t="s">
        <v>111</v>
      </c>
      <c r="C4" s="2" t="s">
        <v>112</v>
      </c>
      <c r="D4" s="1" t="s">
        <v>113</v>
      </c>
      <c r="E4" s="1" t="s">
        <v>114</v>
      </c>
      <c r="F4" s="3">
        <v>6.1890000000000001</v>
      </c>
      <c r="G4" s="3" t="s">
        <v>332</v>
      </c>
      <c r="H4" s="3">
        <v>0</v>
      </c>
      <c r="I4" s="3">
        <f>0.05+0.05+0.06+0.669</f>
        <v>0.82900000000000007</v>
      </c>
    </row>
    <row r="5" spans="1:9" ht="31.5" x14ac:dyDescent="0.25">
      <c r="A5" s="1" t="s">
        <v>15</v>
      </c>
      <c r="B5" s="1" t="s">
        <v>115</v>
      </c>
      <c r="C5" s="2" t="s">
        <v>116</v>
      </c>
      <c r="D5" s="1" t="s">
        <v>117</v>
      </c>
      <c r="E5" s="1" t="s">
        <v>118</v>
      </c>
      <c r="F5" s="3">
        <v>6.1559999999999997</v>
      </c>
      <c r="G5" s="3" t="s">
        <v>394</v>
      </c>
      <c r="H5" s="3">
        <v>0</v>
      </c>
      <c r="I5" s="3">
        <f>0.281+0.438+0.449+0.186+0.05</f>
        <v>1.4040000000000001</v>
      </c>
    </row>
    <row r="6" spans="1:9" ht="15.75" x14ac:dyDescent="0.25">
      <c r="A6" s="1" t="s">
        <v>19</v>
      </c>
      <c r="B6" s="1" t="s">
        <v>108</v>
      </c>
      <c r="C6" s="2" t="s">
        <v>109</v>
      </c>
      <c r="D6" s="1" t="s">
        <v>13</v>
      </c>
      <c r="E6" s="1" t="s">
        <v>110</v>
      </c>
      <c r="F6" s="3">
        <v>3.78</v>
      </c>
      <c r="G6" s="3" t="s">
        <v>333</v>
      </c>
      <c r="H6" s="3">
        <v>0</v>
      </c>
      <c r="I6" s="3">
        <v>1.4410000000000001</v>
      </c>
    </row>
    <row r="7" spans="1:9" ht="15.75" x14ac:dyDescent="0.25">
      <c r="A7" s="1" t="s">
        <v>23</v>
      </c>
      <c r="B7" s="1" t="s">
        <v>105</v>
      </c>
      <c r="C7" s="2" t="s">
        <v>106</v>
      </c>
      <c r="D7" s="1" t="s">
        <v>13</v>
      </c>
      <c r="E7" s="1" t="s">
        <v>107</v>
      </c>
      <c r="F7" s="3">
        <v>0.99</v>
      </c>
      <c r="G7" s="3">
        <v>0.99</v>
      </c>
      <c r="H7" s="3">
        <v>0</v>
      </c>
      <c r="I7" s="3">
        <v>0.99</v>
      </c>
    </row>
    <row r="8" spans="1:9" ht="15.75" x14ac:dyDescent="0.25">
      <c r="A8" s="1" t="s">
        <v>27</v>
      </c>
      <c r="B8" s="1" t="s">
        <v>102</v>
      </c>
      <c r="C8" s="2" t="s">
        <v>103</v>
      </c>
      <c r="D8" s="1" t="s">
        <v>13</v>
      </c>
      <c r="E8" s="1" t="s">
        <v>104</v>
      </c>
      <c r="F8" s="3">
        <v>7.468</v>
      </c>
      <c r="G8" s="3">
        <v>7.468</v>
      </c>
      <c r="H8" s="3">
        <v>0</v>
      </c>
      <c r="I8" s="3">
        <v>7.468</v>
      </c>
    </row>
    <row r="9" spans="1:9" ht="15.75" x14ac:dyDescent="0.25">
      <c r="A9" s="1" t="s">
        <v>31</v>
      </c>
      <c r="B9" s="1" t="s">
        <v>74</v>
      </c>
      <c r="C9" s="2" t="s">
        <v>75</v>
      </c>
      <c r="D9" s="1" t="s">
        <v>13</v>
      </c>
      <c r="E9" s="1" t="s">
        <v>329</v>
      </c>
      <c r="F9" s="3">
        <v>10.130000000000001</v>
      </c>
      <c r="G9" s="3">
        <v>10.130000000000001</v>
      </c>
      <c r="H9" s="3">
        <v>0</v>
      </c>
      <c r="I9" s="3">
        <v>10.130000000000001</v>
      </c>
    </row>
    <row r="10" spans="1:9" ht="15.75" x14ac:dyDescent="0.25">
      <c r="A10" s="14" t="s">
        <v>55</v>
      </c>
      <c r="B10" s="14"/>
      <c r="C10" s="14"/>
      <c r="D10" s="14"/>
      <c r="E10" s="14"/>
      <c r="F10" s="4">
        <f>SUM(F4:F9)</f>
        <v>34.713000000000001</v>
      </c>
      <c r="G10" s="4">
        <f>I10-H10</f>
        <v>22.262</v>
      </c>
      <c r="H10" s="4">
        <f>SUM(H4:H9)</f>
        <v>0</v>
      </c>
      <c r="I10" s="4">
        <f>SUM(I4:I9)</f>
        <v>22.262</v>
      </c>
    </row>
  </sheetData>
  <mergeCells count="6">
    <mergeCell ref="A1:I1"/>
    <mergeCell ref="A10:E10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I14"/>
  <sheetViews>
    <sheetView view="pageBreakPreview" zoomScaleNormal="80" zoomScaleSheetLayoutView="100" workbookViewId="0">
      <selection activeCell="I13" sqref="I13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  <col min="10" max="10" width="12.28515625" customWidth="1"/>
  </cols>
  <sheetData>
    <row r="1" spans="1:9" ht="16.5" customHeight="1" x14ac:dyDescent="0.25">
      <c r="A1" s="12" t="s">
        <v>360</v>
      </c>
      <c r="B1" s="13"/>
      <c r="C1" s="13"/>
      <c r="D1" s="13"/>
      <c r="E1" s="13"/>
      <c r="F1" s="13"/>
      <c r="G1" s="13"/>
      <c r="H1" s="13"/>
      <c r="I1" s="13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31.5" x14ac:dyDescent="0.25">
      <c r="A4" s="1" t="s">
        <v>10</v>
      </c>
      <c r="B4" s="1" t="s">
        <v>132</v>
      </c>
      <c r="C4" s="2" t="s">
        <v>133</v>
      </c>
      <c r="D4" s="1" t="s">
        <v>13</v>
      </c>
      <c r="E4" s="1" t="s">
        <v>134</v>
      </c>
      <c r="F4" s="3">
        <v>4.7290000000000001</v>
      </c>
      <c r="G4" s="3" t="s">
        <v>391</v>
      </c>
      <c r="H4" s="3">
        <v>0</v>
      </c>
      <c r="I4" s="3">
        <f>0.05+0.66+0.087+0.068+0.306</f>
        <v>1.171</v>
      </c>
    </row>
    <row r="5" spans="1:9" ht="15.75" x14ac:dyDescent="0.25">
      <c r="A5" s="1" t="s">
        <v>15</v>
      </c>
      <c r="B5" s="1" t="s">
        <v>128</v>
      </c>
      <c r="C5" s="2" t="s">
        <v>129</v>
      </c>
      <c r="D5" s="1" t="s">
        <v>13</v>
      </c>
      <c r="E5" s="1" t="s">
        <v>130</v>
      </c>
      <c r="F5" s="3">
        <v>2.9369999999999998</v>
      </c>
      <c r="G5" s="3">
        <v>2.9369999999999998</v>
      </c>
      <c r="H5" s="3">
        <v>0</v>
      </c>
      <c r="I5" s="3">
        <v>2.9369999999999998</v>
      </c>
    </row>
    <row r="6" spans="1:9" ht="31.5" x14ac:dyDescent="0.25">
      <c r="A6" s="1" t="s">
        <v>19</v>
      </c>
      <c r="B6" s="1" t="s">
        <v>108</v>
      </c>
      <c r="C6" s="2" t="s">
        <v>109</v>
      </c>
      <c r="D6" s="1" t="s">
        <v>110</v>
      </c>
      <c r="E6" s="1" t="s">
        <v>131</v>
      </c>
      <c r="F6" s="3">
        <v>6.5179999999999998</v>
      </c>
      <c r="G6" s="3" t="s">
        <v>392</v>
      </c>
      <c r="H6" s="3">
        <v>0</v>
      </c>
      <c r="I6" s="3">
        <f>0.05+0.05+0.13+0.307+0.214</f>
        <v>0.751</v>
      </c>
    </row>
    <row r="7" spans="1:9" ht="31.5" x14ac:dyDescent="0.25">
      <c r="A7" s="1" t="s">
        <v>23</v>
      </c>
      <c r="B7" s="1" t="s">
        <v>98</v>
      </c>
      <c r="C7" s="2" t="s">
        <v>99</v>
      </c>
      <c r="D7" s="1" t="s">
        <v>13</v>
      </c>
      <c r="E7" s="1" t="s">
        <v>100</v>
      </c>
      <c r="F7" s="3">
        <v>5.3220000000000001</v>
      </c>
      <c r="G7" s="3" t="s">
        <v>334</v>
      </c>
      <c r="H7" s="3">
        <v>0</v>
      </c>
      <c r="I7" s="3">
        <f>0.05+0.05+0.1+0.377</f>
        <v>0.57699999999999996</v>
      </c>
    </row>
    <row r="8" spans="1:9" ht="15.75" x14ac:dyDescent="0.25">
      <c r="A8" s="1" t="s">
        <v>27</v>
      </c>
      <c r="B8" s="1" t="s">
        <v>122</v>
      </c>
      <c r="C8" s="2" t="s">
        <v>123</v>
      </c>
      <c r="D8" s="1" t="s">
        <v>13</v>
      </c>
      <c r="E8" s="1" t="s">
        <v>124</v>
      </c>
      <c r="F8" s="3">
        <v>4.4749999999999996</v>
      </c>
      <c r="G8" s="3" t="s">
        <v>119</v>
      </c>
      <c r="H8" s="3">
        <v>0</v>
      </c>
      <c r="I8" s="3">
        <v>0.1</v>
      </c>
    </row>
    <row r="9" spans="1:9" ht="15.75" x14ac:dyDescent="0.25">
      <c r="A9" s="1" t="s">
        <v>31</v>
      </c>
      <c r="B9" s="1" t="s">
        <v>94</v>
      </c>
      <c r="C9" s="2" t="s">
        <v>95</v>
      </c>
      <c r="D9" s="3" t="s">
        <v>13</v>
      </c>
      <c r="E9" s="3" t="s">
        <v>96</v>
      </c>
      <c r="F9" s="3">
        <v>2.4500000000000002</v>
      </c>
      <c r="G9" s="3" t="s">
        <v>119</v>
      </c>
      <c r="H9" s="3">
        <v>0</v>
      </c>
      <c r="I9" s="3">
        <v>0.1</v>
      </c>
    </row>
    <row r="10" spans="1:9" ht="15.75" x14ac:dyDescent="0.25">
      <c r="A10" s="1" t="s">
        <v>35</v>
      </c>
      <c r="B10" s="1" t="s">
        <v>137</v>
      </c>
      <c r="C10" s="2" t="s">
        <v>138</v>
      </c>
      <c r="D10" s="1" t="s">
        <v>13</v>
      </c>
      <c r="E10" s="1" t="s">
        <v>139</v>
      </c>
      <c r="F10" s="3">
        <v>4.3</v>
      </c>
      <c r="G10" s="3" t="s">
        <v>335</v>
      </c>
      <c r="H10" s="3">
        <v>0</v>
      </c>
      <c r="I10" s="3">
        <f>0.72+2.194</f>
        <v>2.9139999999999997</v>
      </c>
    </row>
    <row r="11" spans="1:9" ht="15.75" x14ac:dyDescent="0.25">
      <c r="A11" s="1" t="s">
        <v>39</v>
      </c>
      <c r="B11" s="1" t="s">
        <v>125</v>
      </c>
      <c r="C11" s="2" t="s">
        <v>126</v>
      </c>
      <c r="D11" s="1" t="s">
        <v>13</v>
      </c>
      <c r="E11" s="1" t="s">
        <v>127</v>
      </c>
      <c r="F11" s="3">
        <v>7.1929999999999996</v>
      </c>
      <c r="G11" s="3">
        <v>7.1929999999999996</v>
      </c>
      <c r="H11" s="3">
        <v>0</v>
      </c>
      <c r="I11" s="3">
        <v>7.1929999999999996</v>
      </c>
    </row>
    <row r="12" spans="1:9" ht="31.5" x14ac:dyDescent="0.25">
      <c r="A12" s="1" t="s">
        <v>43</v>
      </c>
      <c r="B12" s="1" t="s">
        <v>135</v>
      </c>
      <c r="C12" s="2" t="s">
        <v>136</v>
      </c>
      <c r="D12" s="1" t="s">
        <v>13</v>
      </c>
      <c r="E12" s="1" t="s">
        <v>336</v>
      </c>
      <c r="F12" s="3">
        <v>10.47</v>
      </c>
      <c r="G12" s="3" t="s">
        <v>393</v>
      </c>
      <c r="H12" s="3">
        <v>0.85</v>
      </c>
      <c r="I12" s="3">
        <f>1.771+0.05+6.821+0.489+H12</f>
        <v>9.9809999999999999</v>
      </c>
    </row>
    <row r="13" spans="1:9" ht="31.5" x14ac:dyDescent="0.25">
      <c r="A13" s="1" t="s">
        <v>47</v>
      </c>
      <c r="B13" s="1" t="s">
        <v>120</v>
      </c>
      <c r="C13" s="2" t="s">
        <v>121</v>
      </c>
      <c r="D13" s="1" t="s">
        <v>13</v>
      </c>
      <c r="E13" s="1">
        <v>11.263999999999999</v>
      </c>
      <c r="F13" s="3">
        <v>11.263999999999999</v>
      </c>
      <c r="G13" s="3" t="s">
        <v>378</v>
      </c>
      <c r="H13" s="3">
        <v>0.9</v>
      </c>
      <c r="I13" s="3">
        <f>0.05+0.1+0.135+0.159+0.202+4.591+H13</f>
        <v>6.1370000000000005</v>
      </c>
    </row>
    <row r="14" spans="1:9" ht="15.75" x14ac:dyDescent="0.25">
      <c r="A14" s="14" t="s">
        <v>55</v>
      </c>
      <c r="B14" s="14"/>
      <c r="C14" s="14"/>
      <c r="D14" s="14"/>
      <c r="E14" s="14"/>
      <c r="F14" s="4">
        <f>SUM(F4:F13)</f>
        <v>59.658000000000001</v>
      </c>
      <c r="G14" s="4">
        <f>I14-H14</f>
        <v>30.110999999999997</v>
      </c>
      <c r="H14" s="4">
        <f>SUM(H4:H13)</f>
        <v>1.75</v>
      </c>
      <c r="I14" s="4">
        <f>SUM(I4:I13)</f>
        <v>31.860999999999997</v>
      </c>
    </row>
  </sheetData>
  <mergeCells count="6">
    <mergeCell ref="A1:I1"/>
    <mergeCell ref="A14:E14"/>
    <mergeCell ref="D2:E2"/>
    <mergeCell ref="C2:C3"/>
    <mergeCell ref="B2:B3"/>
    <mergeCell ref="A2:A3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I19"/>
  <sheetViews>
    <sheetView view="pageBreakPreview" zoomScaleNormal="80" zoomScaleSheetLayoutView="100" workbookViewId="0">
      <selection activeCell="I17" sqref="I17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5.75" customHeight="1" x14ac:dyDescent="0.25">
      <c r="A1" s="12" t="s">
        <v>364</v>
      </c>
      <c r="B1" s="13"/>
      <c r="C1" s="13"/>
      <c r="D1" s="13"/>
      <c r="E1" s="13"/>
      <c r="F1" s="13"/>
      <c r="G1" s="13"/>
      <c r="H1" s="13"/>
      <c r="I1" s="13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143</v>
      </c>
      <c r="C4" s="2" t="s">
        <v>144</v>
      </c>
      <c r="D4" s="1" t="s">
        <v>13</v>
      </c>
      <c r="E4" s="1" t="s">
        <v>337</v>
      </c>
      <c r="F4" s="3">
        <v>8.2279999999999998</v>
      </c>
      <c r="G4" s="3">
        <v>8.2279999999999998</v>
      </c>
      <c r="H4" s="3">
        <v>0</v>
      </c>
      <c r="I4" s="3">
        <v>8.2279999999999998</v>
      </c>
    </row>
    <row r="5" spans="1:9" ht="31.5" x14ac:dyDescent="0.25">
      <c r="A5" s="1" t="s">
        <v>15</v>
      </c>
      <c r="B5" s="1" t="s">
        <v>145</v>
      </c>
      <c r="C5" s="2" t="s">
        <v>146</v>
      </c>
      <c r="D5" s="1" t="s">
        <v>13</v>
      </c>
      <c r="E5" s="1" t="s">
        <v>147</v>
      </c>
      <c r="F5" s="3">
        <v>9.2750000000000004</v>
      </c>
      <c r="G5" s="3" t="s">
        <v>338</v>
      </c>
      <c r="H5" s="3">
        <v>0</v>
      </c>
      <c r="I5" s="3">
        <f>0.869+0.05+0.542+0.976</f>
        <v>2.4370000000000003</v>
      </c>
    </row>
    <row r="6" spans="1:9" ht="15.75" x14ac:dyDescent="0.25">
      <c r="A6" s="1" t="s">
        <v>19</v>
      </c>
      <c r="B6" s="1" t="s">
        <v>140</v>
      </c>
      <c r="C6" s="2" t="s">
        <v>141</v>
      </c>
      <c r="D6" s="1" t="s">
        <v>13</v>
      </c>
      <c r="E6" s="1" t="s">
        <v>142</v>
      </c>
      <c r="F6" s="3">
        <v>1.91</v>
      </c>
      <c r="G6" s="3" t="s">
        <v>388</v>
      </c>
      <c r="H6" s="3">
        <v>0</v>
      </c>
      <c r="I6" s="11">
        <v>0.155</v>
      </c>
    </row>
    <row r="7" spans="1:9" ht="15.75" x14ac:dyDescent="0.25">
      <c r="A7" s="1" t="s">
        <v>23</v>
      </c>
      <c r="B7" s="1" t="s">
        <v>148</v>
      </c>
      <c r="C7" s="2" t="s">
        <v>149</v>
      </c>
      <c r="D7" s="1" t="s">
        <v>13</v>
      </c>
      <c r="E7" s="1" t="s">
        <v>150</v>
      </c>
      <c r="F7" s="3">
        <v>3.2250000000000001</v>
      </c>
      <c r="G7" s="3">
        <v>0.05</v>
      </c>
      <c r="H7" s="3">
        <v>0</v>
      </c>
      <c r="I7" s="3">
        <v>0.05</v>
      </c>
    </row>
    <row r="8" spans="1:9" ht="47.25" x14ac:dyDescent="0.25">
      <c r="A8" s="1" t="s">
        <v>27</v>
      </c>
      <c r="B8" s="1" t="s">
        <v>163</v>
      </c>
      <c r="C8" s="2" t="s">
        <v>164</v>
      </c>
      <c r="D8" s="1" t="s">
        <v>13</v>
      </c>
      <c r="E8" s="1" t="s">
        <v>165</v>
      </c>
      <c r="F8" s="3">
        <v>5.51</v>
      </c>
      <c r="G8" s="3" t="s">
        <v>339</v>
      </c>
      <c r="H8" s="3">
        <v>0</v>
      </c>
      <c r="I8" s="3">
        <f>0.05+0.1+0.158+0.158+0.162+0.162+0.342+0.491</f>
        <v>1.6230000000000002</v>
      </c>
    </row>
    <row r="9" spans="1:9" ht="15.75" x14ac:dyDescent="0.25">
      <c r="A9" s="1" t="s">
        <v>31</v>
      </c>
      <c r="B9" s="1" t="s">
        <v>151</v>
      </c>
      <c r="C9" s="2" t="s">
        <v>152</v>
      </c>
      <c r="D9" s="1" t="s">
        <v>13</v>
      </c>
      <c r="E9" s="1" t="s">
        <v>153</v>
      </c>
      <c r="F9" s="3">
        <v>2.5499999999999998</v>
      </c>
      <c r="G9" s="3">
        <v>0.05</v>
      </c>
      <c r="H9" s="3">
        <v>0</v>
      </c>
      <c r="I9" s="3">
        <v>0.05</v>
      </c>
    </row>
    <row r="10" spans="1:9" ht="15.75" x14ac:dyDescent="0.25">
      <c r="A10" s="1" t="s">
        <v>35</v>
      </c>
      <c r="B10" s="1" t="s">
        <v>154</v>
      </c>
      <c r="C10" s="2" t="s">
        <v>155</v>
      </c>
      <c r="D10" s="1" t="s">
        <v>13</v>
      </c>
      <c r="E10" s="1" t="s">
        <v>156</v>
      </c>
      <c r="F10" s="3">
        <v>1.952</v>
      </c>
      <c r="G10" s="3">
        <v>0.1</v>
      </c>
      <c r="H10" s="3">
        <v>0</v>
      </c>
      <c r="I10" s="3">
        <v>0.1</v>
      </c>
    </row>
    <row r="11" spans="1:9" ht="15.75" x14ac:dyDescent="0.25">
      <c r="A11" s="1" t="s">
        <v>39</v>
      </c>
      <c r="B11" s="1" t="s">
        <v>157</v>
      </c>
      <c r="C11" s="2" t="s">
        <v>158</v>
      </c>
      <c r="D11" s="1" t="s">
        <v>13</v>
      </c>
      <c r="E11" s="1" t="s">
        <v>159</v>
      </c>
      <c r="F11" s="3">
        <v>7.9589999999999996</v>
      </c>
      <c r="G11" s="3">
        <v>7.9589999999999996</v>
      </c>
      <c r="H11" s="3">
        <v>0</v>
      </c>
      <c r="I11" s="3">
        <v>7.9589999999999996</v>
      </c>
    </row>
    <row r="12" spans="1:9" ht="15.75" x14ac:dyDescent="0.25">
      <c r="A12" s="1" t="s">
        <v>43</v>
      </c>
      <c r="B12" s="1" t="s">
        <v>52</v>
      </c>
      <c r="C12" s="2" t="s">
        <v>53</v>
      </c>
      <c r="D12" s="1" t="s">
        <v>13</v>
      </c>
      <c r="E12" s="1" t="s">
        <v>321</v>
      </c>
      <c r="F12" s="3">
        <v>9.1300000000000008</v>
      </c>
      <c r="G12" s="3">
        <v>9.1300000000000008</v>
      </c>
      <c r="H12" s="3">
        <v>0</v>
      </c>
      <c r="I12" s="3">
        <v>9.1300000000000008</v>
      </c>
    </row>
    <row r="13" spans="1:9" ht="15.75" x14ac:dyDescent="0.25">
      <c r="A13" s="1" t="s">
        <v>47</v>
      </c>
      <c r="B13" s="1" t="s">
        <v>170</v>
      </c>
      <c r="C13" s="2" t="s">
        <v>171</v>
      </c>
      <c r="D13" s="1" t="s">
        <v>13</v>
      </c>
      <c r="E13" s="1" t="s">
        <v>172</v>
      </c>
      <c r="F13" s="3">
        <v>3.6059999999999999</v>
      </c>
      <c r="G13" s="3" t="s">
        <v>340</v>
      </c>
      <c r="H13" s="3">
        <v>0</v>
      </c>
      <c r="I13" s="3">
        <v>0.15</v>
      </c>
    </row>
    <row r="14" spans="1:9" ht="31.5" customHeight="1" x14ac:dyDescent="0.25">
      <c r="A14" s="1" t="s">
        <v>51</v>
      </c>
      <c r="B14" s="1" t="s">
        <v>174</v>
      </c>
      <c r="C14" s="2" t="s">
        <v>175</v>
      </c>
      <c r="D14" s="1" t="s">
        <v>13</v>
      </c>
      <c r="E14" s="1" t="s">
        <v>176</v>
      </c>
      <c r="F14" s="3">
        <v>4.6749999999999998</v>
      </c>
      <c r="G14" s="3" t="s">
        <v>389</v>
      </c>
      <c r="H14" s="3">
        <v>0</v>
      </c>
      <c r="I14" s="3">
        <f>0.05+0.05+0.1+0.147</f>
        <v>0.34699999999999998</v>
      </c>
    </row>
    <row r="15" spans="1:9" ht="15.75" x14ac:dyDescent="0.25">
      <c r="A15" s="1" t="s">
        <v>169</v>
      </c>
      <c r="B15" s="1" t="s">
        <v>178</v>
      </c>
      <c r="C15" s="2" t="s">
        <v>179</v>
      </c>
      <c r="D15" s="1" t="s">
        <v>13</v>
      </c>
      <c r="E15" s="1" t="s">
        <v>180</v>
      </c>
      <c r="F15" s="3">
        <v>0.67500000000000004</v>
      </c>
      <c r="G15" s="3" t="s">
        <v>119</v>
      </c>
      <c r="H15" s="3">
        <v>0</v>
      </c>
      <c r="I15" s="3">
        <v>0.1</v>
      </c>
    </row>
    <row r="16" spans="1:9" ht="47.25" x14ac:dyDescent="0.25">
      <c r="A16" s="1" t="s">
        <v>173</v>
      </c>
      <c r="B16" s="1" t="s">
        <v>166</v>
      </c>
      <c r="C16" s="2" t="s">
        <v>167</v>
      </c>
      <c r="D16" s="1" t="s">
        <v>13</v>
      </c>
      <c r="E16" s="1" t="s">
        <v>168</v>
      </c>
      <c r="F16" s="3">
        <v>9.36</v>
      </c>
      <c r="G16" s="3" t="s">
        <v>390</v>
      </c>
      <c r="H16" s="3">
        <v>0</v>
      </c>
      <c r="I16" s="3">
        <f>0.05+0.1+0.1+0.113+0.247+1.233</f>
        <v>1.843</v>
      </c>
    </row>
    <row r="17" spans="1:9" ht="15.75" x14ac:dyDescent="0.25">
      <c r="A17" s="1" t="s">
        <v>177</v>
      </c>
      <c r="B17" s="1" t="s">
        <v>160</v>
      </c>
      <c r="C17" s="2" t="s">
        <v>161</v>
      </c>
      <c r="D17" s="1" t="s">
        <v>13</v>
      </c>
      <c r="E17" s="1" t="s">
        <v>162</v>
      </c>
      <c r="F17" s="3">
        <v>0.98</v>
      </c>
      <c r="G17" s="3">
        <v>0.98</v>
      </c>
      <c r="H17" s="3">
        <v>0</v>
      </c>
      <c r="I17" s="3">
        <v>0.98</v>
      </c>
    </row>
    <row r="18" spans="1:9" ht="15.75" x14ac:dyDescent="0.25">
      <c r="A18" s="14" t="s">
        <v>55</v>
      </c>
      <c r="B18" s="14"/>
      <c r="C18" s="14"/>
      <c r="D18" s="14"/>
      <c r="E18" s="14"/>
      <c r="F18" s="4">
        <f>SUM(F4:F17)</f>
        <v>69.035000000000011</v>
      </c>
      <c r="G18" s="4">
        <f>I18-H18</f>
        <v>33.151999999999994</v>
      </c>
      <c r="H18" s="4">
        <f>SUM(H4:H17)</f>
        <v>0</v>
      </c>
      <c r="I18" s="4">
        <f>SUM(I4:I17)</f>
        <v>33.151999999999994</v>
      </c>
    </row>
    <row r="19" spans="1:9" ht="12" customHeight="1" x14ac:dyDescent="0.25"/>
  </sheetData>
  <mergeCells count="6">
    <mergeCell ref="A1:I1"/>
    <mergeCell ref="A18:E18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I13"/>
  <sheetViews>
    <sheetView view="pageBreakPreview" zoomScaleNormal="80" zoomScaleSheetLayoutView="100" workbookViewId="0">
      <selection activeCell="I12" sqref="I12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361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166</v>
      </c>
      <c r="C4" s="2" t="s">
        <v>167</v>
      </c>
      <c r="D4" s="1" t="s">
        <v>168</v>
      </c>
      <c r="E4" s="2" t="s">
        <v>181</v>
      </c>
      <c r="F4" s="3">
        <v>1.756</v>
      </c>
      <c r="G4" s="3" t="s">
        <v>119</v>
      </c>
      <c r="H4" s="3">
        <v>0</v>
      </c>
      <c r="I4" s="3">
        <v>0.1</v>
      </c>
    </row>
    <row r="5" spans="1:9" ht="15.75" x14ac:dyDescent="0.25">
      <c r="A5" s="1" t="s">
        <v>15</v>
      </c>
      <c r="B5" s="1" t="s">
        <v>182</v>
      </c>
      <c r="C5" s="2" t="s">
        <v>183</v>
      </c>
      <c r="D5" s="1" t="s">
        <v>13</v>
      </c>
      <c r="E5" s="1" t="s">
        <v>184</v>
      </c>
      <c r="F5" s="3">
        <v>1.881</v>
      </c>
      <c r="G5" s="3" t="s">
        <v>119</v>
      </c>
      <c r="H5" s="3">
        <v>0</v>
      </c>
      <c r="I5" s="3">
        <v>0.1</v>
      </c>
    </row>
    <row r="6" spans="1:9" ht="15.75" x14ac:dyDescent="0.25">
      <c r="A6" s="1" t="s">
        <v>19</v>
      </c>
      <c r="B6" s="1" t="s">
        <v>188</v>
      </c>
      <c r="C6" s="2" t="s">
        <v>189</v>
      </c>
      <c r="D6" s="1" t="s">
        <v>13</v>
      </c>
      <c r="E6" s="1" t="s">
        <v>190</v>
      </c>
      <c r="F6" s="3">
        <v>2.35</v>
      </c>
      <c r="G6" s="3" t="s">
        <v>119</v>
      </c>
      <c r="H6" s="3">
        <v>0</v>
      </c>
      <c r="I6" s="3">
        <v>0.1</v>
      </c>
    </row>
    <row r="7" spans="1:9" ht="15.75" x14ac:dyDescent="0.25">
      <c r="A7" s="1" t="s">
        <v>23</v>
      </c>
      <c r="B7" s="1" t="s">
        <v>185</v>
      </c>
      <c r="C7" s="2" t="s">
        <v>186</v>
      </c>
      <c r="D7" s="1" t="s">
        <v>13</v>
      </c>
      <c r="E7" s="1" t="s">
        <v>187</v>
      </c>
      <c r="F7" s="1">
        <v>9.1809999999999992</v>
      </c>
      <c r="G7" s="1">
        <v>9.1809999999999992</v>
      </c>
      <c r="H7" s="3">
        <v>0</v>
      </c>
      <c r="I7" s="1">
        <v>9.1809999999999992</v>
      </c>
    </row>
    <row r="8" spans="1:9" ht="15.75" x14ac:dyDescent="0.25">
      <c r="A8" s="1" t="s">
        <v>27</v>
      </c>
      <c r="B8" s="1" t="s">
        <v>191</v>
      </c>
      <c r="C8" s="2" t="s">
        <v>192</v>
      </c>
      <c r="D8" s="1" t="s">
        <v>13</v>
      </c>
      <c r="E8" s="1" t="s">
        <v>193</v>
      </c>
      <c r="F8" s="1">
        <v>4.2750000000000004</v>
      </c>
      <c r="G8" s="3" t="s">
        <v>341</v>
      </c>
      <c r="H8" s="3">
        <v>0</v>
      </c>
      <c r="I8" s="3">
        <v>0.2</v>
      </c>
    </row>
    <row r="9" spans="1:9" ht="15.75" x14ac:dyDescent="0.25">
      <c r="A9" s="1" t="s">
        <v>31</v>
      </c>
      <c r="B9" s="1" t="s">
        <v>194</v>
      </c>
      <c r="C9" s="2" t="s">
        <v>195</v>
      </c>
      <c r="D9" s="1" t="s">
        <v>13</v>
      </c>
      <c r="E9" s="1" t="s">
        <v>196</v>
      </c>
      <c r="F9" s="3">
        <v>1.89</v>
      </c>
      <c r="G9" s="3">
        <v>0.39700000000000002</v>
      </c>
      <c r="H9" s="3">
        <v>0</v>
      </c>
      <c r="I9" s="3">
        <v>0.39700000000000002</v>
      </c>
    </row>
    <row r="10" spans="1:9" ht="31.5" x14ac:dyDescent="0.25">
      <c r="A10" s="1" t="s">
        <v>35</v>
      </c>
      <c r="B10" s="1" t="s">
        <v>203</v>
      </c>
      <c r="C10" s="2" t="s">
        <v>204</v>
      </c>
      <c r="D10" s="1" t="s">
        <v>13</v>
      </c>
      <c r="E10" s="1" t="s">
        <v>205</v>
      </c>
      <c r="F10" s="1">
        <v>12.509</v>
      </c>
      <c r="G10" s="1" t="s">
        <v>387</v>
      </c>
      <c r="H10" s="3">
        <v>0</v>
      </c>
      <c r="I10" s="1">
        <f>0.1+0.72+0.877+0.975+0.211</f>
        <v>2.883</v>
      </c>
    </row>
    <row r="11" spans="1:9" ht="15.75" x14ac:dyDescent="0.25">
      <c r="A11" s="1" t="s">
        <v>39</v>
      </c>
      <c r="B11" s="1" t="s">
        <v>200</v>
      </c>
      <c r="C11" s="2" t="s">
        <v>201</v>
      </c>
      <c r="D11" s="1" t="s">
        <v>13</v>
      </c>
      <c r="E11" s="1" t="s">
        <v>202</v>
      </c>
      <c r="F11" s="3">
        <v>2.65</v>
      </c>
      <c r="G11" s="3">
        <f>0.5+0.684</f>
        <v>1.1840000000000002</v>
      </c>
      <c r="H11" s="3">
        <v>0</v>
      </c>
      <c r="I11" s="3">
        <f>G11</f>
        <v>1.1840000000000002</v>
      </c>
    </row>
    <row r="12" spans="1:9" ht="15.75" customHeight="1" x14ac:dyDescent="0.25">
      <c r="A12" s="1" t="s">
        <v>43</v>
      </c>
      <c r="B12" s="1" t="s">
        <v>197</v>
      </c>
      <c r="C12" s="2" t="s">
        <v>198</v>
      </c>
      <c r="D12" s="1" t="s">
        <v>13</v>
      </c>
      <c r="E12" s="1" t="s">
        <v>199</v>
      </c>
      <c r="F12" s="1">
        <v>3.1749999999999998</v>
      </c>
      <c r="G12" s="3" t="s">
        <v>342</v>
      </c>
      <c r="H12" s="3">
        <v>0</v>
      </c>
      <c r="I12" s="3">
        <v>0.53100000000000003</v>
      </c>
    </row>
    <row r="13" spans="1:9" ht="16.5" customHeight="1" x14ac:dyDescent="0.25">
      <c r="A13" s="14" t="s">
        <v>55</v>
      </c>
      <c r="B13" s="14"/>
      <c r="C13" s="14"/>
      <c r="D13" s="14"/>
      <c r="E13" s="14"/>
      <c r="F13" s="4">
        <f>SUM(F4:F12)</f>
        <v>39.666999999999994</v>
      </c>
      <c r="G13" s="4">
        <f>I13-H13</f>
        <v>14.676</v>
      </c>
      <c r="H13" s="4">
        <f>SUM(H4:H12)</f>
        <v>0</v>
      </c>
      <c r="I13" s="4">
        <f>SUM(I4:I12)</f>
        <v>14.676</v>
      </c>
    </row>
  </sheetData>
  <mergeCells count="6">
    <mergeCell ref="A1:I1"/>
    <mergeCell ref="A13:E13"/>
    <mergeCell ref="D2:E2"/>
    <mergeCell ref="C2:C3"/>
    <mergeCell ref="B2:B3"/>
    <mergeCell ref="A2:A3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8"/>
  <sheetViews>
    <sheetView view="pageBreakPreview" zoomScaleNormal="80" zoomScaleSheetLayoutView="100" workbookViewId="0">
      <selection activeCell="I7" sqref="I7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362</v>
      </c>
      <c r="B1" s="18"/>
      <c r="C1" s="18"/>
      <c r="D1" s="18"/>
      <c r="E1" s="18"/>
      <c r="F1" s="18"/>
      <c r="G1" s="18"/>
      <c r="H1" s="18"/>
      <c r="I1" s="18"/>
    </row>
    <row r="2" spans="1:9" ht="64.5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0" t="s">
        <v>10</v>
      </c>
      <c r="B4" s="1" t="s">
        <v>212</v>
      </c>
      <c r="C4" s="2" t="s">
        <v>213</v>
      </c>
      <c r="D4" s="1" t="s">
        <v>13</v>
      </c>
      <c r="E4" s="1" t="s">
        <v>214</v>
      </c>
      <c r="F4" s="1">
        <v>2.5030000000000001</v>
      </c>
      <c r="G4" s="3" t="s">
        <v>343</v>
      </c>
      <c r="H4" s="3">
        <v>0</v>
      </c>
      <c r="I4" s="3">
        <v>1.109</v>
      </c>
    </row>
    <row r="5" spans="1:9" ht="15.75" x14ac:dyDescent="0.25">
      <c r="A5" s="10" t="s">
        <v>15</v>
      </c>
      <c r="B5" s="1" t="s">
        <v>209</v>
      </c>
      <c r="C5" s="2" t="s">
        <v>210</v>
      </c>
      <c r="D5" s="1" t="s">
        <v>13</v>
      </c>
      <c r="E5" s="1" t="s">
        <v>211</v>
      </c>
      <c r="F5" s="1">
        <v>3.552</v>
      </c>
      <c r="G5" s="1" t="s">
        <v>344</v>
      </c>
      <c r="H5" s="3">
        <v>0</v>
      </c>
      <c r="I5" s="3">
        <v>1.552</v>
      </c>
    </row>
    <row r="6" spans="1:9" ht="15.75" x14ac:dyDescent="0.25">
      <c r="A6" s="10" t="s">
        <v>19</v>
      </c>
      <c r="B6" s="1" t="s">
        <v>368</v>
      </c>
      <c r="C6" s="2" t="s">
        <v>369</v>
      </c>
      <c r="D6" s="1" t="s">
        <v>13</v>
      </c>
      <c r="E6" s="1" t="s">
        <v>370</v>
      </c>
      <c r="F6" s="3">
        <v>1.65</v>
      </c>
      <c r="G6" s="3">
        <v>0</v>
      </c>
      <c r="H6" s="3">
        <v>0</v>
      </c>
      <c r="I6" s="3">
        <v>0</v>
      </c>
    </row>
    <row r="7" spans="1:9" ht="15.75" x14ac:dyDescent="0.25">
      <c r="A7" s="10" t="s">
        <v>23</v>
      </c>
      <c r="B7" s="1" t="s">
        <v>206</v>
      </c>
      <c r="C7" s="2" t="s">
        <v>207</v>
      </c>
      <c r="D7" s="1" t="s">
        <v>13</v>
      </c>
      <c r="E7" s="1" t="s">
        <v>208</v>
      </c>
      <c r="F7" s="1">
        <v>15.603</v>
      </c>
      <c r="G7" s="3">
        <v>15.603</v>
      </c>
      <c r="H7" s="3">
        <v>1.38</v>
      </c>
      <c r="I7" s="9">
        <f>G7+H7</f>
        <v>16.983000000000001</v>
      </c>
    </row>
    <row r="8" spans="1:9" ht="16.5" customHeight="1" x14ac:dyDescent="0.25">
      <c r="A8" s="19" t="s">
        <v>55</v>
      </c>
      <c r="B8" s="20"/>
      <c r="C8" s="20"/>
      <c r="D8" s="20"/>
      <c r="E8" s="21"/>
      <c r="F8" s="4">
        <f>SUM(F4:F7)</f>
        <v>23.308</v>
      </c>
      <c r="G8" s="4">
        <f>I8-H8</f>
        <v>18.264000000000003</v>
      </c>
      <c r="H8" s="4">
        <f>SUM(H4:H7)</f>
        <v>1.38</v>
      </c>
      <c r="I8" s="4">
        <f>SUM(I4:I7)</f>
        <v>19.644000000000002</v>
      </c>
    </row>
  </sheetData>
  <mergeCells count="6">
    <mergeCell ref="A1:I1"/>
    <mergeCell ref="A8:E8"/>
    <mergeCell ref="A2:A3"/>
    <mergeCell ref="B2:B3"/>
    <mergeCell ref="C2:C3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I11"/>
  <sheetViews>
    <sheetView view="pageBreakPreview" zoomScaleNormal="80" zoomScaleSheetLayoutView="100" workbookViewId="0">
      <selection activeCell="I10" sqref="I10"/>
    </sheetView>
  </sheetViews>
  <sheetFormatPr defaultRowHeight="15" x14ac:dyDescent="0.25"/>
  <cols>
    <col min="1" max="1" width="3.85546875" bestFit="1" customWidth="1"/>
    <col min="3" max="3" width="41" customWidth="1"/>
    <col min="4" max="4" width="9.85546875" customWidth="1"/>
    <col min="5" max="5" width="11.140625" customWidth="1"/>
    <col min="6" max="6" width="14.42578125" customWidth="1"/>
    <col min="7" max="7" width="20" customWidth="1"/>
    <col min="8" max="8" width="20.7109375" customWidth="1"/>
    <col min="9" max="9" width="14" customWidth="1"/>
  </cols>
  <sheetData>
    <row r="1" spans="1:9" ht="16.5" customHeight="1" x14ac:dyDescent="0.25">
      <c r="A1" s="17" t="s">
        <v>363</v>
      </c>
      <c r="B1" s="18"/>
      <c r="C1" s="18"/>
      <c r="D1" s="18"/>
      <c r="E1" s="18"/>
      <c r="F1" s="18"/>
      <c r="G1" s="18"/>
      <c r="H1" s="18"/>
      <c r="I1" s="18"/>
    </row>
    <row r="2" spans="1:9" ht="65.099999999999994" customHeight="1" x14ac:dyDescent="0.25">
      <c r="A2" s="15" t="s">
        <v>0</v>
      </c>
      <c r="B2" s="15" t="s">
        <v>1</v>
      </c>
      <c r="C2" s="16" t="s">
        <v>2</v>
      </c>
      <c r="D2" s="15" t="s">
        <v>3</v>
      </c>
      <c r="E2" s="15"/>
      <c r="F2" s="5" t="s">
        <v>4</v>
      </c>
      <c r="G2" s="5" t="s">
        <v>5</v>
      </c>
      <c r="H2" s="5" t="s">
        <v>375</v>
      </c>
      <c r="I2" s="5" t="s">
        <v>6</v>
      </c>
    </row>
    <row r="3" spans="1:9" ht="30" customHeight="1" x14ac:dyDescent="0.25">
      <c r="A3" s="15"/>
      <c r="B3" s="15"/>
      <c r="C3" s="16"/>
      <c r="D3" s="5" t="s">
        <v>7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5.75" x14ac:dyDescent="0.25">
      <c r="A4" s="1" t="s">
        <v>10</v>
      </c>
      <c r="B4" s="1" t="s">
        <v>232</v>
      </c>
      <c r="C4" s="2" t="s">
        <v>233</v>
      </c>
      <c r="D4" s="1" t="s">
        <v>234</v>
      </c>
      <c r="E4" s="1" t="s">
        <v>235</v>
      </c>
      <c r="F4" s="1">
        <v>5.5640000000000001</v>
      </c>
      <c r="G4" s="3" t="s">
        <v>345</v>
      </c>
      <c r="H4" s="3">
        <v>0</v>
      </c>
      <c r="I4" s="3">
        <f>0.255+0.731+1.077</f>
        <v>2.0629999999999997</v>
      </c>
    </row>
    <row r="5" spans="1:9" ht="15.75" x14ac:dyDescent="0.25">
      <c r="A5" s="1" t="s">
        <v>15</v>
      </c>
      <c r="B5" s="1" t="s">
        <v>221</v>
      </c>
      <c r="C5" s="2" t="s">
        <v>222</v>
      </c>
      <c r="D5" s="1" t="s">
        <v>223</v>
      </c>
      <c r="E5" s="1" t="s">
        <v>224</v>
      </c>
      <c r="F5" s="1">
        <v>6.4669999999999996</v>
      </c>
      <c r="G5" s="1">
        <v>1.1850000000000001</v>
      </c>
      <c r="H5" s="3">
        <v>0</v>
      </c>
      <c r="I5" s="1">
        <v>1.1850000000000001</v>
      </c>
    </row>
    <row r="6" spans="1:9" ht="46.5" customHeight="1" x14ac:dyDescent="0.25">
      <c r="A6" s="1" t="s">
        <v>19</v>
      </c>
      <c r="B6" s="1" t="s">
        <v>228</v>
      </c>
      <c r="C6" s="2" t="s">
        <v>229</v>
      </c>
      <c r="D6" s="1" t="s">
        <v>230</v>
      </c>
      <c r="E6" s="1" t="s">
        <v>231</v>
      </c>
      <c r="F6" s="1">
        <v>5.45</v>
      </c>
      <c r="G6" s="3" t="s">
        <v>346</v>
      </c>
      <c r="H6" s="3">
        <v>0</v>
      </c>
      <c r="I6" s="3">
        <f>0.286+0.552+1.482+1.551</f>
        <v>3.8710000000000004</v>
      </c>
    </row>
    <row r="7" spans="1:9" ht="15.75" x14ac:dyDescent="0.25">
      <c r="A7" s="1" t="s">
        <v>23</v>
      </c>
      <c r="B7" s="1" t="s">
        <v>143</v>
      </c>
      <c r="C7" s="2" t="s">
        <v>144</v>
      </c>
      <c r="D7" s="1" t="s">
        <v>337</v>
      </c>
      <c r="E7" s="1" t="s">
        <v>347</v>
      </c>
      <c r="F7" s="3">
        <v>6.9450000000000003</v>
      </c>
      <c r="G7" s="3">
        <v>6.9450000000000003</v>
      </c>
      <c r="H7" s="3">
        <v>0</v>
      </c>
      <c r="I7" s="3">
        <v>6.9450000000000003</v>
      </c>
    </row>
    <row r="8" spans="1:9" ht="15.75" x14ac:dyDescent="0.25">
      <c r="A8" s="1" t="s">
        <v>27</v>
      </c>
      <c r="B8" s="1" t="s">
        <v>225</v>
      </c>
      <c r="C8" s="2" t="s">
        <v>226</v>
      </c>
      <c r="D8" s="1" t="s">
        <v>13</v>
      </c>
      <c r="E8" s="1" t="s">
        <v>227</v>
      </c>
      <c r="F8" s="3">
        <v>3.6</v>
      </c>
      <c r="G8" s="3" t="s">
        <v>119</v>
      </c>
      <c r="H8" s="3">
        <v>0</v>
      </c>
      <c r="I8" s="3">
        <v>0.1</v>
      </c>
    </row>
    <row r="9" spans="1:9" ht="47.25" x14ac:dyDescent="0.25">
      <c r="A9" s="1" t="s">
        <v>31</v>
      </c>
      <c r="B9" s="1" t="s">
        <v>215</v>
      </c>
      <c r="C9" s="2" t="s">
        <v>216</v>
      </c>
      <c r="D9" s="1" t="s">
        <v>13</v>
      </c>
      <c r="E9" s="1" t="s">
        <v>217</v>
      </c>
      <c r="F9" s="1">
        <v>11.228999999999999</v>
      </c>
      <c r="G9" s="1" t="s">
        <v>382</v>
      </c>
      <c r="H9" s="3">
        <v>0</v>
      </c>
      <c r="I9" s="1">
        <f>0.05+0.1+0.1+0.1+0.702+1.085+0.315</f>
        <v>2.452</v>
      </c>
    </row>
    <row r="10" spans="1:9" ht="47.25" x14ac:dyDescent="0.25">
      <c r="A10" s="1" t="s">
        <v>35</v>
      </c>
      <c r="B10" s="1" t="s">
        <v>218</v>
      </c>
      <c r="C10" s="2" t="s">
        <v>219</v>
      </c>
      <c r="D10" s="1" t="s">
        <v>13</v>
      </c>
      <c r="E10" s="1" t="s">
        <v>220</v>
      </c>
      <c r="F10" s="1">
        <v>8.4770000000000003</v>
      </c>
      <c r="G10" s="1" t="s">
        <v>348</v>
      </c>
      <c r="H10" s="3">
        <v>0</v>
      </c>
      <c r="I10" s="3">
        <f>0.1+0.181+0.255+0.311+0.733+1.706</f>
        <v>3.286</v>
      </c>
    </row>
    <row r="11" spans="1:9" ht="15.75" x14ac:dyDescent="0.25">
      <c r="A11" s="14" t="s">
        <v>55</v>
      </c>
      <c r="B11" s="14"/>
      <c r="C11" s="14"/>
      <c r="D11" s="7"/>
      <c r="E11" s="7"/>
      <c r="F11" s="4">
        <f>SUM(F4:F10)</f>
        <v>47.731999999999999</v>
      </c>
      <c r="G11" s="4">
        <f>I11-H11</f>
        <v>19.902000000000001</v>
      </c>
      <c r="H11" s="4">
        <f>SUM(H4:H10)</f>
        <v>0</v>
      </c>
      <c r="I11" s="4">
        <f>SUM(I4:I10)</f>
        <v>19.902000000000001</v>
      </c>
    </row>
  </sheetData>
  <mergeCells count="6">
    <mergeCell ref="A11:C11"/>
    <mergeCell ref="C2:C3"/>
    <mergeCell ref="B2:B3"/>
    <mergeCell ref="A2:A3"/>
    <mergeCell ref="A1:I1"/>
    <mergeCell ref="D2:E2"/>
  </mergeCells>
  <phoneticPr fontId="6" type="noConversion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'2'!Obszar_wydruku</vt:lpstr>
      <vt:lpstr>'3'!Obszar_wydruku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Dariusz Żmich</cp:lastModifiedBy>
  <cp:lastPrinted>2021-10-16T16:02:30Z</cp:lastPrinted>
  <dcterms:created xsi:type="dcterms:W3CDTF">2020-10-11T14:37:23Z</dcterms:created>
  <dcterms:modified xsi:type="dcterms:W3CDTF">2023-09-22T07:30:18Z</dcterms:modified>
</cp:coreProperties>
</file>