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5315" windowHeight="12855" activeTab="0"/>
  </bookViews>
  <sheets>
    <sheet name="szacunkowe zapotrzebowanie" sheetId="1" r:id="rId1"/>
    <sheet name="Arkusz1" sheetId="2" r:id="rId2"/>
  </sheets>
  <definedNames/>
  <calcPr fullCalcOnLoad="1"/>
</workbook>
</file>

<file path=xl/sharedStrings.xml><?xml version="1.0" encoding="utf-8"?>
<sst xmlns="http://schemas.openxmlformats.org/spreadsheetml/2006/main" count="168" uniqueCount="102">
  <si>
    <t>Szkoła Podstawowa w Lubianie</t>
  </si>
  <si>
    <t>Szkoła Podstawowa w Chrapowie</t>
  </si>
  <si>
    <t>Szkoła Podstawowa w Pelczycach</t>
  </si>
  <si>
    <t>Miejsko-Gminne Przedszkole w Pełczycach</t>
  </si>
  <si>
    <t xml:space="preserve">Miejsko - Gminny Ośrodek Kultury </t>
  </si>
  <si>
    <t>Zakład Gospodarki Komunalnej i Mieszkaniowej</t>
  </si>
  <si>
    <t>W-5.1</t>
  </si>
  <si>
    <t>W-4</t>
  </si>
  <si>
    <t>W-3.6</t>
  </si>
  <si>
    <t>W-3.9</t>
  </si>
  <si>
    <t>W-1.1</t>
  </si>
  <si>
    <t>Zużycie roczne</t>
  </si>
  <si>
    <t>Ustalenie szacunkowego zapotrzebowanai na paliwo gazowe do obiektów Zamawiajacego</t>
  </si>
  <si>
    <t>Płatnik</t>
  </si>
  <si>
    <t>Adres_płatnika</t>
  </si>
  <si>
    <t>Nr_PPG</t>
  </si>
  <si>
    <t>Nr licznika</t>
  </si>
  <si>
    <t>Adres_PPG</t>
  </si>
  <si>
    <t>Lubiana 6, 73-260 Pełczyce</t>
  </si>
  <si>
    <t>Lubiana 6, 73-260Pełczyce</t>
  </si>
  <si>
    <t>Chrapowo 25, 73-260 Pełczyce</t>
  </si>
  <si>
    <t>Szkoła Podstawowa w Będargowie</t>
  </si>
  <si>
    <t>Będargowo 14, 73-260 Pełczyce</t>
  </si>
  <si>
    <t>XI700024346</t>
  </si>
  <si>
    <t>ul. B. Chrobrego 17, 73-260 Pełczyce</t>
  </si>
  <si>
    <t>ul. Chrobrego 17, 73-260 Pełczyce</t>
  </si>
  <si>
    <t>Gmina Pełczyce</t>
  </si>
  <si>
    <t>ul. Rynek Bursztynowy 2, 73-260 Pełczyce</t>
  </si>
  <si>
    <t>XI0700132091</t>
  </si>
  <si>
    <t>ul. Ogrodowa 11b</t>
  </si>
  <si>
    <t>XM1300284589</t>
  </si>
  <si>
    <t>Chrapowo 9a 73-260 Pełczyce (świetlica)</t>
  </si>
  <si>
    <t>XM2003251427</t>
  </si>
  <si>
    <t>Trzęsacz 9, 73-260 Pełczyce (świetlica)</t>
  </si>
  <si>
    <t>ul. Starogrodzka 12, 73-260 Pełczyce</t>
  </si>
  <si>
    <t>ul. Ogrodowa 56, 73-260 Pełczyce</t>
  </si>
  <si>
    <t>XM2002570132</t>
  </si>
  <si>
    <t>XM2002569728</t>
  </si>
  <si>
    <t>Będargowo 51a/dz. nr 231/1</t>
  </si>
  <si>
    <t>8018590365500019122156</t>
  </si>
  <si>
    <t>8018590365500019120923</t>
  </si>
  <si>
    <t>8018590365500019121197</t>
  </si>
  <si>
    <t>8018590365500044351286</t>
  </si>
  <si>
    <t>8018590365500019109386</t>
  </si>
  <si>
    <t>8018590365500044347708</t>
  </si>
  <si>
    <t>8018590365500043524049</t>
  </si>
  <si>
    <t>8018590365500043102810</t>
  </si>
  <si>
    <t>8018590365500043469005</t>
  </si>
  <si>
    <t>8018590365500019121814</t>
  </si>
  <si>
    <t>8018590365500043196086</t>
  </si>
  <si>
    <t>8018590365500043030120</t>
  </si>
  <si>
    <t>XM15000952068</t>
  </si>
  <si>
    <t>Grupa taryfowa</t>
  </si>
  <si>
    <t>W-4⃰</t>
  </si>
  <si>
    <t>W-5.1⃰</t>
  </si>
  <si>
    <t>XM0800101534</t>
  </si>
  <si>
    <t>8018590365500044351057</t>
  </si>
  <si>
    <t>8018590365500041287762</t>
  </si>
  <si>
    <t>XM2204722333</t>
  </si>
  <si>
    <t>Krzynki (świetlica), Krzynki dz. 68/1, 73-260 Pełczyce</t>
  </si>
  <si>
    <t>8018590365500041286772</t>
  </si>
  <si>
    <t>XM2204722304</t>
  </si>
  <si>
    <t>Lubianka (świetlica), Lubianka 8A, 73-260 Bolewice</t>
  </si>
  <si>
    <t>8018590365500041287731</t>
  </si>
  <si>
    <t>XM2204722312</t>
  </si>
  <si>
    <t>Brzyczno (świetlica), Brzyczno dz. 39, 73-236 Brzyczno</t>
  </si>
  <si>
    <t>PL0033164983/8018590365500031649839</t>
  </si>
  <si>
    <t>XM2204722363</t>
  </si>
  <si>
    <t>Lubiana (targowisko), Lubiana dz. 42/17, 73-236 Lubiana</t>
  </si>
  <si>
    <t>*</t>
  </si>
  <si>
    <t>**</t>
  </si>
  <si>
    <t>W-3.6*</t>
  </si>
  <si>
    <t>W-1.1*</t>
  </si>
  <si>
    <t>W-3.9*</t>
  </si>
  <si>
    <t>punkty poboru objęte ochroną taryfową</t>
  </si>
  <si>
    <t>nowe PPG</t>
  </si>
  <si>
    <t>szacowane zużycie kWh z nowymi PPG</t>
  </si>
  <si>
    <t xml:space="preserve">styczeń 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</si>
  <si>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</si>
  <si>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</si>
  <si>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</si>
  <si>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</si>
  <si>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</si>
  <si>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</si>
  <si>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</si>
  <si>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</si>
  <si>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</si>
  <si>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</si>
  <si>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</si>
  <si>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SUMA</t>
  </si>
  <si>
    <r>
      <t xml:space="preserve">Przekolno </t>
    </r>
    <r>
      <rPr>
        <sz val="8"/>
        <color indexed="10"/>
        <rFont val="Arial"/>
        <family val="2"/>
      </rPr>
      <t>dz. nr 13</t>
    </r>
    <r>
      <rPr>
        <sz val="8"/>
        <rFont val="Arial"/>
        <family val="2"/>
      </rPr>
      <t>,  73-260 Pełczyce (świetlica)</t>
    </r>
  </si>
  <si>
    <t>od stycznia do końca marca</t>
  </si>
  <si>
    <t>razem</t>
  </si>
  <si>
    <t>do końca grudnia</t>
  </si>
  <si>
    <t>41,87% - zgodnie z oświadczeniem</t>
  </si>
  <si>
    <t>do 31.12.2023 - PPG podlegające ochronie taryfowej</t>
  </si>
  <si>
    <t>od 01.01.2024 oraz PPg niepodlegające ochronie taryfowej od poczatku okresu dostaw</t>
  </si>
  <si>
    <t>RAZEM</t>
  </si>
  <si>
    <t>zużycie niepodlegające ochronie taryfowej - do końca grudnia na danym PPG</t>
  </si>
  <si>
    <t>do 31.12.2023 - PPG podlegające ochronie taryfowej - W %</t>
  </si>
  <si>
    <t>od 01.01.2024 oraz PPg niepodlegające ochronie taryfowej od poczatku okresu dostaw - W %</t>
  </si>
  <si>
    <t>ul. Ks. Kan. Henryka Raźniewskiego 3, 73-260 Pełczyce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</si>
</sst>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[$-415]dddd\,\ d\ mmmm\ yyyy"/>
    <numFmt numFmtId="167" formatCode="0.000"/>
    <numFmt numFmtId="168" formatCode="0.0"/>
    <numFmt numFmtId="169" formatCode="0.000000"/>
    <numFmt numFmtId="170" formatCode="0.00000"/>
    <numFmt numFmtId="171" formatCode="0.0000"/>
  </numFmts>
  <fonts count="53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8"/>
      <name val="Calibri"/>
      <family val="2"/>
    </font>
    <font>
      <sz val="8"/>
      <color indexed="10"/>
      <name val="Calibri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8"/>
      <color rgb="FFFF0000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799979984760284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3" fillId="0" borderId="0">
      <alignment/>
      <protection/>
    </xf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26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Alignment="1">
      <alignment wrapText="1"/>
    </xf>
    <xf numFmtId="0" fontId="27" fillId="33" borderId="10" xfId="0" applyFont="1" applyFill="1" applyBorder="1" applyAlignment="1">
      <alignment vertical="top" wrapText="1"/>
    </xf>
    <xf numFmtId="49" fontId="27" fillId="33" borderId="10" xfId="0" applyNumberFormat="1" applyFont="1" applyFill="1" applyBorder="1" applyAlignment="1">
      <alignment vertical="top" wrapText="1"/>
    </xf>
    <xf numFmtId="0" fontId="1" fillId="33" borderId="10" xfId="0" applyFont="1" applyFill="1" applyBorder="1" applyAlignment="1">
      <alignment vertical="top" wrapText="1"/>
    </xf>
    <xf numFmtId="49" fontId="1" fillId="33" borderId="10" xfId="0" applyNumberFormat="1" applyFont="1" applyFill="1" applyBorder="1" applyAlignment="1">
      <alignment vertical="top" wrapText="1"/>
    </xf>
    <xf numFmtId="0" fontId="1" fillId="33" borderId="11" xfId="0" applyFont="1" applyFill="1" applyBorder="1" applyAlignment="1">
      <alignment vertical="top" wrapText="1"/>
    </xf>
    <xf numFmtId="0" fontId="1" fillId="33" borderId="12" xfId="0" applyFont="1" applyFill="1" applyBorder="1" applyAlignment="1">
      <alignment vertical="top" wrapText="1"/>
    </xf>
    <xf numFmtId="0" fontId="2" fillId="0" borderId="10" xfId="0" applyFont="1" applyBorder="1" applyAlignment="1">
      <alignment vertical="center" wrapText="1"/>
    </xf>
    <xf numFmtId="49" fontId="2" fillId="0" borderId="10" xfId="0" applyNumberFormat="1" applyFont="1" applyBorder="1" applyAlignment="1">
      <alignment vertical="center" wrapText="1"/>
    </xf>
    <xf numFmtId="17" fontId="2" fillId="0" borderId="10" xfId="0" applyNumberFormat="1" applyFont="1" applyBorder="1" applyAlignment="1">
      <alignment vertical="center" wrapText="1"/>
    </xf>
    <xf numFmtId="0" fontId="27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1" fontId="1" fillId="0" borderId="10" xfId="0" applyNumberFormat="1" applyFont="1" applyBorder="1" applyAlignment="1">
      <alignment/>
    </xf>
    <xf numFmtId="1" fontId="1" fillId="0" borderId="10" xfId="0" applyNumberFormat="1" applyFont="1" applyBorder="1" applyAlignment="1">
      <alignment horizontal="right"/>
    </xf>
    <xf numFmtId="1" fontId="1" fillId="33" borderId="10" xfId="0" applyNumberFormat="1" applyFont="1" applyFill="1" applyBorder="1" applyAlignment="1">
      <alignment horizontal="right" wrapText="1"/>
    </xf>
    <xf numFmtId="1" fontId="27" fillId="33" borderId="10" xfId="0" applyNumberFormat="1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/>
    </xf>
    <xf numFmtId="1" fontId="0" fillId="0" borderId="10" xfId="0" applyNumberFormat="1" applyBorder="1" applyAlignment="1">
      <alignment/>
    </xf>
    <xf numFmtId="0" fontId="0" fillId="0" borderId="0" xfId="0" applyFont="1" applyAlignment="1">
      <alignment horizontal="right"/>
    </xf>
    <xf numFmtId="0" fontId="0" fillId="0" borderId="10" xfId="0" applyFont="1" applyBorder="1" applyAlignment="1">
      <alignment/>
    </xf>
    <xf numFmtId="1" fontId="1" fillId="33" borderId="10" xfId="0" applyNumberFormat="1" applyFont="1" applyFill="1" applyBorder="1" applyAlignment="1">
      <alignment horizontal="right"/>
    </xf>
    <xf numFmtId="0" fontId="1" fillId="0" borderId="0" xfId="0" applyFont="1" applyAlignment="1">
      <alignment vertical="center" wrapText="1"/>
    </xf>
    <xf numFmtId="1" fontId="1" fillId="33" borderId="10" xfId="0" applyNumberFormat="1" applyFont="1" applyFill="1" applyBorder="1" applyAlignment="1">
      <alignment/>
    </xf>
    <xf numFmtId="3" fontId="6" fillId="0" borderId="0" xfId="0" applyNumberFormat="1" applyFont="1" applyAlignment="1">
      <alignment/>
    </xf>
    <xf numFmtId="0" fontId="0" fillId="0" borderId="10" xfId="0" applyBorder="1" applyAlignment="1">
      <alignment/>
    </xf>
    <xf numFmtId="0" fontId="27" fillId="34" borderId="10" xfId="0" applyFont="1" applyFill="1" applyBorder="1" applyAlignment="1">
      <alignment vertical="top" wrapText="1"/>
    </xf>
    <xf numFmtId="1" fontId="27" fillId="34" borderId="10" xfId="0" applyNumberFormat="1" applyFont="1" applyFill="1" applyBorder="1" applyAlignment="1">
      <alignment horizontal="center" vertical="center" wrapText="1"/>
    </xf>
    <xf numFmtId="1" fontId="1" fillId="34" borderId="10" xfId="0" applyNumberFormat="1" applyFont="1" applyFill="1" applyBorder="1" applyAlignment="1">
      <alignment horizontal="right" wrapText="1"/>
    </xf>
    <xf numFmtId="0" fontId="1" fillId="34" borderId="10" xfId="0" applyFont="1" applyFill="1" applyBorder="1" applyAlignment="1">
      <alignment vertical="top" wrapText="1"/>
    </xf>
    <xf numFmtId="0" fontId="1" fillId="35" borderId="10" xfId="0" applyFont="1" applyFill="1" applyBorder="1" applyAlignment="1">
      <alignment vertical="top" wrapText="1"/>
    </xf>
    <xf numFmtId="1" fontId="27" fillId="35" borderId="10" xfId="0" applyNumberFormat="1" applyFont="1" applyFill="1" applyBorder="1" applyAlignment="1">
      <alignment horizontal="center" vertical="center" wrapText="1"/>
    </xf>
    <xf numFmtId="1" fontId="1" fillId="35" borderId="10" xfId="0" applyNumberFormat="1" applyFont="1" applyFill="1" applyBorder="1" applyAlignment="1">
      <alignment horizontal="right"/>
    </xf>
    <xf numFmtId="0" fontId="1" fillId="16" borderId="10" xfId="0" applyFont="1" applyFill="1" applyBorder="1" applyAlignment="1">
      <alignment vertical="top" wrapText="1"/>
    </xf>
    <xf numFmtId="0" fontId="1" fillId="16" borderId="11" xfId="0" applyFont="1" applyFill="1" applyBorder="1" applyAlignment="1">
      <alignment vertical="top" wrapText="1"/>
    </xf>
    <xf numFmtId="1" fontId="27" fillId="16" borderId="10" xfId="0" applyNumberFormat="1" applyFont="1" applyFill="1" applyBorder="1" applyAlignment="1">
      <alignment horizontal="center" vertical="center" wrapText="1"/>
    </xf>
    <xf numFmtId="1" fontId="1" fillId="16" borderId="10" xfId="0" applyNumberFormat="1" applyFont="1" applyFill="1" applyBorder="1" applyAlignment="1">
      <alignment/>
    </xf>
    <xf numFmtId="0" fontId="1" fillId="16" borderId="10" xfId="0" applyFont="1" applyFill="1" applyBorder="1" applyAlignment="1">
      <alignment/>
    </xf>
    <xf numFmtId="1" fontId="1" fillId="16" borderId="10" xfId="0" applyNumberFormat="1" applyFont="1" applyFill="1" applyBorder="1" applyAlignment="1">
      <alignment horizontal="right"/>
    </xf>
    <xf numFmtId="0" fontId="1" fillId="16" borderId="10" xfId="0" applyFont="1" applyFill="1" applyBorder="1" applyAlignment="1">
      <alignment horizontal="right"/>
    </xf>
    <xf numFmtId="0" fontId="1" fillId="9" borderId="11" xfId="0" applyFont="1" applyFill="1" applyBorder="1" applyAlignment="1">
      <alignment vertical="top" wrapText="1"/>
    </xf>
    <xf numFmtId="1" fontId="27" fillId="9" borderId="10" xfId="0" applyNumberFormat="1" applyFont="1" applyFill="1" applyBorder="1" applyAlignment="1">
      <alignment horizontal="center" vertical="center" wrapText="1"/>
    </xf>
    <xf numFmtId="1" fontId="1" fillId="9" borderId="10" xfId="0" applyNumberFormat="1" applyFont="1" applyFill="1" applyBorder="1" applyAlignment="1">
      <alignment/>
    </xf>
    <xf numFmtId="0" fontId="1" fillId="9" borderId="10" xfId="0" applyFont="1" applyFill="1" applyBorder="1" applyAlignment="1">
      <alignment/>
    </xf>
    <xf numFmtId="1" fontId="1" fillId="9" borderId="10" xfId="0" applyNumberFormat="1" applyFont="1" applyFill="1" applyBorder="1" applyAlignment="1">
      <alignment horizontal="right"/>
    </xf>
    <xf numFmtId="0" fontId="1" fillId="9" borderId="10" xfId="0" applyFont="1" applyFill="1" applyBorder="1" applyAlignment="1">
      <alignment horizontal="right"/>
    </xf>
    <xf numFmtId="0" fontId="6" fillId="0" borderId="10" xfId="0" applyFont="1" applyBorder="1" applyAlignment="1">
      <alignment horizontal="left" vertical="top"/>
    </xf>
    <xf numFmtId="0" fontId="2" fillId="2" borderId="10" xfId="0" applyFont="1" applyFill="1" applyBorder="1" applyAlignment="1">
      <alignment/>
    </xf>
    <xf numFmtId="0" fontId="6" fillId="0" borderId="12" xfId="0" applyFont="1" applyBorder="1" applyAlignment="1">
      <alignment horizontal="left" vertical="top"/>
    </xf>
    <xf numFmtId="1" fontId="0" fillId="0" borderId="12" xfId="0" applyNumberFormat="1" applyBorder="1" applyAlignment="1">
      <alignment/>
    </xf>
    <xf numFmtId="0" fontId="0" fillId="0" borderId="12" xfId="0" applyBorder="1" applyAlignment="1">
      <alignment/>
    </xf>
    <xf numFmtId="0" fontId="6" fillId="0" borderId="10" xfId="0" applyFont="1" applyBorder="1" applyAlignment="1">
      <alignment/>
    </xf>
    <xf numFmtId="3" fontId="6" fillId="0" borderId="10" xfId="0" applyNumberFormat="1" applyFont="1" applyBorder="1" applyAlignment="1">
      <alignment/>
    </xf>
    <xf numFmtId="0" fontId="4" fillId="33" borderId="10" xfId="52" applyFont="1" applyFill="1" applyBorder="1" applyAlignment="1">
      <alignment horizontal="left" vertical="center" wrapText="1"/>
      <protection/>
    </xf>
    <xf numFmtId="49" fontId="1" fillId="33" borderId="10" xfId="0" applyNumberFormat="1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wrapText="1"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right"/>
    </xf>
    <xf numFmtId="49" fontId="1" fillId="33" borderId="10" xfId="0" applyNumberFormat="1" applyFont="1" applyFill="1" applyBorder="1" applyAlignment="1">
      <alignment horizontal="center" vertical="center" wrapText="1"/>
    </xf>
    <xf numFmtId="0" fontId="0" fillId="33" borderId="0" xfId="0" applyFont="1" applyFill="1" applyAlignment="1">
      <alignment horizontal="right" vertical="top"/>
    </xf>
    <xf numFmtId="0" fontId="5" fillId="33" borderId="0" xfId="0" applyFont="1" applyFill="1" applyBorder="1" applyAlignment="1">
      <alignment vertical="top" wrapText="1"/>
    </xf>
    <xf numFmtId="0" fontId="0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50" fillId="33" borderId="10" xfId="0" applyFont="1" applyFill="1" applyBorder="1" applyAlignment="1">
      <alignment vertical="top" wrapText="1"/>
    </xf>
    <xf numFmtId="0" fontId="0" fillId="0" borderId="0" xfId="0" applyFont="1" applyBorder="1" applyAlignment="1">
      <alignment vertical="top"/>
    </xf>
    <xf numFmtId="1" fontId="0" fillId="0" borderId="0" xfId="0" applyNumberFormat="1" applyFont="1" applyBorder="1" applyAlignment="1">
      <alignment vertical="top" wrapText="1"/>
    </xf>
    <xf numFmtId="0" fontId="0" fillId="0" borderId="0" xfId="0" applyBorder="1" applyAlignment="1">
      <alignment vertical="top"/>
    </xf>
    <xf numFmtId="0" fontId="51" fillId="0" borderId="0" xfId="0" applyFont="1" applyBorder="1" applyAlignment="1">
      <alignment vertical="top"/>
    </xf>
    <xf numFmtId="3" fontId="52" fillId="0" borderId="0" xfId="0" applyNumberFormat="1" applyFont="1" applyBorder="1" applyAlignment="1">
      <alignment vertical="top"/>
    </xf>
    <xf numFmtId="1" fontId="0" fillId="34" borderId="10" xfId="0" applyNumberFormat="1" applyFill="1" applyBorder="1" applyAlignment="1">
      <alignment/>
    </xf>
    <xf numFmtId="1" fontId="0" fillId="36" borderId="10" xfId="0" applyNumberFormat="1" applyFill="1" applyBorder="1" applyAlignment="1">
      <alignment/>
    </xf>
    <xf numFmtId="1" fontId="0" fillId="16" borderId="10" xfId="0" applyNumberFormat="1" applyFill="1" applyBorder="1" applyAlignment="1">
      <alignment/>
    </xf>
    <xf numFmtId="1" fontId="0" fillId="13" borderId="10" xfId="0" applyNumberFormat="1" applyFill="1" applyBorder="1" applyAlignment="1">
      <alignment/>
    </xf>
    <xf numFmtId="1" fontId="0" fillId="15" borderId="10" xfId="0" applyNumberFormat="1" applyFill="1" applyBorder="1" applyAlignment="1">
      <alignment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left" vertical="top" wrapText="1"/>
    </xf>
    <xf numFmtId="1" fontId="0" fillId="0" borderId="0" xfId="0" applyNumberFormat="1" applyAlignment="1">
      <alignment/>
    </xf>
    <xf numFmtId="1" fontId="6" fillId="0" borderId="10" xfId="0" applyNumberFormat="1" applyFont="1" applyBorder="1" applyAlignment="1">
      <alignment/>
    </xf>
    <xf numFmtId="0" fontId="1" fillId="0" borderId="13" xfId="0" applyFont="1" applyBorder="1" applyAlignment="1">
      <alignment vertical="center" wrapText="1"/>
    </xf>
    <xf numFmtId="0" fontId="0" fillId="0" borderId="13" xfId="0" applyFont="1" applyBorder="1" applyAlignment="1">
      <alignment vertical="center"/>
    </xf>
    <xf numFmtId="1" fontId="0" fillId="0" borderId="0" xfId="0" applyNumberFormat="1" applyAlignment="1">
      <alignment horizontal="center" vertical="center"/>
    </xf>
    <xf numFmtId="0" fontId="6" fillId="0" borderId="10" xfId="0" applyFont="1" applyFill="1" applyBorder="1" applyAlignment="1">
      <alignment/>
    </xf>
    <xf numFmtId="0" fontId="1" fillId="0" borderId="10" xfId="0" applyFont="1" applyBorder="1" applyAlignment="1">
      <alignment vertical="center" wrapText="1"/>
    </xf>
    <xf numFmtId="0" fontId="0" fillId="0" borderId="10" xfId="0" applyFont="1" applyBorder="1" applyAlignment="1">
      <alignment vertical="center"/>
    </xf>
    <xf numFmtId="10" fontId="0" fillId="0" borderId="10" xfId="0" applyNumberFormat="1" applyBorder="1" applyAlignment="1">
      <alignment/>
    </xf>
    <xf numFmtId="10" fontId="6" fillId="0" borderId="10" xfId="0" applyNumberFormat="1" applyFont="1" applyBorder="1" applyAlignment="1">
      <alignment/>
    </xf>
    <xf numFmtId="0" fontId="6" fillId="0" borderId="14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1" fillId="33" borderId="10" xfId="0" applyFont="1" applyFill="1" applyBorder="1" applyAlignment="1">
      <alignment horizontal="left" vertical="top" wrapText="1"/>
    </xf>
    <xf numFmtId="0" fontId="1" fillId="33" borderId="13" xfId="0" applyFont="1" applyFill="1" applyBorder="1" applyAlignment="1">
      <alignment horizontal="left" vertical="top" wrapText="1"/>
    </xf>
    <xf numFmtId="0" fontId="1" fillId="33" borderId="15" xfId="0" applyFont="1" applyFill="1" applyBorder="1" applyAlignment="1">
      <alignment horizontal="left" vertical="top" wrapText="1"/>
    </xf>
    <xf numFmtId="1" fontId="1" fillId="0" borderId="12" xfId="0" applyNumberFormat="1" applyFont="1" applyBorder="1" applyAlignment="1">
      <alignment horizontal="right"/>
    </xf>
    <xf numFmtId="1" fontId="1" fillId="0" borderId="11" xfId="0" applyNumberFormat="1" applyFont="1" applyBorder="1" applyAlignment="1">
      <alignment horizontal="right"/>
    </xf>
    <xf numFmtId="1" fontId="1" fillId="0" borderId="16" xfId="0" applyNumberFormat="1" applyFont="1" applyBorder="1" applyAlignment="1">
      <alignment horizontal="right"/>
    </xf>
    <xf numFmtId="1" fontId="1" fillId="33" borderId="12" xfId="0" applyNumberFormat="1" applyFont="1" applyFill="1" applyBorder="1" applyAlignment="1">
      <alignment horizontal="right"/>
    </xf>
    <xf numFmtId="1" fontId="1" fillId="33" borderId="11" xfId="0" applyNumberFormat="1" applyFont="1" applyFill="1" applyBorder="1" applyAlignment="1">
      <alignment horizontal="right"/>
    </xf>
    <xf numFmtId="1" fontId="1" fillId="0" borderId="12" xfId="0" applyNumberFormat="1" applyFont="1" applyBorder="1" applyAlignment="1">
      <alignment horizontal="center"/>
    </xf>
    <xf numFmtId="1" fontId="1" fillId="0" borderId="11" xfId="0" applyNumberFormat="1" applyFont="1" applyBorder="1" applyAlignment="1">
      <alignment horizontal="center"/>
    </xf>
    <xf numFmtId="0" fontId="1" fillId="33" borderId="12" xfId="0" applyFont="1" applyFill="1" applyBorder="1" applyAlignment="1">
      <alignment horizontal="right"/>
    </xf>
    <xf numFmtId="0" fontId="1" fillId="33" borderId="11" xfId="0" applyFont="1" applyFill="1" applyBorder="1" applyAlignment="1">
      <alignment horizontal="right"/>
    </xf>
    <xf numFmtId="0" fontId="0" fillId="33" borderId="13" xfId="0" applyFont="1" applyFill="1" applyBorder="1" applyAlignment="1">
      <alignment horizontal="center" vertical="center"/>
    </xf>
    <xf numFmtId="0" fontId="0" fillId="33" borderId="17" xfId="0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horizontal="center" vertical="center"/>
    </xf>
    <xf numFmtId="1" fontId="1" fillId="16" borderId="12" xfId="0" applyNumberFormat="1" applyFont="1" applyFill="1" applyBorder="1" applyAlignment="1">
      <alignment horizontal="right"/>
    </xf>
    <xf numFmtId="1" fontId="1" fillId="16" borderId="11" xfId="0" applyNumberFormat="1" applyFont="1" applyFill="1" applyBorder="1" applyAlignment="1">
      <alignment horizontal="right"/>
    </xf>
    <xf numFmtId="1" fontId="1" fillId="9" borderId="12" xfId="0" applyNumberFormat="1" applyFont="1" applyFill="1" applyBorder="1" applyAlignment="1">
      <alignment horizontal="right"/>
    </xf>
    <xf numFmtId="1" fontId="1" fillId="9" borderId="11" xfId="0" applyNumberFormat="1" applyFont="1" applyFill="1" applyBorder="1" applyAlignment="1">
      <alignment horizontal="right"/>
    </xf>
    <xf numFmtId="0" fontId="1" fillId="16" borderId="12" xfId="0" applyFont="1" applyFill="1" applyBorder="1" applyAlignment="1">
      <alignment horizontal="right"/>
    </xf>
    <xf numFmtId="0" fontId="1" fillId="16" borderId="11" xfId="0" applyFont="1" applyFill="1" applyBorder="1" applyAlignment="1">
      <alignment horizontal="right"/>
    </xf>
    <xf numFmtId="1" fontId="0" fillId="0" borderId="12" xfId="0" applyNumberForma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9" borderId="12" xfId="0" applyFont="1" applyFill="1" applyBorder="1" applyAlignment="1">
      <alignment horizontal="right"/>
    </xf>
    <xf numFmtId="0" fontId="1" fillId="9" borderId="11" xfId="0" applyFont="1" applyFill="1" applyBorder="1" applyAlignment="1">
      <alignment horizontal="right"/>
    </xf>
    <xf numFmtId="0" fontId="0" fillId="0" borderId="12" xfId="0" applyBorder="1" applyAlignment="1">
      <alignment horizontal="center"/>
    </xf>
    <xf numFmtId="1" fontId="0" fillId="0" borderId="16" xfId="0" applyNumberFormat="1" applyBorder="1" applyAlignment="1">
      <alignment horizontal="center"/>
    </xf>
    <xf numFmtId="1" fontId="0" fillId="0" borderId="11" xfId="0" applyNumberFormat="1" applyBorder="1" applyAlignment="1">
      <alignment horizontal="center"/>
    </xf>
    <xf numFmtId="1" fontId="1" fillId="35" borderId="12" xfId="0" applyNumberFormat="1" applyFont="1" applyFill="1" applyBorder="1" applyAlignment="1">
      <alignment horizontal="right"/>
    </xf>
    <xf numFmtId="1" fontId="1" fillId="35" borderId="11" xfId="0" applyNumberFormat="1" applyFont="1" applyFill="1" applyBorder="1" applyAlignment="1">
      <alignment horizontal="right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_Zestawienie szczegółowe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2"/>
  <sheetViews>
    <sheetView tabSelected="1" zoomScalePageLayoutView="0" workbookViewId="0" topLeftCell="A13">
      <selection activeCell="C6" sqref="C6"/>
    </sheetView>
  </sheetViews>
  <sheetFormatPr defaultColWidth="9.140625" defaultRowHeight="12.75"/>
  <cols>
    <col min="1" max="1" width="13.421875" style="0" customWidth="1"/>
    <col min="2" max="2" width="19.7109375" style="0" customWidth="1"/>
    <col min="3" max="3" width="21.57421875" style="0" customWidth="1"/>
    <col min="4" max="4" width="13.140625" style="0" customWidth="1"/>
    <col min="5" max="5" width="17.8515625" style="0" customWidth="1"/>
    <col min="7" max="7" width="10.7109375" style="0" bestFit="1" customWidth="1"/>
    <col min="8" max="19" width="9.28125" style="0" bestFit="1" customWidth="1"/>
    <col min="23" max="23" width="13.421875" style="0" customWidth="1"/>
    <col min="25" max="25" width="20.00390625" style="0" customWidth="1"/>
    <col min="26" max="26" width="17.00390625" style="0" customWidth="1"/>
  </cols>
  <sheetData>
    <row r="1" spans="1:19" ht="12.75">
      <c r="A1" s="2" t="s">
        <v>12</v>
      </c>
      <c r="B1" s="2"/>
      <c r="C1" s="3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25" ht="63.75">
      <c r="A2" s="2"/>
      <c r="B2" s="2"/>
      <c r="C2" s="3"/>
      <c r="D2" s="2"/>
      <c r="E2" s="2"/>
      <c r="F2" s="2"/>
      <c r="G2" s="2"/>
      <c r="H2" s="2"/>
      <c r="I2" s="4"/>
      <c r="J2" s="4"/>
      <c r="K2" s="4"/>
      <c r="L2" s="4"/>
      <c r="M2" s="4"/>
      <c r="N2" s="4"/>
      <c r="O2" s="2"/>
      <c r="P2" s="2"/>
      <c r="Q2" s="2"/>
      <c r="R2" s="2"/>
      <c r="S2" s="2"/>
      <c r="V2" s="78" t="s">
        <v>93</v>
      </c>
      <c r="W2" s="78" t="s">
        <v>91</v>
      </c>
      <c r="X2" s="79" t="s">
        <v>92</v>
      </c>
      <c r="Y2" s="81" t="s">
        <v>98</v>
      </c>
    </row>
    <row r="3" spans="1:24" ht="22.5">
      <c r="A3" s="11" t="s">
        <v>13</v>
      </c>
      <c r="B3" s="11" t="s">
        <v>14</v>
      </c>
      <c r="C3" s="12" t="s">
        <v>15</v>
      </c>
      <c r="D3" s="11" t="s">
        <v>16</v>
      </c>
      <c r="E3" s="11" t="s">
        <v>17</v>
      </c>
      <c r="F3" s="11" t="s">
        <v>52</v>
      </c>
      <c r="G3" s="11" t="s">
        <v>11</v>
      </c>
      <c r="H3" s="13">
        <v>45017</v>
      </c>
      <c r="I3" s="13">
        <v>45047</v>
      </c>
      <c r="J3" s="13">
        <v>45078</v>
      </c>
      <c r="K3" s="13">
        <v>45108</v>
      </c>
      <c r="L3" s="13">
        <v>45139</v>
      </c>
      <c r="M3" s="13">
        <v>45170</v>
      </c>
      <c r="N3" s="13">
        <v>44835</v>
      </c>
      <c r="O3" s="13">
        <v>45231</v>
      </c>
      <c r="P3" s="13">
        <v>45261</v>
      </c>
      <c r="Q3" s="13">
        <v>45292</v>
      </c>
      <c r="R3" s="13">
        <v>45323</v>
      </c>
      <c r="S3" s="13">
        <v>45352</v>
      </c>
      <c r="V3" s="28"/>
      <c r="W3" s="28"/>
      <c r="X3" s="28"/>
    </row>
    <row r="4" spans="1:24" ht="33.75">
      <c r="A4" s="5" t="s">
        <v>0</v>
      </c>
      <c r="B4" s="5" t="s">
        <v>18</v>
      </c>
      <c r="C4" s="6" t="s">
        <v>39</v>
      </c>
      <c r="D4" s="14">
        <v>5448136</v>
      </c>
      <c r="E4" s="5" t="s">
        <v>19</v>
      </c>
      <c r="F4" s="5" t="s">
        <v>54</v>
      </c>
      <c r="G4" s="19">
        <f>SUM(H4:S4)</f>
        <v>408792.58</v>
      </c>
      <c r="H4" s="18">
        <v>41171.25</v>
      </c>
      <c r="I4" s="18">
        <v>2965</v>
      </c>
      <c r="J4" s="18">
        <v>330</v>
      </c>
      <c r="K4" s="18">
        <v>0</v>
      </c>
      <c r="L4" s="18">
        <v>23</v>
      </c>
      <c r="M4" s="18">
        <v>7572</v>
      </c>
      <c r="N4" s="18">
        <v>21980</v>
      </c>
      <c r="O4" s="18">
        <v>50247</v>
      </c>
      <c r="P4" s="18">
        <v>70831</v>
      </c>
      <c r="Q4" s="18">
        <v>86159</v>
      </c>
      <c r="R4" s="18">
        <v>69715</v>
      </c>
      <c r="S4" s="18">
        <v>57799.33</v>
      </c>
      <c r="V4" s="73">
        <f>SUM(H4:P4)</f>
        <v>195119.25</v>
      </c>
      <c r="W4" s="73">
        <f>SUM(Q4:S4)</f>
        <v>213673.33000000002</v>
      </c>
      <c r="X4" s="73">
        <f>SUM(V4:W4)</f>
        <v>408792.58</v>
      </c>
    </row>
    <row r="5" spans="1:24" ht="33.75">
      <c r="A5" s="5" t="s">
        <v>1</v>
      </c>
      <c r="B5" s="5" t="s">
        <v>20</v>
      </c>
      <c r="C5" s="6" t="s">
        <v>40</v>
      </c>
      <c r="D5" s="14">
        <v>19052664</v>
      </c>
      <c r="E5" s="5" t="s">
        <v>20</v>
      </c>
      <c r="F5" s="5" t="s">
        <v>54</v>
      </c>
      <c r="G5" s="19">
        <f aca="true" t="shared" si="0" ref="G5:G14">SUM(H5:S5)</f>
        <v>156695.16999999998</v>
      </c>
      <c r="H5" s="18">
        <v>0</v>
      </c>
      <c r="I5" s="18">
        <v>0</v>
      </c>
      <c r="J5" s="18">
        <v>0</v>
      </c>
      <c r="K5" s="18">
        <v>0</v>
      </c>
      <c r="L5" s="18">
        <v>0</v>
      </c>
      <c r="M5" s="18">
        <v>0</v>
      </c>
      <c r="N5" s="18">
        <v>1794</v>
      </c>
      <c r="O5" s="18">
        <v>20245</v>
      </c>
      <c r="P5" s="18">
        <v>28127</v>
      </c>
      <c r="Q5" s="18">
        <v>37857.43</v>
      </c>
      <c r="R5" s="18">
        <v>19773.53</v>
      </c>
      <c r="S5" s="18">
        <v>48898.21</v>
      </c>
      <c r="V5" s="73">
        <f aca="true" t="shared" si="1" ref="V5:V20">SUM(H5:P5)</f>
        <v>50166</v>
      </c>
      <c r="W5" s="73">
        <f aca="true" t="shared" si="2" ref="W5:W20">SUM(Q5:S5)</f>
        <v>106529.17</v>
      </c>
      <c r="X5" s="73">
        <f aca="true" t="shared" si="3" ref="X5:X20">SUM(V5:W5)</f>
        <v>156695.16999999998</v>
      </c>
    </row>
    <row r="6" spans="1:24" ht="33.75">
      <c r="A6" s="5" t="s">
        <v>2</v>
      </c>
      <c r="B6" s="67" t="s">
        <v>101</v>
      </c>
      <c r="C6" s="6" t="s">
        <v>41</v>
      </c>
      <c r="D6" s="14">
        <v>15200569</v>
      </c>
      <c r="E6" s="67" t="s">
        <v>101</v>
      </c>
      <c r="F6" s="5" t="s">
        <v>54</v>
      </c>
      <c r="G6" s="19">
        <f t="shared" si="0"/>
        <v>662831.9299999999</v>
      </c>
      <c r="H6" s="18">
        <v>88614.93</v>
      </c>
      <c r="I6" s="18">
        <v>10007</v>
      </c>
      <c r="J6" s="18">
        <v>1652</v>
      </c>
      <c r="K6" s="18">
        <v>1180</v>
      </c>
      <c r="L6" s="18">
        <v>1615</v>
      </c>
      <c r="M6" s="18">
        <v>19959</v>
      </c>
      <c r="N6" s="18">
        <v>41729</v>
      </c>
      <c r="O6" s="18">
        <v>81038</v>
      </c>
      <c r="P6" s="18">
        <v>109634</v>
      </c>
      <c r="Q6" s="18">
        <v>114248</v>
      </c>
      <c r="R6" s="18">
        <v>88393</v>
      </c>
      <c r="S6" s="18">
        <v>104762</v>
      </c>
      <c r="V6" s="73">
        <f t="shared" si="1"/>
        <v>355428.93</v>
      </c>
      <c r="W6" s="73">
        <f t="shared" si="2"/>
        <v>307403</v>
      </c>
      <c r="X6" s="73">
        <f t="shared" si="3"/>
        <v>662831.9299999999</v>
      </c>
    </row>
    <row r="7" spans="1:24" ht="24" customHeight="1">
      <c r="A7" s="95" t="s">
        <v>21</v>
      </c>
      <c r="B7" s="96" t="s">
        <v>22</v>
      </c>
      <c r="C7" s="8" t="s">
        <v>56</v>
      </c>
      <c r="D7" s="15" t="s">
        <v>55</v>
      </c>
      <c r="E7" s="7" t="s">
        <v>22</v>
      </c>
      <c r="F7" s="7" t="s">
        <v>53</v>
      </c>
      <c r="G7" s="19">
        <f t="shared" si="0"/>
        <v>17942.190000000002</v>
      </c>
      <c r="H7" s="17">
        <v>2269.04</v>
      </c>
      <c r="I7" s="17">
        <v>0</v>
      </c>
      <c r="J7" s="17">
        <v>79</v>
      </c>
      <c r="K7" s="17">
        <v>34</v>
      </c>
      <c r="L7" s="17">
        <v>34</v>
      </c>
      <c r="M7" s="98">
        <v>1230</v>
      </c>
      <c r="N7" s="99"/>
      <c r="O7" s="17">
        <v>2813</v>
      </c>
      <c r="P7" s="24">
        <v>2612</v>
      </c>
      <c r="Q7" s="17">
        <v>3363.02</v>
      </c>
      <c r="R7" s="17">
        <v>2564.13</v>
      </c>
      <c r="S7" s="17">
        <v>2944</v>
      </c>
      <c r="V7" s="74">
        <f t="shared" si="1"/>
        <v>9071.04</v>
      </c>
      <c r="W7" s="74">
        <f t="shared" si="2"/>
        <v>8871.15</v>
      </c>
      <c r="X7" s="74">
        <f t="shared" si="3"/>
        <v>17942.190000000002</v>
      </c>
    </row>
    <row r="8" spans="1:24" ht="22.5">
      <c r="A8" s="95"/>
      <c r="B8" s="97"/>
      <c r="C8" s="8" t="s">
        <v>42</v>
      </c>
      <c r="D8" s="15" t="s">
        <v>23</v>
      </c>
      <c r="E8" s="7" t="s">
        <v>22</v>
      </c>
      <c r="F8" s="7" t="s">
        <v>53</v>
      </c>
      <c r="G8" s="19">
        <f t="shared" si="0"/>
        <v>167606.64</v>
      </c>
      <c r="H8" s="17">
        <v>22774.35</v>
      </c>
      <c r="I8" s="17">
        <v>1408</v>
      </c>
      <c r="J8" s="17">
        <v>1340</v>
      </c>
      <c r="K8" s="17">
        <v>1242</v>
      </c>
      <c r="L8" s="17">
        <v>227</v>
      </c>
      <c r="M8" s="17">
        <v>4884</v>
      </c>
      <c r="N8" s="17">
        <v>12341</v>
      </c>
      <c r="O8" s="17">
        <v>21251</v>
      </c>
      <c r="P8" s="24">
        <v>21251</v>
      </c>
      <c r="Q8" s="17">
        <v>29156.7</v>
      </c>
      <c r="R8" s="17">
        <v>28261.22</v>
      </c>
      <c r="S8" s="17">
        <v>23470.37</v>
      </c>
      <c r="V8" s="74">
        <f t="shared" si="1"/>
        <v>86718.35</v>
      </c>
      <c r="W8" s="74">
        <f t="shared" si="2"/>
        <v>80888.29</v>
      </c>
      <c r="X8" s="74">
        <f t="shared" si="3"/>
        <v>167606.64</v>
      </c>
    </row>
    <row r="9" spans="1:24" ht="33.75">
      <c r="A9" s="7" t="s">
        <v>3</v>
      </c>
      <c r="B9" s="7" t="s">
        <v>24</v>
      </c>
      <c r="C9" s="8" t="s">
        <v>43</v>
      </c>
      <c r="D9" s="15">
        <v>266184</v>
      </c>
      <c r="E9" s="7" t="s">
        <v>25</v>
      </c>
      <c r="F9" s="7" t="s">
        <v>54</v>
      </c>
      <c r="G9" s="19">
        <f t="shared" si="0"/>
        <v>176932.27999999997</v>
      </c>
      <c r="H9" s="18">
        <v>14959.92</v>
      </c>
      <c r="I9" s="18">
        <v>6770</v>
      </c>
      <c r="J9" s="18">
        <v>4968</v>
      </c>
      <c r="K9" s="18">
        <v>3826</v>
      </c>
      <c r="L9" s="18">
        <v>3492</v>
      </c>
      <c r="M9" s="18">
        <v>7778</v>
      </c>
      <c r="N9" s="18">
        <v>12077</v>
      </c>
      <c r="O9" s="18">
        <v>21012</v>
      </c>
      <c r="P9" s="18">
        <v>27443</v>
      </c>
      <c r="Q9" s="18">
        <v>28845.94</v>
      </c>
      <c r="R9" s="18">
        <v>24782.52</v>
      </c>
      <c r="S9" s="18">
        <v>20977.9</v>
      </c>
      <c r="V9" s="73">
        <f t="shared" si="1"/>
        <v>102325.92</v>
      </c>
      <c r="W9" s="73">
        <f t="shared" si="2"/>
        <v>74606.36</v>
      </c>
      <c r="X9" s="73">
        <f t="shared" si="3"/>
        <v>176932.28</v>
      </c>
    </row>
    <row r="10" spans="1:24" ht="22.5">
      <c r="A10" s="7" t="s">
        <v>26</v>
      </c>
      <c r="B10" s="7" t="s">
        <v>27</v>
      </c>
      <c r="C10" s="8" t="s">
        <v>44</v>
      </c>
      <c r="D10" s="15" t="s">
        <v>28</v>
      </c>
      <c r="E10" s="7" t="s">
        <v>29</v>
      </c>
      <c r="F10" s="7" t="s">
        <v>8</v>
      </c>
      <c r="G10" s="19">
        <f t="shared" si="0"/>
        <v>29808.440000000002</v>
      </c>
      <c r="H10" s="16">
        <v>4209</v>
      </c>
      <c r="I10" s="16">
        <v>1965</v>
      </c>
      <c r="J10" s="98">
        <v>11</v>
      </c>
      <c r="K10" s="99"/>
      <c r="L10" s="98">
        <v>1357</v>
      </c>
      <c r="M10" s="99"/>
      <c r="N10" s="98">
        <v>6687</v>
      </c>
      <c r="O10" s="99"/>
      <c r="P10" s="26">
        <v>3343.5</v>
      </c>
      <c r="Q10" s="98">
        <v>12235.94</v>
      </c>
      <c r="R10" s="99"/>
      <c r="S10" s="16"/>
      <c r="V10" s="75">
        <f t="shared" si="1"/>
        <v>17572.5</v>
      </c>
      <c r="W10" s="75">
        <f t="shared" si="2"/>
        <v>12235.94</v>
      </c>
      <c r="X10" s="75">
        <f t="shared" si="3"/>
        <v>29808.440000000002</v>
      </c>
    </row>
    <row r="11" spans="1:24" ht="33.75">
      <c r="A11" s="7" t="s">
        <v>26</v>
      </c>
      <c r="B11" s="7" t="s">
        <v>27</v>
      </c>
      <c r="C11" s="8" t="s">
        <v>47</v>
      </c>
      <c r="D11" s="15" t="s">
        <v>51</v>
      </c>
      <c r="E11" s="7" t="s">
        <v>90</v>
      </c>
      <c r="F11" s="9" t="s">
        <v>71</v>
      </c>
      <c r="G11" s="19">
        <f>SUM(H11:R11)</f>
        <v>58098.62</v>
      </c>
      <c r="H11" s="16">
        <v>5540.02</v>
      </c>
      <c r="I11" s="16">
        <v>3578</v>
      </c>
      <c r="J11" s="98">
        <v>983</v>
      </c>
      <c r="K11" s="99"/>
      <c r="L11" s="98">
        <v>3547</v>
      </c>
      <c r="M11" s="99"/>
      <c r="N11" s="98">
        <v>10231</v>
      </c>
      <c r="O11" s="99"/>
      <c r="P11" s="26">
        <v>5115.5</v>
      </c>
      <c r="Q11" s="16">
        <v>11083.6</v>
      </c>
      <c r="R11" s="98">
        <v>18020.5</v>
      </c>
      <c r="S11" s="99"/>
      <c r="V11" s="75">
        <f t="shared" si="1"/>
        <v>28994.52</v>
      </c>
      <c r="W11" s="75">
        <f t="shared" si="2"/>
        <v>29104.1</v>
      </c>
      <c r="X11" s="75">
        <f t="shared" si="3"/>
        <v>58098.619999999995</v>
      </c>
    </row>
    <row r="12" spans="1:24" ht="22.5">
      <c r="A12" s="7" t="s">
        <v>26</v>
      </c>
      <c r="B12" s="7" t="s">
        <v>27</v>
      </c>
      <c r="C12" s="8" t="s">
        <v>46</v>
      </c>
      <c r="D12" s="15" t="s">
        <v>32</v>
      </c>
      <c r="E12" s="7" t="s">
        <v>33</v>
      </c>
      <c r="F12" s="9" t="s">
        <v>72</v>
      </c>
      <c r="G12" s="19">
        <f>SUM(H12,I12,L12,M12,N12,P12,R12,)</f>
        <v>1218</v>
      </c>
      <c r="H12" s="16">
        <v>0</v>
      </c>
      <c r="I12" s="98">
        <v>241</v>
      </c>
      <c r="J12" s="100"/>
      <c r="K12" s="99"/>
      <c r="L12" s="16">
        <v>230</v>
      </c>
      <c r="M12" s="16">
        <v>57</v>
      </c>
      <c r="N12" s="98">
        <v>230</v>
      </c>
      <c r="O12" s="99"/>
      <c r="P12" s="101">
        <v>230</v>
      </c>
      <c r="Q12" s="102"/>
      <c r="R12" s="103">
        <v>230</v>
      </c>
      <c r="S12" s="104"/>
      <c r="V12" s="76">
        <f t="shared" si="1"/>
        <v>988</v>
      </c>
      <c r="W12" s="76">
        <f t="shared" si="2"/>
        <v>230</v>
      </c>
      <c r="X12" s="76">
        <f t="shared" si="3"/>
        <v>1218</v>
      </c>
    </row>
    <row r="13" spans="1:24" ht="22.5">
      <c r="A13" s="7" t="s">
        <v>26</v>
      </c>
      <c r="B13" s="7" t="s">
        <v>27</v>
      </c>
      <c r="C13" s="8" t="s">
        <v>45</v>
      </c>
      <c r="D13" s="15" t="s">
        <v>30</v>
      </c>
      <c r="E13" s="7" t="s">
        <v>31</v>
      </c>
      <c r="F13" s="9" t="s">
        <v>73</v>
      </c>
      <c r="G13" s="19">
        <f t="shared" si="0"/>
        <v>25624.39</v>
      </c>
      <c r="H13" s="16">
        <v>1402.39</v>
      </c>
      <c r="I13" s="16">
        <v>0</v>
      </c>
      <c r="J13" s="16">
        <v>0</v>
      </c>
      <c r="K13" s="16">
        <v>11</v>
      </c>
      <c r="L13" s="16">
        <v>0</v>
      </c>
      <c r="M13" s="16">
        <v>11</v>
      </c>
      <c r="N13" s="16">
        <v>414</v>
      </c>
      <c r="O13" s="16">
        <v>5204</v>
      </c>
      <c r="P13" s="26">
        <v>5204</v>
      </c>
      <c r="Q13" s="16">
        <v>3953</v>
      </c>
      <c r="R13" s="16">
        <v>6585</v>
      </c>
      <c r="S13" s="16">
        <v>2840</v>
      </c>
      <c r="V13" s="77">
        <f t="shared" si="1"/>
        <v>12246.39</v>
      </c>
      <c r="W13" s="77">
        <f t="shared" si="2"/>
        <v>13378</v>
      </c>
      <c r="X13" s="77">
        <f t="shared" si="3"/>
        <v>25624.39</v>
      </c>
    </row>
    <row r="14" spans="1:26" ht="25.5">
      <c r="A14" s="7" t="s">
        <v>4</v>
      </c>
      <c r="B14" s="7" t="s">
        <v>34</v>
      </c>
      <c r="C14" s="8" t="s">
        <v>48</v>
      </c>
      <c r="D14" s="15">
        <v>2000736</v>
      </c>
      <c r="E14" s="10" t="s">
        <v>34</v>
      </c>
      <c r="F14" s="7" t="s">
        <v>54</v>
      </c>
      <c r="G14" s="19">
        <f t="shared" si="0"/>
        <v>271888.6</v>
      </c>
      <c r="H14" s="18">
        <v>29656.59</v>
      </c>
      <c r="I14" s="18">
        <v>0</v>
      </c>
      <c r="J14" s="18">
        <v>0</v>
      </c>
      <c r="K14" s="18">
        <v>0</v>
      </c>
      <c r="L14" s="18">
        <v>0</v>
      </c>
      <c r="M14" s="18">
        <v>2345</v>
      </c>
      <c r="N14" s="18">
        <v>18564</v>
      </c>
      <c r="O14" s="18">
        <v>37219</v>
      </c>
      <c r="P14" s="18">
        <v>51179</v>
      </c>
      <c r="Q14" s="18">
        <v>54928.82</v>
      </c>
      <c r="R14" s="18">
        <v>43631.84</v>
      </c>
      <c r="S14" s="18">
        <v>34364.35</v>
      </c>
      <c r="V14" s="73">
        <v>80780</v>
      </c>
      <c r="W14" s="73">
        <f t="shared" si="2"/>
        <v>132925.01</v>
      </c>
      <c r="X14" s="73">
        <f>V14+W14+58184</f>
        <v>271889.01</v>
      </c>
      <c r="Y14" s="86">
        <v>58184</v>
      </c>
      <c r="Z14" s="80" t="s">
        <v>94</v>
      </c>
    </row>
    <row r="15" spans="1:24" ht="45">
      <c r="A15" s="7" t="s">
        <v>5</v>
      </c>
      <c r="B15" s="7" t="s">
        <v>35</v>
      </c>
      <c r="C15" s="8" t="s">
        <v>49</v>
      </c>
      <c r="D15" s="15" t="s">
        <v>36</v>
      </c>
      <c r="E15" s="7" t="s">
        <v>35</v>
      </c>
      <c r="F15" s="9" t="s">
        <v>8</v>
      </c>
      <c r="G15" s="19">
        <f>SUM(H15:S15)</f>
        <v>31983.5</v>
      </c>
      <c r="H15" s="16">
        <v>2445.49</v>
      </c>
      <c r="I15" s="16">
        <v>398</v>
      </c>
      <c r="J15" s="98">
        <v>331</v>
      </c>
      <c r="K15" s="99"/>
      <c r="L15" s="98">
        <v>2257</v>
      </c>
      <c r="M15" s="99"/>
      <c r="N15" s="98">
        <v>6021</v>
      </c>
      <c r="O15" s="99"/>
      <c r="P15" s="26">
        <v>3010.5</v>
      </c>
      <c r="Q15" s="16">
        <v>6278.54</v>
      </c>
      <c r="R15" s="98">
        <v>11241.97</v>
      </c>
      <c r="S15" s="99"/>
      <c r="V15" s="75">
        <f t="shared" si="1"/>
        <v>14462.99</v>
      </c>
      <c r="W15" s="75">
        <f t="shared" si="2"/>
        <v>17520.51</v>
      </c>
      <c r="X15" s="75">
        <f t="shared" si="3"/>
        <v>31983.5</v>
      </c>
    </row>
    <row r="16" spans="1:24" ht="22.5">
      <c r="A16" s="7" t="s">
        <v>26</v>
      </c>
      <c r="B16" s="7" t="s">
        <v>27</v>
      </c>
      <c r="C16" s="8" t="s">
        <v>50</v>
      </c>
      <c r="D16" s="15" t="s">
        <v>37</v>
      </c>
      <c r="E16" s="7" t="s">
        <v>38</v>
      </c>
      <c r="F16" s="7" t="s">
        <v>71</v>
      </c>
      <c r="G16" s="19">
        <f>SUM(H16:R16)</f>
        <v>25078.280000000002</v>
      </c>
      <c r="H16" s="16">
        <v>1251.7</v>
      </c>
      <c r="I16" s="16">
        <v>0</v>
      </c>
      <c r="J16" s="98">
        <v>11</v>
      </c>
      <c r="K16" s="99"/>
      <c r="L16" s="98">
        <v>410</v>
      </c>
      <c r="M16" s="99"/>
      <c r="N16" s="98">
        <v>7294</v>
      </c>
      <c r="O16" s="99"/>
      <c r="P16" s="26">
        <v>3647</v>
      </c>
      <c r="Q16" s="16">
        <v>5780.61</v>
      </c>
      <c r="R16" s="98">
        <v>6683.97</v>
      </c>
      <c r="S16" s="99"/>
      <c r="V16" s="75">
        <f t="shared" si="1"/>
        <v>12613.7</v>
      </c>
      <c r="W16" s="75">
        <f t="shared" si="2"/>
        <v>12464.58</v>
      </c>
      <c r="X16" s="75">
        <f t="shared" si="3"/>
        <v>25078.28</v>
      </c>
    </row>
    <row r="17" spans="1:24" ht="33.75">
      <c r="A17" s="56" t="s">
        <v>26</v>
      </c>
      <c r="B17" s="7" t="s">
        <v>27</v>
      </c>
      <c r="C17" s="57" t="s">
        <v>57</v>
      </c>
      <c r="D17" s="57" t="s">
        <v>58</v>
      </c>
      <c r="E17" s="58" t="s">
        <v>59</v>
      </c>
      <c r="F17" s="59" t="s">
        <v>73</v>
      </c>
      <c r="G17" s="24">
        <f>SUM(H17:S17)</f>
        <v>38912.43</v>
      </c>
      <c r="H17" s="24">
        <f>(H11+H13+H16)/3</f>
        <v>2731.3700000000003</v>
      </c>
      <c r="I17" s="24">
        <f>(I11+I13+I16)/3</f>
        <v>1192.6666666666667</v>
      </c>
      <c r="J17" s="101">
        <f>(J11+K13+J16)/3</f>
        <v>335</v>
      </c>
      <c r="K17" s="102"/>
      <c r="L17" s="101">
        <f>(L11+M13+L16)</f>
        <v>3968</v>
      </c>
      <c r="M17" s="102"/>
      <c r="N17" s="101">
        <f>(N11+O13+N13+N16)/3</f>
        <v>7714.333333333333</v>
      </c>
      <c r="O17" s="102"/>
      <c r="P17" s="24">
        <f>(P11+P13+P16)/3</f>
        <v>4655.5</v>
      </c>
      <c r="Q17" s="24">
        <f>(Q11+Q13+Q16)/3</f>
        <v>6939.07</v>
      </c>
      <c r="R17" s="101">
        <f>(R11+R13+S13+R16)/3</f>
        <v>11376.49</v>
      </c>
      <c r="S17" s="102"/>
      <c r="T17" s="107" t="s">
        <v>70</v>
      </c>
      <c r="V17" s="77">
        <f t="shared" si="1"/>
        <v>20596.87</v>
      </c>
      <c r="W17" s="77">
        <f t="shared" si="2"/>
        <v>18315.559999999998</v>
      </c>
      <c r="X17" s="77">
        <f t="shared" si="3"/>
        <v>38912.42999999999</v>
      </c>
    </row>
    <row r="18" spans="1:24" ht="33.75">
      <c r="A18" s="56" t="s">
        <v>26</v>
      </c>
      <c r="B18" s="7" t="s">
        <v>27</v>
      </c>
      <c r="C18" s="57" t="s">
        <v>60</v>
      </c>
      <c r="D18" s="57" t="s">
        <v>61</v>
      </c>
      <c r="E18" s="58" t="s">
        <v>62</v>
      </c>
      <c r="F18" s="59" t="s">
        <v>71</v>
      </c>
      <c r="G18" s="24">
        <v>38912</v>
      </c>
      <c r="H18" s="60">
        <v>2731</v>
      </c>
      <c r="I18" s="60">
        <v>1193</v>
      </c>
      <c r="J18" s="105">
        <v>335</v>
      </c>
      <c r="K18" s="106"/>
      <c r="L18" s="105">
        <v>3968</v>
      </c>
      <c r="M18" s="106"/>
      <c r="N18" s="105">
        <v>7714</v>
      </c>
      <c r="O18" s="106"/>
      <c r="P18" s="60">
        <v>4656</v>
      </c>
      <c r="Q18" s="60">
        <v>6939</v>
      </c>
      <c r="R18" s="105">
        <v>11376</v>
      </c>
      <c r="S18" s="106"/>
      <c r="T18" s="108"/>
      <c r="V18" s="75">
        <f t="shared" si="1"/>
        <v>20597</v>
      </c>
      <c r="W18" s="75">
        <f t="shared" si="2"/>
        <v>18315</v>
      </c>
      <c r="X18" s="75">
        <f t="shared" si="3"/>
        <v>38912</v>
      </c>
    </row>
    <row r="19" spans="1:24" ht="33.75">
      <c r="A19" s="56" t="s">
        <v>26</v>
      </c>
      <c r="B19" s="7" t="s">
        <v>27</v>
      </c>
      <c r="C19" s="57" t="s">
        <v>63</v>
      </c>
      <c r="D19" s="57" t="s">
        <v>64</v>
      </c>
      <c r="E19" s="58" t="s">
        <v>65</v>
      </c>
      <c r="F19" s="59" t="s">
        <v>73</v>
      </c>
      <c r="G19" s="24">
        <v>38912</v>
      </c>
      <c r="H19" s="60">
        <v>2731</v>
      </c>
      <c r="I19" s="60">
        <v>1193</v>
      </c>
      <c r="J19" s="105">
        <v>335</v>
      </c>
      <c r="K19" s="106"/>
      <c r="L19" s="105">
        <v>3968</v>
      </c>
      <c r="M19" s="106"/>
      <c r="N19" s="105">
        <v>7714</v>
      </c>
      <c r="O19" s="106"/>
      <c r="P19" s="60">
        <v>4656</v>
      </c>
      <c r="Q19" s="60">
        <v>6939</v>
      </c>
      <c r="R19" s="105">
        <v>11376</v>
      </c>
      <c r="S19" s="106"/>
      <c r="T19" s="108"/>
      <c r="V19" s="77">
        <f t="shared" si="1"/>
        <v>20597</v>
      </c>
      <c r="W19" s="77">
        <f t="shared" si="2"/>
        <v>18315</v>
      </c>
      <c r="X19" s="77">
        <f t="shared" si="3"/>
        <v>38912</v>
      </c>
    </row>
    <row r="20" spans="1:24" ht="45">
      <c r="A20" s="7" t="s">
        <v>5</v>
      </c>
      <c r="B20" s="7" t="s">
        <v>35</v>
      </c>
      <c r="C20" s="61" t="s">
        <v>66</v>
      </c>
      <c r="D20" s="57" t="s">
        <v>67</v>
      </c>
      <c r="E20" s="58" t="s">
        <v>68</v>
      </c>
      <c r="F20" s="59" t="s">
        <v>9</v>
      </c>
      <c r="G20" s="24">
        <f>SUM(H20:S20)</f>
        <v>18326.5</v>
      </c>
      <c r="H20" s="101">
        <v>2443.5</v>
      </c>
      <c r="I20" s="102"/>
      <c r="J20" s="101">
        <v>2443.5</v>
      </c>
      <c r="K20" s="102"/>
      <c r="L20" s="101">
        <v>2443.5</v>
      </c>
      <c r="M20" s="102"/>
      <c r="N20" s="60">
        <v>1222</v>
      </c>
      <c r="O20" s="105">
        <v>4887</v>
      </c>
      <c r="P20" s="106"/>
      <c r="Q20" s="105">
        <v>4887</v>
      </c>
      <c r="R20" s="106"/>
      <c r="S20" s="60"/>
      <c r="T20" s="109"/>
      <c r="V20" s="77">
        <f t="shared" si="1"/>
        <v>13439.5</v>
      </c>
      <c r="W20" s="77">
        <f t="shared" si="2"/>
        <v>4887</v>
      </c>
      <c r="X20" s="77">
        <f t="shared" si="3"/>
        <v>18326.5</v>
      </c>
    </row>
    <row r="21" spans="7:24" ht="12.75">
      <c r="G21" s="1">
        <f>SUM(G4:G20)</f>
        <v>2169563.55</v>
      </c>
      <c r="V21" s="28"/>
      <c r="W21" s="28"/>
      <c r="X21" s="83">
        <f>SUM(X4:X20)</f>
        <v>2169563.9599999995</v>
      </c>
    </row>
    <row r="22" spans="1:2" ht="12.75">
      <c r="A22" s="62" t="s">
        <v>70</v>
      </c>
      <c r="B22" s="63" t="s">
        <v>75</v>
      </c>
    </row>
    <row r="23" spans="1:2" ht="22.5">
      <c r="A23" s="22" t="s">
        <v>69</v>
      </c>
      <c r="B23" s="25" t="s">
        <v>74</v>
      </c>
    </row>
    <row r="26" spans="6:12" ht="135">
      <c r="F26" s="84" t="s">
        <v>95</v>
      </c>
      <c r="G26" s="84" t="s">
        <v>96</v>
      </c>
      <c r="H26" s="85" t="s">
        <v>97</v>
      </c>
      <c r="J26" s="88" t="s">
        <v>99</v>
      </c>
      <c r="K26" s="88" t="s">
        <v>100</v>
      </c>
      <c r="L26" s="89" t="s">
        <v>97</v>
      </c>
    </row>
    <row r="27" spans="1:12" ht="12" customHeight="1">
      <c r="A27" s="92" t="s">
        <v>76</v>
      </c>
      <c r="B27" s="23" t="s">
        <v>6</v>
      </c>
      <c r="C27" s="21">
        <f>SUM(G4,G5,G6,G9,G14,)</f>
        <v>1677140.56</v>
      </c>
      <c r="E27" s="23" t="s">
        <v>6</v>
      </c>
      <c r="F27" s="21">
        <f>SUM(V4,V5,V6,V9,V14,)</f>
        <v>783820.1</v>
      </c>
      <c r="G27" s="21">
        <f>SUM(W4,W5,W6,W9,W14,Y14,)</f>
        <v>893320.87</v>
      </c>
      <c r="H27" s="21">
        <f>SUM(F27:G27)</f>
        <v>1677140.97</v>
      </c>
      <c r="J27" s="90">
        <f aca="true" t="shared" si="4" ref="J27:J32">(F27*100%)/H27</f>
        <v>0.4673549296216883</v>
      </c>
      <c r="K27" s="90">
        <f aca="true" t="shared" si="5" ref="K27:K32">(G27*100%)/H27</f>
        <v>0.5326450703783118</v>
      </c>
      <c r="L27" s="90">
        <f aca="true" t="shared" si="6" ref="L27:L32">SUM(J27:K27)</f>
        <v>1</v>
      </c>
    </row>
    <row r="28" spans="1:12" ht="12.75">
      <c r="A28" s="92"/>
      <c r="B28" s="23" t="s">
        <v>7</v>
      </c>
      <c r="C28" s="21">
        <f>SUM(G7,G8,)</f>
        <v>185548.83000000002</v>
      </c>
      <c r="E28" s="23" t="s">
        <v>7</v>
      </c>
      <c r="F28" s="21">
        <f>SUM(V7,V8,)</f>
        <v>95789.39000000001</v>
      </c>
      <c r="G28" s="21">
        <f>SUM(W7,W8,)</f>
        <v>89759.43999999999</v>
      </c>
      <c r="H28" s="21">
        <f>SUM(F28:G28)</f>
        <v>185548.83000000002</v>
      </c>
      <c r="J28" s="90">
        <f t="shared" si="4"/>
        <v>0.5162489572151978</v>
      </c>
      <c r="K28" s="90">
        <f t="shared" si="5"/>
        <v>0.48375104278480213</v>
      </c>
      <c r="L28" s="90">
        <f t="shared" si="6"/>
        <v>1</v>
      </c>
    </row>
    <row r="29" spans="1:12" ht="12.75">
      <c r="A29" s="92"/>
      <c r="B29" s="23" t="s">
        <v>9</v>
      </c>
      <c r="C29" s="21">
        <f>SUM(G13,G17,G19,G20)</f>
        <v>121775.32</v>
      </c>
      <c r="E29" s="23" t="s">
        <v>9</v>
      </c>
      <c r="F29" s="21">
        <f>SUM(V13,V17,V19)</f>
        <v>53440.259999999995</v>
      </c>
      <c r="G29" s="21">
        <f>SUM(V20,W20,W19,W17,W13,)</f>
        <v>68335.06</v>
      </c>
      <c r="H29" s="21">
        <f>SUM(F29:G29)</f>
        <v>121775.31999999999</v>
      </c>
      <c r="J29" s="90">
        <f t="shared" si="4"/>
        <v>0.4388431087678521</v>
      </c>
      <c r="K29" s="90">
        <f t="shared" si="5"/>
        <v>0.5611568912321478</v>
      </c>
      <c r="L29" s="90">
        <f t="shared" si="6"/>
        <v>1</v>
      </c>
    </row>
    <row r="30" spans="1:12" ht="12.75">
      <c r="A30" s="92"/>
      <c r="B30" s="23" t="s">
        <v>8</v>
      </c>
      <c r="C30" s="21">
        <f>SUM(G10,G11,G15,G16,G18,)</f>
        <v>183880.84</v>
      </c>
      <c r="E30" s="23" t="s">
        <v>8</v>
      </c>
      <c r="F30" s="21">
        <f>SUM(V11,V16,V18,)</f>
        <v>62205.22</v>
      </c>
      <c r="G30" s="21">
        <f>SUM(V10,W10,W11,V15,W15,W16,W18,)</f>
        <v>121675.62</v>
      </c>
      <c r="H30" s="21">
        <f>SUM(F30:G30)</f>
        <v>183880.84</v>
      </c>
      <c r="J30" s="90">
        <f t="shared" si="4"/>
        <v>0.3382909279727023</v>
      </c>
      <c r="K30" s="90">
        <f t="shared" si="5"/>
        <v>0.6617090720272977</v>
      </c>
      <c r="L30" s="90">
        <f t="shared" si="6"/>
        <v>1</v>
      </c>
    </row>
    <row r="31" spans="1:12" ht="12.75">
      <c r="A31" s="92"/>
      <c r="B31" s="23" t="s">
        <v>10</v>
      </c>
      <c r="C31" s="21">
        <f>SUM(G12)</f>
        <v>1218</v>
      </c>
      <c r="E31" s="23" t="s">
        <v>10</v>
      </c>
      <c r="F31" s="21">
        <f>SUM(V12,)</f>
        <v>988</v>
      </c>
      <c r="G31" s="21">
        <f>SUM(W12)</f>
        <v>230</v>
      </c>
      <c r="H31" s="21">
        <f>SUM(F31:G31)</f>
        <v>1218</v>
      </c>
      <c r="J31" s="90">
        <f t="shared" si="4"/>
        <v>0.8111658456486043</v>
      </c>
      <c r="K31" s="90">
        <f t="shared" si="5"/>
        <v>0.18883415435139572</v>
      </c>
      <c r="L31" s="90">
        <f t="shared" si="6"/>
        <v>1</v>
      </c>
    </row>
    <row r="32" spans="3:12" ht="12.75">
      <c r="C32" s="27">
        <f>SUM(C26:C31)</f>
        <v>2169563.5500000003</v>
      </c>
      <c r="E32" s="87" t="s">
        <v>89</v>
      </c>
      <c r="F32" s="83">
        <f>SUM(F27:F31)</f>
        <v>996242.97</v>
      </c>
      <c r="G32" s="83">
        <f>SUM(G27:G31)</f>
        <v>1173320.9899999998</v>
      </c>
      <c r="H32" s="83">
        <f>SUM(H27:H31)</f>
        <v>2169563.96</v>
      </c>
      <c r="I32" s="82"/>
      <c r="J32" s="91">
        <f t="shared" si="4"/>
        <v>0.4591904126209766</v>
      </c>
      <c r="K32" s="91">
        <f t="shared" si="5"/>
        <v>0.5408095873790233</v>
      </c>
      <c r="L32" s="91">
        <f t="shared" si="6"/>
        <v>0.9999999999999999</v>
      </c>
    </row>
    <row r="34" spans="1:3" ht="12.75">
      <c r="A34" s="93"/>
      <c r="B34" s="64"/>
      <c r="C34" s="65"/>
    </row>
    <row r="35" spans="1:3" ht="12.75">
      <c r="A35" s="94"/>
      <c r="B35" s="64"/>
      <c r="C35" s="65"/>
    </row>
    <row r="36" spans="1:3" ht="12.75">
      <c r="A36" s="94"/>
      <c r="B36" s="64"/>
      <c r="C36" s="65"/>
    </row>
    <row r="37" spans="1:4" ht="12.75">
      <c r="A37" s="94"/>
      <c r="B37" s="68"/>
      <c r="C37" s="69"/>
      <c r="D37" s="70"/>
    </row>
    <row r="38" spans="1:4" ht="12.75">
      <c r="A38" s="94"/>
      <c r="B38" s="71"/>
      <c r="C38" s="71"/>
      <c r="D38" s="71"/>
    </row>
    <row r="39" spans="1:4" ht="12.75">
      <c r="A39" s="66"/>
      <c r="B39" s="71"/>
      <c r="C39" s="72"/>
      <c r="D39" s="71"/>
    </row>
    <row r="40" spans="2:4" ht="12.75">
      <c r="B40" s="71"/>
      <c r="C40" s="71"/>
      <c r="D40" s="71"/>
    </row>
    <row r="41" spans="2:4" ht="12.75">
      <c r="B41" s="71"/>
      <c r="C41" s="71"/>
      <c r="D41" s="71"/>
    </row>
    <row r="42" spans="2:4" ht="12.75">
      <c r="B42" s="71"/>
      <c r="C42" s="71"/>
      <c r="D42" s="71"/>
    </row>
  </sheetData>
  <sheetProtection/>
  <mergeCells count="43">
    <mergeCell ref="T17:T20"/>
    <mergeCell ref="O20:P20"/>
    <mergeCell ref="Q20:R20"/>
    <mergeCell ref="H20:I20"/>
    <mergeCell ref="J20:K20"/>
    <mergeCell ref="L20:M20"/>
    <mergeCell ref="R17:S17"/>
    <mergeCell ref="R18:S18"/>
    <mergeCell ref="J19:K19"/>
    <mergeCell ref="L19:M19"/>
    <mergeCell ref="N19:O19"/>
    <mergeCell ref="R19:S19"/>
    <mergeCell ref="J17:K17"/>
    <mergeCell ref="L17:M17"/>
    <mergeCell ref="N17:O17"/>
    <mergeCell ref="J18:K18"/>
    <mergeCell ref="L18:M18"/>
    <mergeCell ref="N18:O18"/>
    <mergeCell ref="N15:O15"/>
    <mergeCell ref="R15:S15"/>
    <mergeCell ref="R16:S16"/>
    <mergeCell ref="J16:K16"/>
    <mergeCell ref="L16:M16"/>
    <mergeCell ref="N16:O16"/>
    <mergeCell ref="Q10:R10"/>
    <mergeCell ref="J11:K11"/>
    <mergeCell ref="L11:M11"/>
    <mergeCell ref="N11:O11"/>
    <mergeCell ref="R11:S11"/>
    <mergeCell ref="I12:K12"/>
    <mergeCell ref="N12:O12"/>
    <mergeCell ref="P12:Q12"/>
    <mergeCell ref="R12:S12"/>
    <mergeCell ref="A27:A31"/>
    <mergeCell ref="A34:A38"/>
    <mergeCell ref="A7:A8"/>
    <mergeCell ref="B7:B8"/>
    <mergeCell ref="M7:N7"/>
    <mergeCell ref="J10:K10"/>
    <mergeCell ref="L10:M10"/>
    <mergeCell ref="N10:O10"/>
    <mergeCell ref="J15:K15"/>
    <mergeCell ref="L15:M15"/>
  </mergeCells>
  <printOptions/>
  <pageMargins left="0.75" right="0.75" top="1" bottom="1" header="0.5" footer="0.5"/>
  <pageSetup fitToHeight="1" fitToWidth="1" horizontalDpi="600" verticalDpi="600" orientation="landscape" paperSize="8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6"/>
  <sheetViews>
    <sheetView zoomScalePageLayoutView="0" workbookViewId="0" topLeftCell="A1">
      <selection activeCell="A20" sqref="A20:N26"/>
    </sheetView>
  </sheetViews>
  <sheetFormatPr defaultColWidth="9.140625" defaultRowHeight="12.75"/>
  <cols>
    <col min="2" max="2" width="10.7109375" style="0" bestFit="1" customWidth="1"/>
    <col min="3" max="10" width="9.28125" style="0" bestFit="1" customWidth="1"/>
    <col min="11" max="11" width="12.140625" style="0" customWidth="1"/>
    <col min="12" max="14" width="9.28125" style="0" bestFit="1" customWidth="1"/>
  </cols>
  <sheetData>
    <row r="1" spans="1:14" ht="22.5">
      <c r="A1" s="11" t="s">
        <v>52</v>
      </c>
      <c r="B1" s="11" t="s">
        <v>11</v>
      </c>
      <c r="C1" s="13">
        <v>45017</v>
      </c>
      <c r="D1" s="13">
        <v>45047</v>
      </c>
      <c r="E1" s="13">
        <v>45078</v>
      </c>
      <c r="F1" s="13">
        <v>45108</v>
      </c>
      <c r="G1" s="13">
        <v>45139</v>
      </c>
      <c r="H1" s="13">
        <v>45170</v>
      </c>
      <c r="I1" s="13">
        <v>44835</v>
      </c>
      <c r="J1" s="13">
        <v>45231</v>
      </c>
      <c r="K1" s="13">
        <v>45261</v>
      </c>
      <c r="L1" s="13">
        <v>45292</v>
      </c>
      <c r="M1" s="13">
        <v>45323</v>
      </c>
      <c r="N1" s="13">
        <v>45352</v>
      </c>
    </row>
    <row r="2" spans="1:14" ht="12.75">
      <c r="A2" s="29" t="s">
        <v>54</v>
      </c>
      <c r="B2" s="30">
        <f>SUM(C2:N2)</f>
        <v>408792.58</v>
      </c>
      <c r="C2" s="31">
        <v>41171.25</v>
      </c>
      <c r="D2" s="31">
        <v>2965</v>
      </c>
      <c r="E2" s="31">
        <v>330</v>
      </c>
      <c r="F2" s="31">
        <v>0</v>
      </c>
      <c r="G2" s="31">
        <v>23</v>
      </c>
      <c r="H2" s="31">
        <v>7572</v>
      </c>
      <c r="I2" s="31">
        <v>21980</v>
      </c>
      <c r="J2" s="31">
        <v>50247</v>
      </c>
      <c r="K2" s="31">
        <v>70831</v>
      </c>
      <c r="L2" s="31">
        <v>86159</v>
      </c>
      <c r="M2" s="31">
        <v>69715</v>
      </c>
      <c r="N2" s="31">
        <v>57799.33</v>
      </c>
    </row>
    <row r="3" spans="1:14" ht="12.75">
      <c r="A3" s="29" t="s">
        <v>54</v>
      </c>
      <c r="B3" s="30">
        <f aca="true" t="shared" si="0" ref="B3:B12">SUM(C3:N3)</f>
        <v>156695.16999999998</v>
      </c>
      <c r="C3" s="31">
        <v>0</v>
      </c>
      <c r="D3" s="31">
        <v>0</v>
      </c>
      <c r="E3" s="31">
        <v>0</v>
      </c>
      <c r="F3" s="31">
        <v>0</v>
      </c>
      <c r="G3" s="31">
        <v>0</v>
      </c>
      <c r="H3" s="31">
        <v>0</v>
      </c>
      <c r="I3" s="31">
        <v>1794</v>
      </c>
      <c r="J3" s="31">
        <v>20245</v>
      </c>
      <c r="K3" s="31">
        <v>28127</v>
      </c>
      <c r="L3" s="31">
        <v>37857.43</v>
      </c>
      <c r="M3" s="31">
        <v>19773.53</v>
      </c>
      <c r="N3" s="31">
        <v>48898.21</v>
      </c>
    </row>
    <row r="4" spans="1:14" ht="12.75">
      <c r="A4" s="29" t="s">
        <v>54</v>
      </c>
      <c r="B4" s="30">
        <f t="shared" si="0"/>
        <v>662831.9299999999</v>
      </c>
      <c r="C4" s="31">
        <v>88614.93</v>
      </c>
      <c r="D4" s="31">
        <v>10007</v>
      </c>
      <c r="E4" s="31">
        <v>1652</v>
      </c>
      <c r="F4" s="31">
        <v>1180</v>
      </c>
      <c r="G4" s="31">
        <v>1615</v>
      </c>
      <c r="H4" s="31">
        <v>19959</v>
      </c>
      <c r="I4" s="31">
        <v>41729</v>
      </c>
      <c r="J4" s="31">
        <v>81038</v>
      </c>
      <c r="K4" s="31">
        <v>109634</v>
      </c>
      <c r="L4" s="31">
        <v>114248</v>
      </c>
      <c r="M4" s="31">
        <v>88393</v>
      </c>
      <c r="N4" s="31">
        <v>104762</v>
      </c>
    </row>
    <row r="5" spans="1:14" ht="12.75">
      <c r="A5" s="33" t="s">
        <v>53</v>
      </c>
      <c r="B5" s="34">
        <f t="shared" si="0"/>
        <v>17942.190000000002</v>
      </c>
      <c r="C5" s="35">
        <v>2269.04</v>
      </c>
      <c r="D5" s="35">
        <v>0</v>
      </c>
      <c r="E5" s="35">
        <v>79</v>
      </c>
      <c r="F5" s="35">
        <v>34</v>
      </c>
      <c r="G5" s="35">
        <v>34</v>
      </c>
      <c r="H5" s="124">
        <v>1230</v>
      </c>
      <c r="I5" s="125"/>
      <c r="J5" s="35">
        <v>2813</v>
      </c>
      <c r="K5" s="35">
        <v>2612</v>
      </c>
      <c r="L5" s="35">
        <v>3363.02</v>
      </c>
      <c r="M5" s="35">
        <v>2564.13</v>
      </c>
      <c r="N5" s="35">
        <v>2944</v>
      </c>
    </row>
    <row r="6" spans="1:14" ht="12.75">
      <c r="A6" s="33" t="s">
        <v>53</v>
      </c>
      <c r="B6" s="34">
        <f t="shared" si="0"/>
        <v>167606.64</v>
      </c>
      <c r="C6" s="35">
        <v>22774.35</v>
      </c>
      <c r="D6" s="35">
        <v>1408</v>
      </c>
      <c r="E6" s="35">
        <v>1340</v>
      </c>
      <c r="F6" s="35">
        <v>1242</v>
      </c>
      <c r="G6" s="35">
        <v>227</v>
      </c>
      <c r="H6" s="35">
        <v>4884</v>
      </c>
      <c r="I6" s="35">
        <v>12341</v>
      </c>
      <c r="J6" s="35">
        <v>21251</v>
      </c>
      <c r="K6" s="35">
        <v>21251</v>
      </c>
      <c r="L6" s="35">
        <v>29156.7</v>
      </c>
      <c r="M6" s="35">
        <v>28261.22</v>
      </c>
      <c r="N6" s="35">
        <v>23470.37</v>
      </c>
    </row>
    <row r="7" spans="1:14" ht="12.75">
      <c r="A7" s="32" t="s">
        <v>54</v>
      </c>
      <c r="B7" s="30">
        <f t="shared" si="0"/>
        <v>176932.27999999997</v>
      </c>
      <c r="C7" s="31">
        <v>14959.92</v>
      </c>
      <c r="D7" s="31">
        <v>6770</v>
      </c>
      <c r="E7" s="31">
        <v>4968</v>
      </c>
      <c r="F7" s="31">
        <v>3826</v>
      </c>
      <c r="G7" s="31">
        <v>3492</v>
      </c>
      <c r="H7" s="31">
        <v>7778</v>
      </c>
      <c r="I7" s="31">
        <v>12077</v>
      </c>
      <c r="J7" s="31">
        <v>21012</v>
      </c>
      <c r="K7" s="31">
        <v>27443</v>
      </c>
      <c r="L7" s="31">
        <v>28845.94</v>
      </c>
      <c r="M7" s="31">
        <v>24782.52</v>
      </c>
      <c r="N7" s="31">
        <v>20977.9</v>
      </c>
    </row>
    <row r="8" spans="1:14" ht="12.75">
      <c r="A8" s="36" t="s">
        <v>8</v>
      </c>
      <c r="B8" s="38">
        <f t="shared" si="0"/>
        <v>29808.440000000002</v>
      </c>
      <c r="C8" s="39">
        <v>4209</v>
      </c>
      <c r="D8" s="39">
        <v>1965</v>
      </c>
      <c r="E8" s="110">
        <v>11</v>
      </c>
      <c r="F8" s="111"/>
      <c r="G8" s="110">
        <v>1357</v>
      </c>
      <c r="H8" s="111"/>
      <c r="I8" s="110">
        <v>6687</v>
      </c>
      <c r="J8" s="111"/>
      <c r="K8" s="39">
        <v>3343.5</v>
      </c>
      <c r="L8" s="110">
        <v>12235.94</v>
      </c>
      <c r="M8" s="111"/>
      <c r="N8" s="39"/>
    </row>
    <row r="9" spans="1:14" ht="12.75">
      <c r="A9" s="37" t="s">
        <v>71</v>
      </c>
      <c r="B9" s="38">
        <f>SUM(C9:M9)</f>
        <v>58098.62</v>
      </c>
      <c r="C9" s="39">
        <v>5540.02</v>
      </c>
      <c r="D9" s="39">
        <v>3578</v>
      </c>
      <c r="E9" s="110">
        <v>983</v>
      </c>
      <c r="F9" s="111"/>
      <c r="G9" s="110">
        <v>3547</v>
      </c>
      <c r="H9" s="111"/>
      <c r="I9" s="110">
        <v>10231</v>
      </c>
      <c r="J9" s="111"/>
      <c r="K9" s="39">
        <v>5115.5</v>
      </c>
      <c r="L9" s="39">
        <v>11083.6</v>
      </c>
      <c r="M9" s="110">
        <v>18020.5</v>
      </c>
      <c r="N9" s="111"/>
    </row>
    <row r="10" spans="1:14" ht="12.75">
      <c r="A10" s="9" t="s">
        <v>72</v>
      </c>
      <c r="B10" s="19">
        <v>988</v>
      </c>
      <c r="C10" s="16">
        <v>0</v>
      </c>
      <c r="D10" s="98">
        <v>241</v>
      </c>
      <c r="E10" s="100"/>
      <c r="F10" s="99"/>
      <c r="G10" s="16">
        <v>230</v>
      </c>
      <c r="H10" s="16">
        <v>57</v>
      </c>
      <c r="I10" s="98">
        <v>230</v>
      </c>
      <c r="J10" s="99"/>
      <c r="K10" s="101">
        <v>230</v>
      </c>
      <c r="L10" s="102"/>
      <c r="M10" s="16">
        <v>0</v>
      </c>
      <c r="N10" s="16">
        <v>0</v>
      </c>
    </row>
    <row r="11" spans="1:14" ht="12.75">
      <c r="A11" s="43" t="s">
        <v>73</v>
      </c>
      <c r="B11" s="44">
        <f t="shared" si="0"/>
        <v>25624.39</v>
      </c>
      <c r="C11" s="45">
        <v>1402.39</v>
      </c>
      <c r="D11" s="45">
        <v>0</v>
      </c>
      <c r="E11" s="45">
        <v>0</v>
      </c>
      <c r="F11" s="45">
        <v>11</v>
      </c>
      <c r="G11" s="45">
        <v>0</v>
      </c>
      <c r="H11" s="45">
        <v>11</v>
      </c>
      <c r="I11" s="45">
        <v>414</v>
      </c>
      <c r="J11" s="45">
        <v>5204</v>
      </c>
      <c r="K11" s="45">
        <v>5204</v>
      </c>
      <c r="L11" s="45">
        <v>3953</v>
      </c>
      <c r="M11" s="45">
        <v>6585</v>
      </c>
      <c r="N11" s="45">
        <v>2840</v>
      </c>
    </row>
    <row r="12" spans="1:14" ht="12.75">
      <c r="A12" s="32" t="s">
        <v>54</v>
      </c>
      <c r="B12" s="30">
        <f t="shared" si="0"/>
        <v>271888.6</v>
      </c>
      <c r="C12" s="31">
        <v>29656.59</v>
      </c>
      <c r="D12" s="31">
        <v>0</v>
      </c>
      <c r="E12" s="31">
        <v>0</v>
      </c>
      <c r="F12" s="31">
        <v>0</v>
      </c>
      <c r="G12" s="31">
        <v>0</v>
      </c>
      <c r="H12" s="31">
        <v>2345</v>
      </c>
      <c r="I12" s="31">
        <v>18564</v>
      </c>
      <c r="J12" s="31">
        <v>37219</v>
      </c>
      <c r="K12" s="31">
        <v>51179</v>
      </c>
      <c r="L12" s="31">
        <v>54928.82</v>
      </c>
      <c r="M12" s="31">
        <v>43631.84</v>
      </c>
      <c r="N12" s="31">
        <v>34364.35</v>
      </c>
    </row>
    <row r="13" spans="1:14" ht="12.75">
      <c r="A13" s="37" t="s">
        <v>8</v>
      </c>
      <c r="B13" s="38">
        <f>SUM(C13:N13)</f>
        <v>31983.5</v>
      </c>
      <c r="C13" s="39">
        <v>2445.49</v>
      </c>
      <c r="D13" s="39">
        <v>398</v>
      </c>
      <c r="E13" s="110">
        <v>331</v>
      </c>
      <c r="F13" s="111"/>
      <c r="G13" s="110">
        <v>2257</v>
      </c>
      <c r="H13" s="111"/>
      <c r="I13" s="110">
        <v>6021</v>
      </c>
      <c r="J13" s="111"/>
      <c r="K13" s="39">
        <v>3010.5</v>
      </c>
      <c r="L13" s="39">
        <v>6278.54</v>
      </c>
      <c r="M13" s="110">
        <v>11241.97</v>
      </c>
      <c r="N13" s="111"/>
    </row>
    <row r="14" spans="1:14" ht="12.75">
      <c r="A14" s="36" t="s">
        <v>71</v>
      </c>
      <c r="B14" s="38">
        <f>SUM(C14:M14)</f>
        <v>25078.280000000002</v>
      </c>
      <c r="C14" s="39">
        <v>1251.7</v>
      </c>
      <c r="D14" s="39">
        <v>0</v>
      </c>
      <c r="E14" s="110">
        <v>11</v>
      </c>
      <c r="F14" s="111"/>
      <c r="G14" s="110">
        <v>410</v>
      </c>
      <c r="H14" s="111"/>
      <c r="I14" s="110">
        <v>7294</v>
      </c>
      <c r="J14" s="111"/>
      <c r="K14" s="39">
        <v>3647</v>
      </c>
      <c r="L14" s="39">
        <v>5780.61</v>
      </c>
      <c r="M14" s="110">
        <v>6683.97</v>
      </c>
      <c r="N14" s="111"/>
    </row>
    <row r="15" spans="1:14" ht="12.75">
      <c r="A15" s="46" t="s">
        <v>73</v>
      </c>
      <c r="B15" s="47">
        <f>SUM(C15:N15)</f>
        <v>38912.43</v>
      </c>
      <c r="C15" s="47">
        <f>(C9+C11+C14)/3</f>
        <v>2731.3700000000003</v>
      </c>
      <c r="D15" s="47">
        <f>(D9+D11+D14)/3</f>
        <v>1192.6666666666667</v>
      </c>
      <c r="E15" s="112">
        <f>(E9+F11+E14)/3</f>
        <v>335</v>
      </c>
      <c r="F15" s="113"/>
      <c r="G15" s="112">
        <f>(G9+H11+G14)</f>
        <v>3968</v>
      </c>
      <c r="H15" s="113"/>
      <c r="I15" s="112">
        <f>(I9+J11+I11+I14)/3</f>
        <v>7714.333333333333</v>
      </c>
      <c r="J15" s="113"/>
      <c r="K15" s="47">
        <f>(K9+K11+K14)/3</f>
        <v>4655.5</v>
      </c>
      <c r="L15" s="47">
        <f>(L9+L11+L14)/3</f>
        <v>6939.07</v>
      </c>
      <c r="M15" s="112">
        <f>(M9+M11+N11+M14)/3</f>
        <v>11376.49</v>
      </c>
      <c r="N15" s="113"/>
    </row>
    <row r="16" spans="1:14" ht="12.75">
      <c r="A16" s="40" t="s">
        <v>71</v>
      </c>
      <c r="B16" s="41">
        <v>38912</v>
      </c>
      <c r="C16" s="42">
        <v>2731</v>
      </c>
      <c r="D16" s="42">
        <v>1193</v>
      </c>
      <c r="E16" s="114">
        <v>335</v>
      </c>
      <c r="F16" s="115"/>
      <c r="G16" s="114">
        <v>3968</v>
      </c>
      <c r="H16" s="115"/>
      <c r="I16" s="114">
        <v>7714</v>
      </c>
      <c r="J16" s="115"/>
      <c r="K16" s="42">
        <v>4656</v>
      </c>
      <c r="L16" s="42">
        <v>6939</v>
      </c>
      <c r="M16" s="114">
        <v>11376</v>
      </c>
      <c r="N16" s="115"/>
    </row>
    <row r="17" spans="1:14" ht="12.75">
      <c r="A17" s="46" t="s">
        <v>73</v>
      </c>
      <c r="B17" s="47">
        <v>38912</v>
      </c>
      <c r="C17" s="48">
        <v>2731</v>
      </c>
      <c r="D17" s="48">
        <v>1193</v>
      </c>
      <c r="E17" s="119">
        <v>335</v>
      </c>
      <c r="F17" s="120"/>
      <c r="G17" s="119">
        <v>3968</v>
      </c>
      <c r="H17" s="120"/>
      <c r="I17" s="119">
        <v>7714</v>
      </c>
      <c r="J17" s="120"/>
      <c r="K17" s="48">
        <v>4656</v>
      </c>
      <c r="L17" s="48">
        <v>6939</v>
      </c>
      <c r="M17" s="119">
        <v>11376</v>
      </c>
      <c r="N17" s="120"/>
    </row>
    <row r="18" spans="1:14" ht="12.75">
      <c r="A18" s="46" t="s">
        <v>9</v>
      </c>
      <c r="B18" s="47">
        <f>SUM(C18:N18)</f>
        <v>18326.5</v>
      </c>
      <c r="C18" s="112">
        <v>2443.5</v>
      </c>
      <c r="D18" s="113"/>
      <c r="E18" s="112">
        <v>2443.5</v>
      </c>
      <c r="F18" s="113"/>
      <c r="G18" s="112">
        <v>2443.5</v>
      </c>
      <c r="H18" s="113"/>
      <c r="I18" s="48">
        <v>1222</v>
      </c>
      <c r="J18" s="119">
        <v>4887</v>
      </c>
      <c r="K18" s="120"/>
      <c r="L18" s="119">
        <v>4887</v>
      </c>
      <c r="M18" s="120"/>
      <c r="N18" s="48"/>
    </row>
    <row r="20" spans="1:14" ht="12.75">
      <c r="A20" s="20"/>
      <c r="B20" s="49" t="s">
        <v>77</v>
      </c>
      <c r="C20" s="49" t="s">
        <v>78</v>
      </c>
      <c r="D20" s="49" t="s">
        <v>79</v>
      </c>
      <c r="E20" s="49" t="s">
        <v>80</v>
      </c>
      <c r="F20" s="49" t="s">
        <v>81</v>
      </c>
      <c r="G20" s="49" t="s">
        <v>82</v>
      </c>
      <c r="H20" s="49" t="s">
        <v>83</v>
      </c>
      <c r="I20" s="49" t="s">
        <v>84</v>
      </c>
      <c r="J20" s="49" t="s">
        <v>85</v>
      </c>
      <c r="K20" s="49" t="s">
        <v>86</v>
      </c>
      <c r="L20" s="49" t="s">
        <v>87</v>
      </c>
      <c r="M20" s="51" t="s">
        <v>88</v>
      </c>
      <c r="N20" s="54" t="s">
        <v>89</v>
      </c>
    </row>
    <row r="21" spans="1:14" ht="12.75">
      <c r="A21" s="50" t="s">
        <v>6</v>
      </c>
      <c r="B21" s="21">
        <f>SUM(L2,L3,L4,L7,L12,)</f>
        <v>322039.19</v>
      </c>
      <c r="C21" s="21">
        <f>SUM(M2,M3,M4,M7,M12,)</f>
        <v>246295.88999999998</v>
      </c>
      <c r="D21" s="21">
        <f>SUM(N2,N3,N4,N7,N12,)</f>
        <v>266801.79</v>
      </c>
      <c r="E21" s="21">
        <f aca="true" t="shared" si="1" ref="E21:M21">SUM(C2,C3,C4,C7,C12,)</f>
        <v>174402.69</v>
      </c>
      <c r="F21" s="21">
        <f t="shared" si="1"/>
        <v>19742</v>
      </c>
      <c r="G21" s="21">
        <f t="shared" si="1"/>
        <v>6950</v>
      </c>
      <c r="H21" s="21">
        <f t="shared" si="1"/>
        <v>5006</v>
      </c>
      <c r="I21" s="21">
        <f t="shared" si="1"/>
        <v>5130</v>
      </c>
      <c r="J21" s="21">
        <f t="shared" si="1"/>
        <v>37654</v>
      </c>
      <c r="K21" s="21">
        <f t="shared" si="1"/>
        <v>96144</v>
      </c>
      <c r="L21" s="21">
        <f t="shared" si="1"/>
        <v>209761</v>
      </c>
      <c r="M21" s="52">
        <f t="shared" si="1"/>
        <v>287214</v>
      </c>
      <c r="N21" s="21">
        <f>SUM(B21:M21)</f>
        <v>1677140.5599999998</v>
      </c>
    </row>
    <row r="22" spans="1:14" ht="12.75">
      <c r="A22" s="50" t="s">
        <v>7</v>
      </c>
      <c r="B22" s="21">
        <f>SUM(L5,L6,)</f>
        <v>32519.72</v>
      </c>
      <c r="C22" s="21">
        <f>SUM(M5,M6,)</f>
        <v>30825.350000000002</v>
      </c>
      <c r="D22" s="21">
        <f>SUM(N5,N6,)</f>
        <v>26414.37</v>
      </c>
      <c r="E22" s="21">
        <f>SUM(C5,C6,)</f>
        <v>25043.39</v>
      </c>
      <c r="F22" s="21">
        <f>SUM(D5,D6,)</f>
        <v>1408</v>
      </c>
      <c r="G22" s="21">
        <f>SUM(E5,E6,)</f>
        <v>1419</v>
      </c>
      <c r="H22" s="21">
        <f>SUM(F5,F6)</f>
        <v>1276</v>
      </c>
      <c r="I22" s="21">
        <f>SUM(G5,G6,)</f>
        <v>261</v>
      </c>
      <c r="J22" s="116">
        <f>SUM(H5,H6,I6,)</f>
        <v>18455</v>
      </c>
      <c r="K22" s="118"/>
      <c r="L22" s="21">
        <f>SUM(J5,J6,)</f>
        <v>24064</v>
      </c>
      <c r="M22" s="52">
        <f>SUM(K5,K6,)</f>
        <v>23863</v>
      </c>
      <c r="N22" s="21">
        <f>SUM(B22:M22)</f>
        <v>185548.83000000002</v>
      </c>
    </row>
    <row r="23" spans="1:14" ht="12.75">
      <c r="A23" s="50" t="s">
        <v>9</v>
      </c>
      <c r="B23" s="116">
        <f>SUM(L11,M11,N11,L15,M15,L17,M17,L18,)</f>
        <v>54895.56</v>
      </c>
      <c r="C23" s="122"/>
      <c r="D23" s="123"/>
      <c r="E23" s="116">
        <f>SUM(C11,D11,C15,D15,C17,D17,C18,)</f>
        <v>11693.926666666666</v>
      </c>
      <c r="F23" s="118"/>
      <c r="G23" s="116">
        <f>SUM(E11,F11,E15,E17,E18,)</f>
        <v>3124.5</v>
      </c>
      <c r="H23" s="118"/>
      <c r="I23" s="116">
        <f>SUM(G11,H11,G15,G17,G18,)</f>
        <v>10390.5</v>
      </c>
      <c r="J23" s="118"/>
      <c r="K23" s="116">
        <f>SUM(I11,J11,K11,I15,K15,I17,K17,I18,J18,)</f>
        <v>41670.83333333333</v>
      </c>
      <c r="L23" s="117"/>
      <c r="M23" s="117"/>
      <c r="N23" s="21">
        <f>SUM(B23:M23)</f>
        <v>121775.31999999999</v>
      </c>
    </row>
    <row r="24" spans="1:14" ht="12.75">
      <c r="A24" s="50" t="s">
        <v>8</v>
      </c>
      <c r="B24" s="116">
        <f>SUM(L8,L9,M9,L13,M13,L14,M14,L16,M16,)</f>
        <v>89640.13</v>
      </c>
      <c r="C24" s="117"/>
      <c r="D24" s="118"/>
      <c r="E24" s="21">
        <f>SUM(C8,C9,C13,C14,C16,)</f>
        <v>16177.210000000001</v>
      </c>
      <c r="F24" s="21">
        <f>SUM(D8,D9,D13,D14,D16,)</f>
        <v>7134</v>
      </c>
      <c r="G24" s="116">
        <f>SUM(E8,E9,E13,E14,E16,)</f>
        <v>1671</v>
      </c>
      <c r="H24" s="118"/>
      <c r="I24" s="116">
        <f>SUM(G8,G9,G13,G14,G16,)</f>
        <v>11539</v>
      </c>
      <c r="J24" s="118"/>
      <c r="K24" s="116">
        <f>SUM(I8,I9,I13,I14,I16,)</f>
        <v>37947</v>
      </c>
      <c r="L24" s="118"/>
      <c r="M24" s="52">
        <f>SUM(K8,K9,K13,K14,K16,)</f>
        <v>19772.5</v>
      </c>
      <c r="N24" s="21">
        <f>SUM(B24:M24)</f>
        <v>183880.84000000003</v>
      </c>
    </row>
    <row r="25" spans="1:14" ht="12.75">
      <c r="A25" s="50" t="s">
        <v>10</v>
      </c>
      <c r="B25" s="28">
        <v>230</v>
      </c>
      <c r="C25" s="28">
        <v>0</v>
      </c>
      <c r="D25" s="28">
        <v>0</v>
      </c>
      <c r="E25" s="28">
        <v>0</v>
      </c>
      <c r="F25" s="121">
        <v>241</v>
      </c>
      <c r="G25" s="117"/>
      <c r="H25" s="118"/>
      <c r="I25" s="28">
        <v>230</v>
      </c>
      <c r="J25" s="28">
        <v>57</v>
      </c>
      <c r="K25" s="121">
        <v>230</v>
      </c>
      <c r="L25" s="118"/>
      <c r="M25" s="53"/>
      <c r="N25" s="21">
        <f>SUM(B25:M25)</f>
        <v>988</v>
      </c>
    </row>
    <row r="26" ht="12.75">
      <c r="N26" s="55">
        <f>SUM(N21:N25)</f>
        <v>2169333.55</v>
      </c>
    </row>
  </sheetData>
  <sheetProtection/>
  <mergeCells count="49">
    <mergeCell ref="C18:D18"/>
    <mergeCell ref="E18:F18"/>
    <mergeCell ref="G18:H18"/>
    <mergeCell ref="J18:K18"/>
    <mergeCell ref="L18:M18"/>
    <mergeCell ref="E17:F17"/>
    <mergeCell ref="G17:H17"/>
    <mergeCell ref="H5:I5"/>
    <mergeCell ref="L8:M8"/>
    <mergeCell ref="E9:F9"/>
    <mergeCell ref="G9:H9"/>
    <mergeCell ref="M9:N9"/>
    <mergeCell ref="D10:F10"/>
    <mergeCell ref="I10:J10"/>
    <mergeCell ref="K10:L10"/>
    <mergeCell ref="I9:J9"/>
    <mergeCell ref="E8:F8"/>
    <mergeCell ref="F25:H25"/>
    <mergeCell ref="K25:L25"/>
    <mergeCell ref="J22:K22"/>
    <mergeCell ref="B23:D23"/>
    <mergeCell ref="E23:F23"/>
    <mergeCell ref="G23:H23"/>
    <mergeCell ref="I23:J23"/>
    <mergeCell ref="K23:M23"/>
    <mergeCell ref="E16:F16"/>
    <mergeCell ref="G16:H16"/>
    <mergeCell ref="I16:J16"/>
    <mergeCell ref="M16:N16"/>
    <mergeCell ref="B24:D24"/>
    <mergeCell ref="G24:H24"/>
    <mergeCell ref="I24:J24"/>
    <mergeCell ref="K24:L24"/>
    <mergeCell ref="I17:J17"/>
    <mergeCell ref="M17:N17"/>
    <mergeCell ref="E14:F14"/>
    <mergeCell ref="G14:H14"/>
    <mergeCell ref="I14:J14"/>
    <mergeCell ref="M14:N14"/>
    <mergeCell ref="E15:F15"/>
    <mergeCell ref="G15:H15"/>
    <mergeCell ref="I15:J15"/>
    <mergeCell ref="M15:N15"/>
    <mergeCell ref="G8:H8"/>
    <mergeCell ref="I8:J8"/>
    <mergeCell ref="E13:F13"/>
    <mergeCell ref="G13:H13"/>
    <mergeCell ref="I13:J13"/>
    <mergeCell ref="M13:N1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Ministerstwo Edukacji Narodowej i Sportu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MK</cp:lastModifiedBy>
  <cp:lastPrinted>2023-02-08T13:12:39Z</cp:lastPrinted>
  <dcterms:created xsi:type="dcterms:W3CDTF">2022-02-04T12:16:38Z</dcterms:created>
  <dcterms:modified xsi:type="dcterms:W3CDTF">2023-02-08T13:21:37Z</dcterms:modified>
  <cp:category/>
  <cp:version/>
  <cp:contentType/>
  <cp:contentStatus/>
</cp:coreProperties>
</file>