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Przedmiar_drogowy" sheetId="1" r:id="rId1"/>
    <sheet name="Koszt Ofertowy" sheetId="2" r:id="rId2"/>
  </sheets>
  <definedNames>
    <definedName name="Excel_BuiltIn_Print_Area_1_1" localSheetId="0">'Przedmiar_drogowy'!$A$1:$H$98</definedName>
    <definedName name="Excel_BuiltIn_Print_Area_1_1">#REF!</definedName>
    <definedName name="Excel_BuiltIn_Print_Area_1_1_1" localSheetId="0">'Przedmiar_drogowy'!$A$1:$H$98</definedName>
    <definedName name="Excel_BuiltIn_Print_Area_1_1_1">#REF!</definedName>
    <definedName name="Excel_BuiltIn_Print_Area_1_1_1_1" localSheetId="0">'Przedmiar_drogowy'!$A$1:$H$98</definedName>
    <definedName name="Excel_BuiltIn_Print_Area_1_1_1_1">#REF!</definedName>
    <definedName name="Excel_BuiltIn_Print_Area_1_1_1_1_1" localSheetId="0">'Przedmiar_drogowy'!$A$1:$F$101</definedName>
    <definedName name="Excel_BuiltIn_Print_Area_1_1_1_1_1">#REF!</definedName>
    <definedName name="Excel_BuiltIn_Print_Area_2_1" localSheetId="1">'Koszt Ofertowy'!$A$1:$H$230</definedName>
    <definedName name="Excel_BuiltIn_Print_Area_2_1">#REF!</definedName>
    <definedName name="Excel_BuiltIn_Print_Area_2_11">#REF!</definedName>
    <definedName name="_xlnm.Print_Area" localSheetId="1">'Koszt Ofertowy'!$A$1:$H$232</definedName>
    <definedName name="_xlnm.Print_Area" localSheetId="0">'Przedmiar_drogowy'!$A$1:$H$101</definedName>
  </definedNames>
  <calcPr fullCalcOnLoad="1"/>
</workbook>
</file>

<file path=xl/comments2.xml><?xml version="1.0" encoding="utf-8"?>
<comments xmlns="http://schemas.openxmlformats.org/spreadsheetml/2006/main">
  <authors>
    <author>Nachyła Grzegorz</author>
  </authors>
  <commentList>
    <comment ref="D155" authorId="0">
      <text>
        <r>
          <rPr>
            <b/>
            <sz val="8"/>
            <rFont val="Tahoma"/>
            <family val="2"/>
          </rPr>
          <t>Nachyła Grzegorz: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<sst xmlns="http://schemas.openxmlformats.org/spreadsheetml/2006/main" count="818" uniqueCount="235">
  <si>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</si>
  <si>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</si>
  <si>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</si>
  <si>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</si>
  <si>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</si>
  <si>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</si>
  <si>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</si>
  <si>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</si>
  <si>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</si>
  <si>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</si>
  <si>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</si>
  <si>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</si>
  <si>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</si>
  <si>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</si>
  <si>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</si>
  <si>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</si>
  <si>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</si>
  <si>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</si>
  <si>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</si>
  <si>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</si>
  <si>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</si>
  <si>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</si>
  <si>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D.04.00.00</t>
  </si>
  <si>
    <t>PODBUDOWY</t>
  </si>
  <si>
    <t>m2</t>
  </si>
  <si>
    <t>D.04.04.02.</t>
  </si>
  <si>
    <t>Podbudowa z kruszywa łamanego stabilizowanego mechanicznie</t>
  </si>
  <si>
    <t>45233000-9</t>
  </si>
  <si>
    <t>D.05.00.00</t>
  </si>
  <si>
    <t>NAWIERZCHNIE</t>
  </si>
  <si>
    <t xml:space="preserve">- odtworzenie przebiegu trasy drogi   </t>
  </si>
  <si>
    <t>RAZEM DZIAŁ 01.00.00</t>
  </si>
  <si>
    <t>RAZEM DZIAŁ 04.00.00</t>
  </si>
  <si>
    <t>RAZEM DZIAŁ 05.00.00</t>
  </si>
  <si>
    <t xml:space="preserve">OGÓŁEM </t>
  </si>
  <si>
    <t xml:space="preserve">OGÓŁEM   [BRUTTO] </t>
  </si>
  <si>
    <t>D.04.03.01</t>
  </si>
  <si>
    <t>Oczyszczenie i skropienie warstw konstrukcyjnych</t>
  </si>
  <si>
    <t>D.05.03.05</t>
  </si>
  <si>
    <t>D.04.01.01</t>
  </si>
  <si>
    <t>Profilowanie i zagęszczenie podłoża pod warstwy konstrukcyjne</t>
  </si>
  <si>
    <t>Nawierzchnia z betonu asfaltowego</t>
  </si>
  <si>
    <t xml:space="preserve">PODATEK VAT [23%] </t>
  </si>
  <si>
    <t>D.06.00.00</t>
  </si>
  <si>
    <t>ROBOTY WYKOŃCZENIOWE</t>
  </si>
  <si>
    <t>D.06.03.01</t>
  </si>
  <si>
    <t>Pobocza gruntowe</t>
  </si>
  <si>
    <t>RAZEM DZIAŁ 06.00.00</t>
  </si>
  <si>
    <t>szt.</t>
  </si>
  <si>
    <t>PRZYGOTOWANIE TERENU POD BUDOWĘ</t>
  </si>
  <si>
    <t>ROBOTY W ZAKRESIE KONSTRUOWANIA, FUNDAMENTOWANIA ORAZ WYKONYWANIA NAWIERZCHNI AUTOSTRAD, DRÓG</t>
  </si>
  <si>
    <t>m</t>
  </si>
  <si>
    <t>D.10.00.00</t>
  </si>
  <si>
    <t>INNE ROBOTY</t>
  </si>
  <si>
    <t>szt</t>
  </si>
  <si>
    <t>RAZEM DZIAŁ 10.00.00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</si>
  <si>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</si>
  <si>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</si>
  <si>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</si>
  <si>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</si>
  <si>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 xml:space="preserve"> - pobocza z mieszanki kruszywa łamanego, grubość warstwy 10cm</t>
  </si>
  <si>
    <t xml:space="preserve">  - ścinanie poboczy mechanicznie grubość do 10cm, materiał ze ścinki wywieziony poza teren budowy</t>
  </si>
  <si>
    <t>D.01.02.04.</t>
  </si>
  <si>
    <t>Rozbiórka elementów dróg i ulic</t>
  </si>
  <si>
    <t>Mg</t>
  </si>
  <si>
    <t xml:space="preserve"> - profilowanie i zagęszczenie pod warstwy konstrukcyjne
(lokalne odtworzenie nawierzchni w miejscach utraty nośności)</t>
  </si>
  <si>
    <t xml:space="preserve"> </t>
  </si>
  <si>
    <t>D.07.00.00</t>
  </si>
  <si>
    <t xml:space="preserve">URZĄDZENIA BEZPIECZEŃSTWA RUCHU                                                                                   </t>
  </si>
  <si>
    <t>RAZEM DZIAŁ 07.00.00</t>
  </si>
  <si>
    <t>D.07.01.01</t>
  </si>
  <si>
    <t>Oznakowanie poziome</t>
  </si>
  <si>
    <t>D.03.00.00</t>
  </si>
  <si>
    <t>ODWODNIENIE DRÓG</t>
  </si>
  <si>
    <t>D.08.00.00</t>
  </si>
  <si>
    <t>ELEMENTY ULIC</t>
  </si>
  <si>
    <t>RAZEM DZIAŁ 03.00.00</t>
  </si>
  <si>
    <t>D.07.02.01</t>
  </si>
  <si>
    <t>Oznakowanie pionowe</t>
  </si>
  <si>
    <t>- ustawienie słupków do znaków</t>
  </si>
  <si>
    <t>D.02.00.00</t>
  </si>
  <si>
    <t>ROBOTY ZIEMNE</t>
  </si>
  <si>
    <t>D.02.01.01</t>
  </si>
  <si>
    <t>Wykonanie wykopów i nasypów</t>
  </si>
  <si>
    <t>m3</t>
  </si>
  <si>
    <t>RAZEM DZIAŁ 02.00.00</t>
  </si>
  <si>
    <t>D.04.02.01.</t>
  </si>
  <si>
    <t>Warstwa odsączająca</t>
  </si>
  <si>
    <t>D.10.10.10</t>
  </si>
  <si>
    <t>Roboty dodatkowe</t>
  </si>
  <si>
    <t>ODWODNIENIE KORPUSU DROGOWEGO</t>
  </si>
  <si>
    <t>D.06.02.01</t>
  </si>
  <si>
    <t>D.03.01.01</t>
  </si>
  <si>
    <t>Przepusty pod koroną drogi</t>
  </si>
  <si>
    <t xml:space="preserve"> - wykonanie zakończeń kołnierzowych z prefabrykowanych elementów żelbetowych do rur o średnicy 40cm                                        </t>
  </si>
  <si>
    <t>D.06.04.01</t>
  </si>
  <si>
    <t>Rowy drogowe</t>
  </si>
  <si>
    <t xml:space="preserve"> - oczyszczenie rowów przydrożnych z namułów z profilowaniem dna i skarp oraz wywiezieniem gruntu poza teren budowy. </t>
  </si>
  <si>
    <t>D.10.07.01</t>
  </si>
  <si>
    <t>Zjazdy do gospodarstw</t>
  </si>
  <si>
    <t>kpl</t>
  </si>
  <si>
    <t xml:space="preserve"> - inwentaryzacja powykonawcza wykonanych robót
1</t>
  </si>
  <si>
    <t xml:space="preserve"> - inwentaryzacja powykonawcza wykonanych robót</t>
  </si>
  <si>
    <t xml:space="preserve"> - lokalna rozbiórka nawierzchni z betonu asfaltowego gr. do 4cm w miejscach utraty nośności wraz z wywozem materiału z rozbiórki poza teren budowy.</t>
  </si>
  <si>
    <t xml:space="preserve"> - lokalna rozbiórka podbudowy z kruszywa łamanego lub gruntu stabilizowanego cementem gr. 15cm w miejscach utraty nośności wraz z wywozem materiału z rozbiórki poza teren budowy.</t>
  </si>
  <si>
    <t xml:space="preserve"> - demontaż słupków do znaków drogowych wraz z przewozem w miejsce wskazane przez Inwestora</t>
  </si>
  <si>
    <t xml:space="preserve"> - warstwa podbudowy z kruszywa łamanego 0/31,5mm gr. 15cm
(zjazdy indywidualne o nawierzchni bitumicznej)</t>
  </si>
  <si>
    <t xml:space="preserve"> - wykonanie nasypu, regulacja korony drogi z gruntu uzyskanego z dokopu.</t>
  </si>
  <si>
    <t xml:space="preserve"> - profilowanie i zagęszczenie pod warstwy konstrukcyjne
(poszerzenia jezdni)</t>
  </si>
  <si>
    <t xml:space="preserve"> - warstwa odsączająca z piasku średniego grub. 10cm 
(poszerzenia jezdni)</t>
  </si>
  <si>
    <t xml:space="preserve"> - warstwa podbudowy z kruszywa łamanego 0/31,5mm gr. 25cm
(poszerzenie jezdni)</t>
  </si>
  <si>
    <t xml:space="preserve"> - warstwa wiążąca z betonu asfaltowego AC16W grub. 6 cm (KR2)
(poszerzenia jezdni) </t>
  </si>
  <si>
    <t>Przepusty pod zjazdami</t>
  </si>
  <si>
    <t xml:space="preserve"> - wykonanie kompletnego przepustu pod zjazdami z rur PVC o średnicy 40cm </t>
  </si>
  <si>
    <t>D.07.05.01</t>
  </si>
  <si>
    <t>Bariery ochronne stalowe</t>
  </si>
  <si>
    <t>D.05.03.03</t>
  </si>
  <si>
    <t>Nawierzchnia z płyt betonowych</t>
  </si>
  <si>
    <t xml:space="preserve"> - rozbiórka nawierzchni z betonu asfaltowego gr. do 4cm w tym przycięcie piłą spalinową krawędzi istniejącej jezdni wraz z wywozem materiału z rozbiórki poza teren budowy.</t>
  </si>
  <si>
    <t xml:space="preserve"> - rozbiórka podbudowy z kruszywa łamanego lub gruntu stabilizowanego cementem gr. 15cm wraz z wywozem materiału z rozbiórki poza teren budowy.</t>
  </si>
  <si>
    <t xml:space="preserve"> - wykonanie koryta pod konstrukcję drogi na głębokość do 25cm z wywozem gruntu poza teren budowy 
(lokalne odtworzenie nawierzchni w miejscach utraty nośności)</t>
  </si>
  <si>
    <t xml:space="preserve"> - wykonanie koryta pod konstrukcję zjazdów indywidualnych o nawierzchni bitumicznej na głębokość do 25cm z wywozem gruntu poza teren budowy</t>
  </si>
  <si>
    <t xml:space="preserve"> - profilowanie i zagęszczenie pod warstwy konstrukcyjne zjazdów indywidualnych o nawierzchni bitumicznej</t>
  </si>
  <si>
    <t xml:space="preserve"> - warstwa odsączająca z piasku średniego grub. 10cm 
(zjazdy indywidualne o nawierzchni bitumicznej)</t>
  </si>
  <si>
    <t xml:space="preserve"> - warstwa odsączająca z piasku średniego grub. 10cm 
lokalne odtworzenie nawierzchni w miejscach utraty nośności </t>
  </si>
  <si>
    <t xml:space="preserve"> - warstwa podbudowy z kruszywa łamanego 0/31,5mm gr. 25cm 
lokalne odtworzenie nawierzchni w miejscach utraty nośności </t>
  </si>
  <si>
    <t xml:space="preserve"> - warstwa wiążąca z betonu asfaltowego AC16W grub. 6 cm (KR2)
lokalne odtworzenie nawierzchni w miejscach utraty nośności 
(4,0% nawierzchni istniejącej)   </t>
  </si>
  <si>
    <t>- ustawienie barier ochronnych stalowych jednostronnych, bezprzekładkowych U-14a (N2W5) wraz z zakończeniami, rozstaw słupków co 2m,</t>
  </si>
  <si>
    <t xml:space="preserve"> - przebudowa zjazdów i chodników o nawierzchni z kostki betonowej (rozbiórka i ponowne odtworzenie z wykorzystaniem podsypki cementowo - piaskowej) </t>
  </si>
  <si>
    <t>D.03.03.01</t>
  </si>
  <si>
    <t>Sączki podłużne</t>
  </si>
  <si>
    <t xml:space="preserve"> - wykonanie sączków podłużnych z tłucznia, zaklinowanego od góry miałem kamiennym. Szerokość sączka 40cm, głębokość 60cm
(581-572)+(850-841)+(888-879)</t>
  </si>
  <si>
    <t xml:space="preserve"> - nawierzchnia nad sączkiem drenarskim z betonowych płyt ażurowych 60x40x10cm, szarych wraz z wypełnieniem otworów drobnym kruszywem
((581-572)+(850-841)+(888-879))*0,4</t>
  </si>
  <si>
    <t xml:space="preserve"> - wykonanie koryta pod sączek podłużny na głębokość do 70cm z wywozem gruntu poza teren budowy
((581-572)+(850-841)+(888-879))*0,4</t>
  </si>
  <si>
    <t>D.08.07.01.a</t>
  </si>
  <si>
    <t>Progi zwalniające na jezdni</t>
  </si>
  <si>
    <t xml:space="preserve"> - przebudowa zjazdów i chodników o nawierzchni z kostki betonowej (rozbiórka i ponowne odtworzenie z wykorzystaniem podsypki cementowo - piaskowej) 
(11+10)+22</t>
  </si>
  <si>
    <t xml:space="preserve"> - regulacja  pionowa studzienek teletechnicznych  
1</t>
  </si>
  <si>
    <t xml:space="preserve"> - wykonanie kompletnego przepustu z rur karbowanych PEHD o średnicy 100cm (km 1+239)
sztuk 1
Zakres prac obejmuje:                                                                                 
- wykonanie robót ziemnych
  -  wykonanie ławy fundamentowej żwirowej gr. 25cm
- ułożenie rur PEHD
- wykonanie zasypki wraz z jej zagęszczeniem                                                                            
10</t>
  </si>
  <si>
    <t xml:space="preserve"> - zamontowanie ścianek czołowych z prefabrykowanych elementów żelbetowych do rur o średnicy 100cm.
Zakres prac obejmuje:
- wykonanie robót ziemnych
- ułożenie ścianek z elementów prefabrykowanych
 - wykonanie izolacji powierzchniowej
 - wykonanie ław fundamentowych żwirowych
2</t>
  </si>
  <si>
    <t xml:space="preserve"> - wykonanie zjazdów indywidualnych o nawierzchni bitumicznej gr. 4cm (AC11S)</t>
  </si>
  <si>
    <t xml:space="preserve"> - regulacja  pionowa studzienek rewizyjnych  </t>
  </si>
  <si>
    <t xml:space="preserve"> - regulacja  pionowa studzienek teletechnicznych  </t>
  </si>
  <si>
    <t xml:space="preserve"> - wykonanie progów zwalniających wyspowych U-16a z betonu asfaltowego o wymiarach 2,0x2,0m wysokości 7,5cm (sztuk 6)</t>
  </si>
  <si>
    <t>- zamocowanie tarcz znaków konwencjonalnych typu B (B-33, B-34) z grupy średnich, folia odblaskowa 2 typu</t>
  </si>
  <si>
    <t>- zamocowanie tarcz znaków konwencjonalnych typu T-6a, T-6c z grupy średnich, folia odblaskowa 2 typu</t>
  </si>
  <si>
    <t xml:space="preserve"> - oznakowanie poziome jezdni materiałami grubowarstwowymi, linie na przejściach i skrzyżowaniach (P-25)</t>
  </si>
  <si>
    <t xml:space="preserve"> - oznakowanie poziome jezdni materiałami grubowarstwowymi, linie przerywane (P-7a, P-7c)        </t>
  </si>
  <si>
    <t xml:space="preserve"> - oznakowanie poziome jezdni materiałami grubowarstwowymi, linie ciągłe (P-7d, P-17)       </t>
  </si>
  <si>
    <t xml:space="preserve"> - nawierzchnia nad sączkiem drenarskim z betonowych płyt ażurowych 60x40x10cm, szarych wraz z wypełnieniem otworów drobnym kruszywem</t>
  </si>
  <si>
    <t xml:space="preserve"> - warstwa wiążąca z betonu asfaltowego AC16W grub. 4cm
(wloty dróg bocznych i zjazdy publiczne - KR1)</t>
  </si>
  <si>
    <t xml:space="preserve"> - warstwa podbudowy z kruszywa łamanego 0/31,5mm gr. 20cm
(wloty dróg bocznych i zjazdy publiczne)</t>
  </si>
  <si>
    <t xml:space="preserve"> - warstwa odsączająca z piasku średniego grub. 10cm 
(wloty dróg bocznych i zjazdy publiczne)</t>
  </si>
  <si>
    <t xml:space="preserve"> - profilowanie i zagęszczenie pod warstwy konstrukcyjne wlotów dróg bocznych i zjazdów publicznych</t>
  </si>
  <si>
    <t xml:space="preserve"> - wykonanie sączków podłużnych z tłucznia, zaklinowanego od góry miałem kamiennym. Szerokość sączka 40cm, głębokość 60cm</t>
  </si>
  <si>
    <t xml:space="preserve"> - wykonanie kompletnego przepustu z rur karbowanych PEHD o średnicy 100cm (km 1+239)</t>
  </si>
  <si>
    <t xml:space="preserve"> - zamontowanie ścianek czołowych z prefabrykowanych elementów żelbetowych do rur o średnicy 100cm.</t>
  </si>
  <si>
    <t xml:space="preserve"> - wykonanie koryta pod sączek podłużny na głębokość do 70cm z wywozem gruntu poza teren budowy</t>
  </si>
  <si>
    <t xml:space="preserve"> - wykonanie koryta pod konstrukcję drogi na głębokość do 40cm z wywozem gruntu poza teren budowy (poszerzenia jezdni)</t>
  </si>
  <si>
    <t xml:space="preserve"> - wykonanie koryta pod konstrukcję wlotów dróg bocznych i zjazdów publicznych na głębokość do 30cm z wywozem gruntu poza teren budowy </t>
  </si>
  <si>
    <t xml:space="preserve"> - demontaż tarcz znaków konwencjonalnych wraz z przewozem w miejsce wskazane przez Inwestora (A-3, T-4, T-6a, T-6c)</t>
  </si>
  <si>
    <t xml:space="preserve"> - demontaż tarcz znaków konwencjonalnych przeznaczonych do ponownego ustawienia w obrębie budowy (D-1, D-43, E-18a)</t>
  </si>
  <si>
    <t xml:space="preserve"> - rozbiórka przepustów o średnicy 100-120cm usytuowanych pod koroną drogi wraz ze ścianką czołową oraz z wywozem materiału z rozbiórki poza teren budowy.</t>
  </si>
  <si>
    <t xml:space="preserve"> - odtworzenie przebiegu trasy drogi
(1245-560)/1000</t>
  </si>
  <si>
    <t xml:space="preserve"> - pobocza z mieszanki kruszywa łamanego, grubość warstwy 10cm
2*(1245-560)*0,75</t>
  </si>
  <si>
    <t xml:space="preserve">  - ścinanie poboczy mechanicznie grubość do 10cm, materiał ze ścinki wywieziony poza teren budowy
2*(1245-560)*0,75</t>
  </si>
  <si>
    <t xml:space="preserve"> - oczyszczenie rowów przydrożnych z namułów z profilowaniem dna i skarp oraz wywiezieniem gruntu poza teren budowy. 
(1245-1240)+(1245-1240)</t>
  </si>
  <si>
    <t xml:space="preserve"> - wykonanie kompletnego przepustu pod zjazdami i drogami bocznymi z rur PVC o średnicy 40cm
Zakres prac obejmuje:                                                                                 
- wykonanie robót ziemnych                                                    
- ułożenie rur PVC
- wykonanie zasypki wraz z jej zagęszczeniem                                                                            
- wykonanie ław fundamentowych żwirowych 
7</t>
  </si>
  <si>
    <t xml:space="preserve"> - wykonanie zakończeń kołnierzowych z prefabrykowanych elementów żelbetowych do rur o średnicy 40cm                                        
2</t>
  </si>
  <si>
    <t xml:space="preserve"> - wykonanie progów zwalniających wyspowych U-16a z betonu asfaltowego o wymiarach 2,0x2,0m wysokości 7,5cm (sztuk 6)
4*(2,0*2,0)</t>
  </si>
  <si>
    <t>- ustawienie barier ochronnych stalowych jednostronnych, bezprzekładkowych U-14a (N2W5) wraz z zakończeniami, rozstaw słupków co 2m,
(8+8)</t>
  </si>
  <si>
    <t>- ustawienie słupków do znaków
9</t>
  </si>
  <si>
    <t>- zamocowanie tarcz znaków konwencjonalnych typu T-6a, T-6c z grupy średnich, folia odblaskowa 2 typu
1+1</t>
  </si>
  <si>
    <t>- zamocowanie tarcz znaków konwencjonalnych typu D-15 z grupy średnich, folia odblaskowa 2 typu
2</t>
  </si>
  <si>
    <t>- zamocowanie tarcz znaków konwencjonalnych typu B (B-33, B-34) z grupy średnich, folia odblaskowa 2 typu
4+3</t>
  </si>
  <si>
    <t>- zamocowanie tarcz znaków konwencjonalnych typu A-11a z grupy średnich, folia odblaskowa 2 typu
4</t>
  </si>
  <si>
    <t>- zamocowanie tarcz znaków konwencjonalnych typu T-1 z grupy średnich, folia odblaskowa 2 typu
4</t>
  </si>
  <si>
    <t>- zamocowanie tarcz znaków konwencjonalnych uzyskanych z rozbiórki
(D-1)
1</t>
  </si>
  <si>
    <t xml:space="preserve"> - demontaż tarcz znaków konwencjonalnych przeznaczonych do ponownego ustawienia w obrębie budowy (D-1)
1</t>
  </si>
  <si>
    <t xml:space="preserve"> - demontaż słupków do znaków drogowych wraz z przewozem w miejsce wskazane przez Inwestora
2</t>
  </si>
  <si>
    <t xml:space="preserve"> - demontaż tarcz znaków konwencjonalnych wraz z przewozem w miejsce wskazane przez Inwestora (A-3, T-4, T-6a, T-6c)
1+1+1+1</t>
  </si>
  <si>
    <t xml:space="preserve"> - rozbiórka przepustów o średnicy 100-120cm usytuowanych pod koroną drogi wraz ze ścianką czołową oraz z wywozem materiału z rozbiórki poza teren budowy.
11</t>
  </si>
  <si>
    <t xml:space="preserve"> - regulacja  pionowa studzienek rewizyjnych  
9</t>
  </si>
  <si>
    <t xml:space="preserve"> - warstwa ścieralna z betonu asfaltowego AC8S grub. 3cm 
(wloty dróg bocznych i zjazdy publiczne - KR1)
53+18</t>
  </si>
  <si>
    <t xml:space="preserve"> - warstwa wiążąca z betonu asfaltowego AC16W grub. 4cm
(wloty dróg bocznych i zjazdy publiczne - KR1)
53+18</t>
  </si>
  <si>
    <t xml:space="preserve"> - warstwa podbudowy z kruszywa łamanego 0/31,5mm gr. 20cm
(wloty dróg bocznych i zjazdy publiczne)
53+18</t>
  </si>
  <si>
    <t xml:space="preserve"> - warstwa odsączająca z piasku średniego grub. 10cm 
(wloty dróg bocznych i zjazdy publiczne)
53+18</t>
  </si>
  <si>
    <t xml:space="preserve"> - profilowanie i zagęszczenie pod warstwy konstrukcyjne wlotów dróg bocznych i zjazdów publicznych
71</t>
  </si>
  <si>
    <t xml:space="preserve"> - wykonanie koryta pod konstrukcję wlotów dróg bocznych i zjazdów publicznych na głębokość do 30cm z wywozem gruntu poza teren budowy 
71</t>
  </si>
  <si>
    <t xml:space="preserve"> - warstwa ścieralna z betonu asfaltowego AC8S grub. 3cm 
(jezdnia drogi - KR2)
(1228,21-560,57)*5,0+88</t>
  </si>
  <si>
    <t xml:space="preserve"> - warstwa wiążąca z betonu asfaltowego AC16W grub. 6 cm (KR2)
(poszerzenia jezdni) 
((5+83+57+48)+420)*1,06</t>
  </si>
  <si>
    <t xml:space="preserve"> - warstwa wiążąca z betonu asfaltowego AC16W grub. 6 cm (KR2)
na odcinku od km 1+235 do km 1+245 
(1245-1235)*(5,5+2*0,06)</t>
  </si>
  <si>
    <t xml:space="preserve"> - warstwa podbudowy z kruszywa łamanego 0/31,5mm gr. 25cm 
na odcinku od km 1+235 do km 1+245 
(1245-1235)*(5,5+2*0,15)</t>
  </si>
  <si>
    <t xml:space="preserve"> - warstwa podbudowy z kruszywa łamanego 0/31,5mm gr. 25cm
(poszerzenie jezdni)
((5+83+57+48)+420)*1,15</t>
  </si>
  <si>
    <t xml:space="preserve"> - warstwa odsączająca z piasku średniego grub. 10cm 
na odcinku od km 1+235 do km 1+245 
(1245-1235)*(5,5+2*0,15)</t>
  </si>
  <si>
    <t xml:space="preserve"> - warstwa odsączająca z piasku średniego grub. 10cm 
(poszerzenia jezdni)
((5+83+57+48)+420)*1,15</t>
  </si>
  <si>
    <t xml:space="preserve"> - profilowanie i zagęszczenie pod warstwy konstrukcyjne
na odcinku od km 1+235 do km 1+245 
58</t>
  </si>
  <si>
    <t xml:space="preserve"> - profilowanie i zagęszczenie pod warstwy konstrukcyjne
(poszerzenia jezdni)
705</t>
  </si>
  <si>
    <t xml:space="preserve"> - wykonanie koryta pod konstrukcję drogi na głębokość do 25cm z wywozem gruntu poza teren budowy 
(odtworzenie nawierzchni na odcinku od km 1+235 do km 1+245) 
58</t>
  </si>
  <si>
    <t xml:space="preserve"> - wykonanie nasypu, regulacja korony drogi z gruntu uzyskanego z dokopu.
50*0,50*0,30</t>
  </si>
  <si>
    <t xml:space="preserve"> - oznakowanie poziome jezdni materiałami grubowarstwowymi, linie na przejściach i skrzyżowaniach (P-25)
4*(2+2)*0,232</t>
  </si>
  <si>
    <t xml:space="preserve"> - wykonanie zjazdów indywidualnych o nawierzchni bitumicznej gr. 4cm (AC11S)
(4+7+8+7+7+6+7+10+12+13+9+7+7+8+8+9+10+8+8+9+12)+(7+7+8+7+7+8+7+7+10+12+13+13+13+12+10+15+13+11+11+13)</t>
  </si>
  <si>
    <t xml:space="preserve"> - warstwa podbudowy z kruszywa łamanego 0/31,5mm gr. 15cm
(zjazdy indywidualne o nawierzchni bitumicznej)
380</t>
  </si>
  <si>
    <t xml:space="preserve"> - warstwa odsączająca z piasku średniego grub. 10cm 
(zjazdy indywidualne o nawierzchni bitumicznej)
380</t>
  </si>
  <si>
    <t xml:space="preserve"> - profilowanie i zagęszczenie pod warstwy konstrukcyjne zjazdów indywidualnych o nawierzchni bitumicznej
380</t>
  </si>
  <si>
    <t xml:space="preserve"> - wykonanie koryta pod konstrukcję zjazdów indywidualnych o nawierzchni bitumicznej na głębokość do 25cm z wywozem gruntu poza teren budowy
380</t>
  </si>
  <si>
    <t xml:space="preserve"> - warstwa wiążąca z betonu asfaltowego AC16W grub. 6 cm (KR2)
lokalne odtworzenie nawierzchni w miejscach utraty nośności 
(4,0% nawierzchni istniejącej)   
(3426-((5+83+57+48)+420)-(1245-1235)*(5,5))*0,04</t>
  </si>
  <si>
    <t xml:space="preserve"> - warstwa podbudowy z kruszywa łamanego 0/31,5mm gr. 25cm 
lokalne odtworzenie nawierzchni w miejscach utraty nośności 
(3426-((5+83+57+48)+420)-(1245-1235)*(5,5))*0,04</t>
  </si>
  <si>
    <t xml:space="preserve"> - warstwa odsączająca z piasku średniego grub. 10cm 
lokalne odtworzenie nawierzchni w miejscach utraty nośności 
(3426-((5+83+57+48)+420)-(1245-1235)*(5,5))*0,04</t>
  </si>
  <si>
    <t xml:space="preserve"> - profilowanie i zagęszczenie pod warstwy konstrukcyjne
(lokalne odtworzenie nawierzchni w miejscach utraty nośności)
110</t>
  </si>
  <si>
    <t xml:space="preserve"> - wykonanie koryta pod konstrukcję drogi na głębokość do 25cm z wywozem gruntu poza teren budowy 
(lokalne odtworzenie nawierzchni w miejscach utraty nośności)
110</t>
  </si>
  <si>
    <t xml:space="preserve"> - lokalna rozbiórka nawierzchni z betonu asfaltowego gr. do 4cm w miejscach utraty nośności wraz z wywozem materiału z rozbiórki poza teren budowy.
110</t>
  </si>
  <si>
    <t xml:space="preserve"> - lokalna rozbiórka podbudowy z kruszywa łamanego lub gruntu stabilizowanego cementem gr. 15cm w miejscach utraty nośności wraz z wywozem materiału z rozbiórki poza teren budowy.
110</t>
  </si>
  <si>
    <t xml:space="preserve"> - warstwa wyrównawcza z betonu asfaltowego AC16W grub. średnio 3cm (KR2)
powierzchnia wyrównania jezdni (3426-((5+83+57+48)+420)-110-56 = 2647m2
średnia grubość wyrównania 3cm
objętość wyrównania jezdni  2647*0,03 = 79,41m3
79,41m3*2,5Mg/m3</t>
  </si>
  <si>
    <t xml:space="preserve"> - mechaniczne oczyszczenie warstw konstrukcyjnych bitumicznych
3426+71+2647</t>
  </si>
  <si>
    <t xml:space="preserve"> - mechaniczne skropienie warstw konstrukcyjnych bitumicznych
3426+71+2647</t>
  </si>
  <si>
    <t xml:space="preserve"> - mechaniczne oczyszczenie warstw konstrukcyjnych nieulepszonych
650+56+110+71+380</t>
  </si>
  <si>
    <t xml:space="preserve"> - mechaniczne skropienie warstw konstrukcyjnych niebitumicznych
650+56+110+71+380</t>
  </si>
  <si>
    <t xml:space="preserve"> - wykonanie koryta pod konstrukcję drogi na głębokość do 40cm z wywozem gruntu poza teren budowy (poszerzenia jezdni)
705</t>
  </si>
  <si>
    <t xml:space="preserve"> - rozbiórka nawierzchni z betonu asfaltowego gr. do 4cm w tym przycięcie piłą spalinową krawędzi istniejącej jezdni wraz z wywozem materiału z rozbiórki poza teren budowy.
46</t>
  </si>
  <si>
    <t xml:space="preserve"> - rozbiórka podbudowy z kruszywa łamanego lub gruntu stabilizowanego cementem gr. 15cm wraz z wywozem materiału z rozbiórki poza teren budowy.
46</t>
  </si>
  <si>
    <t xml:space="preserve"> - warstwa ścieralna z betonu asfaltowego AC8S grub. 3cm 
(jezdnia drogi - KR2)</t>
  </si>
  <si>
    <t xml:space="preserve"> - warstwa ścieralna z betonu asfaltowego AC8S grub. 3cm 
(wloty dróg bocznych i zjazdy publiczne - KR1)</t>
  </si>
  <si>
    <t xml:space="preserve"> - warstwa wyrównawcza z betonu asfaltowego AC16W grub. średnio 3cm (KR2)
powierzchnia wyrównania jezdni (3426-((5+83+57+48)+420)-110-56 = 2647m2
średnia grubość wyrównania 3cm
objętość wyrównania jezdni  2647*0,03 = 79,41m3</t>
  </si>
  <si>
    <t>- zamocowanie tarcz znaków konwencjonalnych typu A-11a z grupy średnich, folia odblaskowa 2 typu</t>
  </si>
  <si>
    <t>- zamocowanie tarcz znaków konwencjonalnych typu D-15 z grupy średnich, folia odblaskowa 2 typu</t>
  </si>
  <si>
    <t>- zamocowanie tarcz znaków konwencjonalnych typu T-1 z grupy średnich, folia odblaskowa 2 typu</t>
  </si>
  <si>
    <t>- zamocowanie tarcz znaków konwencjonalnych uzyskanych z rozbiórki
(D-1)</t>
  </si>
  <si>
    <t xml:space="preserve"> - oznakowanie poziome jezdni materiałami grubowarstwowymi, linie przerywane (P-7a, P-7c)        
20*0,12+442*0,06</t>
  </si>
  <si>
    <t xml:space="preserve"> - oznakowanie poziome jezdni materiałami grubowarstwowymi, linie ciągłe 
(P-7d, P-17)       
925*0,12+(1,71/15)*20</t>
  </si>
  <si>
    <t xml:space="preserve"> - wykonanie koryta pod konstrukcję drogi na głębokość do 25cm z wywozem gruntu poza teren budowy 
(odtworzenie nawierzchni na odcinku od km 1+235 do km 1+245) </t>
  </si>
  <si>
    <t xml:space="preserve"> - warstwa wiążąca z betonu asfaltowego AC16W grub. 6 cm (KR2)
na odcinku od km 1+235 do km 1+245 </t>
  </si>
  <si>
    <t xml:space="preserve"> - warstwa podbudowy z kruszywa łamanego 0/31,5mm gr. 25cm 
na odcinku od km 1+235 do km 1+245 </t>
  </si>
  <si>
    <t xml:space="preserve"> - warstwa odsączająca z piasku średniego grub. 10cm 
na odcinku od km 1+235 do km 1+245 </t>
  </si>
  <si>
    <t xml:space="preserve"> - profilowanie i zagęszczenie pod warstwy konstrukcyjne
na odcinku od km 1+235 do km 1+245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</si>
</sst>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#,##0.0"/>
    <numFmt numFmtId="168" formatCode="0.0"/>
    <numFmt numFmtId="169" formatCode="#,##0.0000"/>
  </numFmts>
  <fonts count="57">
    <font>
      <sz val="10"/>
      <name val="Arial CE"/>
      <family val="2"/>
    </font>
    <font>
      <sz val="10"/>
      <name val="Arial"/>
      <family val="0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Times New Roman"/>
      <family val="1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Times New Roman"/>
      <family val="1"/>
    </font>
    <font>
      <sz val="10"/>
      <color rgb="FFFF0000"/>
      <name val="Arial CE"/>
      <family val="2"/>
    </font>
    <font>
      <b/>
      <sz val="8"/>
      <name val="Arial C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medium"/>
      <top style="hair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27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4" fontId="6" fillId="34" borderId="13" xfId="0" applyNumberFormat="1" applyFont="1" applyFill="1" applyBorder="1" applyAlignment="1">
      <alignment horizontal="center" vertical="center"/>
    </xf>
    <xf numFmtId="4" fontId="6" fillId="34" borderId="15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16" xfId="0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4" fontId="6" fillId="34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center"/>
    </xf>
    <xf numFmtId="0" fontId="11" fillId="0" borderId="0" xfId="54" applyFont="1">
      <alignment/>
      <protection/>
    </xf>
    <xf numFmtId="0" fontId="11" fillId="0" borderId="12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54" applyFont="1" applyAlignment="1">
      <alignment vertical="center"/>
      <protection/>
    </xf>
    <xf numFmtId="4" fontId="11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" fontId="11" fillId="0" borderId="0" xfId="54" applyNumberFormat="1" applyFont="1">
      <alignment/>
      <protection/>
    </xf>
    <xf numFmtId="0" fontId="6" fillId="0" borderId="0" xfId="52" applyFont="1" applyAlignment="1">
      <alignment vertical="center" wrapText="1"/>
      <protection/>
    </xf>
    <xf numFmtId="0" fontId="7" fillId="0" borderId="17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3" fillId="0" borderId="17" xfId="53" applyFont="1" applyBorder="1" applyAlignment="1">
      <alignment horizontal="center" vertical="center"/>
      <protection/>
    </xf>
    <xf numFmtId="0" fontId="8" fillId="0" borderId="17" xfId="0" applyFont="1" applyBorder="1" applyAlignment="1">
      <alignment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9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53" applyFont="1" applyBorder="1" applyAlignment="1">
      <alignment horizontal="center"/>
      <protection/>
    </xf>
    <xf numFmtId="0" fontId="3" fillId="0" borderId="21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horizontal="center" vertical="center"/>
    </xf>
    <xf numFmtId="0" fontId="3" fillId="0" borderId="17" xfId="52" applyFont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8" xfId="52" applyNumberFormat="1" applyFont="1" applyBorder="1" applyAlignment="1">
      <alignment horizontal="center" vertical="center" wrapText="1"/>
      <protection/>
    </xf>
    <xf numFmtId="3" fontId="6" fillId="35" borderId="13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49" fontId="3" fillId="36" borderId="17" xfId="0" applyNumberFormat="1" applyFont="1" applyFill="1" applyBorder="1" applyAlignment="1">
      <alignment vertical="center" wrapText="1"/>
    </xf>
    <xf numFmtId="0" fontId="7" fillId="36" borderId="17" xfId="0" applyFont="1" applyFill="1" applyBorder="1" applyAlignment="1">
      <alignment horizontal="center" vertical="center"/>
    </xf>
    <xf numFmtId="3" fontId="7" fillId="36" borderId="18" xfId="0" applyNumberFormat="1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4" fontId="7" fillId="36" borderId="17" xfId="0" applyNumberFormat="1" applyFont="1" applyFill="1" applyBorder="1" applyAlignment="1">
      <alignment horizontal="center" vertical="center"/>
    </xf>
    <xf numFmtId="3" fontId="7" fillId="36" borderId="17" xfId="0" applyNumberFormat="1" applyFont="1" applyFill="1" applyBorder="1" applyAlignment="1">
      <alignment horizontal="center" vertical="center"/>
    </xf>
    <xf numFmtId="4" fontId="7" fillId="36" borderId="18" xfId="0" applyNumberFormat="1" applyFont="1" applyFill="1" applyBorder="1" applyAlignment="1">
      <alignment horizontal="center" vertical="center"/>
    </xf>
    <xf numFmtId="49" fontId="3" fillId="38" borderId="17" xfId="0" applyNumberFormat="1" applyFont="1" applyFill="1" applyBorder="1" applyAlignment="1">
      <alignment vertical="center" wrapText="1"/>
    </xf>
    <xf numFmtId="4" fontId="14" fillId="39" borderId="17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4" fillId="0" borderId="17" xfId="0" applyFont="1" applyBorder="1" applyAlignment="1">
      <alignment horizontal="center" vertical="center"/>
    </xf>
    <xf numFmtId="4" fontId="8" fillId="0" borderId="18" xfId="52" applyNumberFormat="1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4" fontId="3" fillId="0" borderId="31" xfId="52" applyNumberFormat="1" applyFont="1" applyBorder="1" applyAlignment="1">
      <alignment horizontal="center" vertical="center" wrapText="1"/>
      <protection/>
    </xf>
    <xf numFmtId="3" fontId="6" fillId="40" borderId="13" xfId="0" applyNumberFormat="1" applyFont="1" applyFill="1" applyBorder="1" applyAlignment="1">
      <alignment horizontal="center" vertical="center"/>
    </xf>
    <xf numFmtId="3" fontId="6" fillId="40" borderId="15" xfId="0" applyNumberFormat="1" applyFont="1" applyFill="1" applyBorder="1" applyAlignment="1">
      <alignment horizontal="center" vertical="center"/>
    </xf>
    <xf numFmtId="3" fontId="8" fillId="41" borderId="18" xfId="0" applyNumberFormat="1" applyFont="1" applyFill="1" applyBorder="1" applyAlignment="1">
      <alignment horizontal="center" vertical="center"/>
    </xf>
    <xf numFmtId="0" fontId="14" fillId="39" borderId="24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39" borderId="17" xfId="0" applyNumberFormat="1" applyFont="1" applyFill="1" applyBorder="1" applyAlignment="1">
      <alignment vertical="center" wrapText="1"/>
    </xf>
    <xf numFmtId="3" fontId="14" fillId="37" borderId="18" xfId="0" applyNumberFormat="1" applyFont="1" applyFill="1" applyBorder="1" applyAlignment="1">
      <alignment horizontal="center" vertical="center"/>
    </xf>
    <xf numFmtId="4" fontId="14" fillId="0" borderId="17" xfId="0" applyNumberFormat="1" applyFont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49" fontId="3" fillId="36" borderId="15" xfId="0" applyNumberFormat="1" applyFont="1" applyFill="1" applyBorder="1" applyAlignment="1">
      <alignment vertical="center" wrapText="1"/>
    </xf>
    <xf numFmtId="0" fontId="7" fillId="36" borderId="15" xfId="0" applyFont="1" applyFill="1" applyBorder="1" applyAlignment="1">
      <alignment horizontal="center" vertical="center"/>
    </xf>
    <xf numFmtId="3" fontId="7" fillId="36" borderId="32" xfId="0" applyNumberFormat="1" applyFont="1" applyFill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42" borderId="33" xfId="0" applyFont="1" applyFill="1" applyBorder="1" applyAlignment="1">
      <alignment horizontal="center" vertical="center"/>
    </xf>
    <xf numFmtId="0" fontId="3" fillId="42" borderId="15" xfId="53" applyFont="1" applyFill="1" applyBorder="1" applyAlignment="1">
      <alignment horizontal="center" vertical="center"/>
      <protection/>
    </xf>
    <xf numFmtId="0" fontId="7" fillId="42" borderId="15" xfId="0" applyFont="1" applyFill="1" applyBorder="1" applyAlignment="1">
      <alignment horizontal="center" vertical="center"/>
    </xf>
    <xf numFmtId="49" fontId="3" fillId="42" borderId="15" xfId="0" applyNumberFormat="1" applyFont="1" applyFill="1" applyBorder="1" applyAlignment="1">
      <alignment vertical="center" wrapText="1"/>
    </xf>
    <xf numFmtId="3" fontId="7" fillId="42" borderId="32" xfId="0" applyNumberFormat="1" applyFont="1" applyFill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" fillId="42" borderId="34" xfId="0" applyFont="1" applyFill="1" applyBorder="1" applyAlignment="1">
      <alignment horizontal="center" vertical="center"/>
    </xf>
    <xf numFmtId="3" fontId="7" fillId="42" borderId="17" xfId="0" applyNumberFormat="1" applyFont="1" applyFill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49" fontId="9" fillId="0" borderId="39" xfId="0" applyNumberFormat="1" applyFont="1" applyBorder="1" applyAlignment="1">
      <alignment vertical="center" wrapText="1"/>
    </xf>
    <xf numFmtId="0" fontId="7" fillId="0" borderId="39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40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 wrapText="1"/>
    </xf>
    <xf numFmtId="3" fontId="7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8" fillId="0" borderId="41" xfId="0" applyNumberFormat="1" applyFont="1" applyBorder="1" applyAlignment="1">
      <alignment vertical="center" wrapText="1"/>
    </xf>
    <xf numFmtId="0" fontId="3" fillId="37" borderId="17" xfId="0" applyFont="1" applyFill="1" applyBorder="1" applyAlignment="1">
      <alignment horizontal="center" vertical="center"/>
    </xf>
    <xf numFmtId="49" fontId="3" fillId="37" borderId="17" xfId="0" applyNumberFormat="1" applyFont="1" applyFill="1" applyBorder="1" applyAlignment="1">
      <alignment vertical="center" wrapText="1"/>
    </xf>
    <xf numFmtId="0" fontId="7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horizontal="center" vertical="center"/>
    </xf>
    <xf numFmtId="49" fontId="3" fillId="36" borderId="38" xfId="0" applyNumberFormat="1" applyFont="1" applyFill="1" applyBorder="1" applyAlignment="1">
      <alignment vertical="center" wrapText="1"/>
    </xf>
    <xf numFmtId="0" fontId="7" fillId="36" borderId="38" xfId="0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3" fontId="8" fillId="41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/>
    </xf>
    <xf numFmtId="0" fontId="10" fillId="0" borderId="18" xfId="0" applyFont="1" applyFill="1" applyBorder="1" applyAlignment="1">
      <alignment/>
    </xf>
    <xf numFmtId="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4" fontId="8" fillId="0" borderId="42" xfId="0" applyNumberFormat="1" applyFont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8" fillId="0" borderId="17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3" fontId="8" fillId="41" borderId="43" xfId="0" applyNumberFormat="1" applyFont="1" applyFill="1" applyBorder="1" applyAlignment="1">
      <alignment horizontal="center" vertical="center"/>
    </xf>
    <xf numFmtId="2" fontId="8" fillId="0" borderId="17" xfId="0" applyNumberFormat="1" applyFont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53" applyFont="1" applyBorder="1" applyAlignment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27" xfId="53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" fontId="8" fillId="0" borderId="17" xfId="0" applyNumberFormat="1" applyFont="1" applyFill="1" applyBorder="1" applyAlignment="1">
      <alignment horizontal="center" vertical="center"/>
    </xf>
    <xf numFmtId="0" fontId="54" fillId="0" borderId="0" xfId="54" applyFont="1">
      <alignment/>
      <protection/>
    </xf>
    <xf numFmtId="0" fontId="7" fillId="0" borderId="33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vertical="center" wrapText="1"/>
    </xf>
    <xf numFmtId="3" fontId="7" fillId="0" borderId="38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vertical="center" wrapText="1"/>
    </xf>
    <xf numFmtId="0" fontId="7" fillId="36" borderId="35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vertical="center" wrapText="1"/>
    </xf>
    <xf numFmtId="0" fontId="17" fillId="0" borderId="56" xfId="0" applyFont="1" applyBorder="1" applyAlignment="1">
      <alignment horizontal="center" vertical="center"/>
    </xf>
    <xf numFmtId="2" fontId="8" fillId="0" borderId="57" xfId="0" applyNumberFormat="1" applyFont="1" applyBorder="1" applyAlignment="1">
      <alignment vertical="center" wrapText="1"/>
    </xf>
    <xf numFmtId="2" fontId="8" fillId="0" borderId="58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167" fontId="8" fillId="0" borderId="17" xfId="0" applyNumberFormat="1" applyFont="1" applyFill="1" applyBorder="1" applyAlignment="1">
      <alignment horizontal="center" vertical="center"/>
    </xf>
    <xf numFmtId="1" fontId="8" fillId="0" borderId="59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 horizontal="center" vertical="center" wrapText="1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7" fillId="0" borderId="56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0" fontId="8" fillId="41" borderId="17" xfId="0" applyFont="1" applyFill="1" applyBorder="1" applyAlignment="1">
      <alignment vertical="center"/>
    </xf>
    <xf numFmtId="0" fontId="10" fillId="0" borderId="0" xfId="0" applyFont="1" applyAlignment="1">
      <alignment/>
    </xf>
    <xf numFmtId="49" fontId="8" fillId="0" borderId="0" xfId="0" applyNumberFormat="1" applyFont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3" fontId="7" fillId="0" borderId="60" xfId="0" applyNumberFormat="1" applyFont="1" applyBorder="1" applyAlignment="1">
      <alignment horizontal="center" vertical="center"/>
    </xf>
    <xf numFmtId="1" fontId="8" fillId="0" borderId="61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 wrapText="1"/>
    </xf>
    <xf numFmtId="0" fontId="8" fillId="0" borderId="30" xfId="0" applyFont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/>
    </xf>
    <xf numFmtId="3" fontId="7" fillId="0" borderId="58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vertical="center" wrapText="1"/>
    </xf>
    <xf numFmtId="0" fontId="8" fillId="41" borderId="18" xfId="0" applyFont="1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63" xfId="0" applyFill="1" applyBorder="1" applyAlignment="1">
      <alignment/>
    </xf>
    <xf numFmtId="3" fontId="8" fillId="0" borderId="63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62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167" fontId="8" fillId="0" borderId="64" xfId="0" applyNumberFormat="1" applyFont="1" applyFill="1" applyBorder="1" applyAlignment="1">
      <alignment horizontal="center" vertical="center"/>
    </xf>
    <xf numFmtId="3" fontId="8" fillId="0" borderId="65" xfId="0" applyNumberFormat="1" applyFont="1" applyFill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52" applyFont="1" applyBorder="1" applyAlignment="1">
      <alignment horizontal="center" vertical="center" wrapText="1"/>
      <protection/>
    </xf>
    <xf numFmtId="0" fontId="3" fillId="0" borderId="69" xfId="52" applyFont="1" applyBorder="1" applyAlignment="1">
      <alignment horizontal="center" vertical="center" wrapText="1"/>
      <protection/>
    </xf>
    <xf numFmtId="0" fontId="3" fillId="0" borderId="70" xfId="52" applyFont="1" applyBorder="1" applyAlignment="1">
      <alignment horizontal="center" vertical="center" wrapText="1"/>
      <protection/>
    </xf>
    <xf numFmtId="4" fontId="8" fillId="0" borderId="30" xfId="52" applyNumberFormat="1" applyFont="1" applyBorder="1" applyAlignment="1">
      <alignment horizontal="center" vertical="center" wrapText="1"/>
      <protection/>
    </xf>
    <xf numFmtId="0" fontId="3" fillId="0" borderId="71" xfId="0" applyFont="1" applyBorder="1" applyAlignment="1">
      <alignment horizontal="center" vertical="center"/>
    </xf>
    <xf numFmtId="0" fontId="8" fillId="43" borderId="72" xfId="0" applyFont="1" applyFill="1" applyBorder="1" applyAlignment="1">
      <alignment vertical="center"/>
    </xf>
    <xf numFmtId="0" fontId="8" fillId="43" borderId="73" xfId="0" applyFont="1" applyFill="1" applyBorder="1" applyAlignment="1">
      <alignment vertical="center"/>
    </xf>
    <xf numFmtId="0" fontId="8" fillId="43" borderId="74" xfId="0" applyFont="1" applyFill="1" applyBorder="1" applyAlignment="1">
      <alignment vertical="center"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4" fontId="8" fillId="0" borderId="17" xfId="52" applyNumberFormat="1" applyFont="1" applyBorder="1" applyAlignment="1">
      <alignment horizontal="center"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POL" xfId="52"/>
    <cellStyle name="Normalny_Przedmiar" xfId="53"/>
    <cellStyle name="Normalny_TER02" xfId="54"/>
    <cellStyle name="Obliczenia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view="pageLayout" workbookViewId="0" topLeftCell="C144">
      <selection activeCell="D6" sqref="D6"/>
    </sheetView>
  </sheetViews>
  <sheetFormatPr defaultColWidth="9.00390625" defaultRowHeight="12.75"/>
  <cols>
    <col min="1" max="1" width="12.50390625" style="0" customWidth="1"/>
    <col min="2" max="2" width="22.375" style="0" customWidth="1"/>
    <col min="3" max="3" width="25.50390625" style="0" customWidth="1"/>
    <col min="4" max="4" width="67.125" style="0" customWidth="1"/>
    <col min="5" max="5" width="15.50390625" style="0" customWidth="1"/>
    <col min="6" max="6" width="17.50390625" style="0" customWidth="1"/>
    <col min="7" max="8" width="0" style="0" hidden="1" customWidth="1"/>
    <col min="9" max="255" width="9.125" style="0" customWidth="1"/>
  </cols>
  <sheetData>
    <row r="1" spans="1:256" s="3" customFormat="1" ht="15">
      <c r="A1" s="55" t="s">
        <v>0</v>
      </c>
      <c r="B1" s="56" t="s">
        <v>1</v>
      </c>
      <c r="C1" s="57" t="s">
        <v>2</v>
      </c>
      <c r="D1" s="58" t="s">
        <v>3</v>
      </c>
      <c r="E1" s="270" t="s">
        <v>4</v>
      </c>
      <c r="F1" s="271"/>
      <c r="G1" s="1" t="s">
        <v>5</v>
      </c>
      <c r="H1" s="2" t="s">
        <v>6</v>
      </c>
      <c r="IV1"/>
    </row>
    <row r="2" spans="1:8" ht="26.25">
      <c r="A2" s="59"/>
      <c r="B2" s="51" t="s">
        <v>7</v>
      </c>
      <c r="C2" s="52" t="s">
        <v>8</v>
      </c>
      <c r="D2" s="53" t="s">
        <v>9</v>
      </c>
      <c r="E2" s="54" t="s">
        <v>10</v>
      </c>
      <c r="F2" s="60" t="s">
        <v>11</v>
      </c>
      <c r="G2" s="4" t="s">
        <v>12</v>
      </c>
      <c r="H2" s="5" t="s">
        <v>12</v>
      </c>
    </row>
    <row r="3" spans="1:8" ht="19.5" customHeight="1">
      <c r="A3" s="61">
        <v>1</v>
      </c>
      <c r="B3" s="43" t="s">
        <v>13</v>
      </c>
      <c r="C3" s="44">
        <v>3</v>
      </c>
      <c r="D3" s="43" t="s">
        <v>14</v>
      </c>
      <c r="E3" s="44">
        <v>5</v>
      </c>
      <c r="F3" s="62">
        <v>6</v>
      </c>
      <c r="G3" s="6"/>
      <c r="H3" s="7"/>
    </row>
    <row r="4" spans="1:8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6" t="s">
        <v>15</v>
      </c>
      <c r="G4" s="6"/>
      <c r="H4" s="7"/>
    </row>
    <row r="5" spans="1:8" ht="37.5" customHeight="1">
      <c r="A5" s="94" t="s">
        <v>15</v>
      </c>
      <c r="B5" s="96" t="s">
        <v>15</v>
      </c>
      <c r="C5" s="93" t="s">
        <v>17</v>
      </c>
      <c r="D5" s="95" t="s">
        <v>18</v>
      </c>
      <c r="E5" s="96" t="s">
        <v>15</v>
      </c>
      <c r="F5" s="97" t="s">
        <v>15</v>
      </c>
      <c r="G5" s="8" t="s">
        <v>15</v>
      </c>
      <c r="H5" s="9" t="s">
        <v>15</v>
      </c>
    </row>
    <row r="6" spans="1:8" ht="37.5" customHeight="1">
      <c r="A6" s="63" t="s">
        <v>15</v>
      </c>
      <c r="B6" s="34" t="s">
        <v>15</v>
      </c>
      <c r="C6" s="38" t="s">
        <v>19</v>
      </c>
      <c r="D6" s="36" t="s">
        <v>20</v>
      </c>
      <c r="E6" s="34" t="s">
        <v>15</v>
      </c>
      <c r="F6" s="64" t="s">
        <v>15</v>
      </c>
      <c r="G6" s="6" t="s">
        <v>15</v>
      </c>
      <c r="H6" s="7" t="s">
        <v>15</v>
      </c>
    </row>
    <row r="7" spans="1:8" ht="37.5" customHeight="1">
      <c r="A7" s="65">
        <v>1</v>
      </c>
      <c r="B7" s="35"/>
      <c r="C7" s="38"/>
      <c r="D7" s="45" t="s">
        <v>163</v>
      </c>
      <c r="E7" s="38" t="s">
        <v>21</v>
      </c>
      <c r="F7" s="255">
        <f>ROUND((1245-560)/1000,3)</f>
        <v>0.685</v>
      </c>
      <c r="G7" s="10"/>
      <c r="H7" s="11"/>
    </row>
    <row r="8" spans="1:8" ht="12.75" customHeight="1" hidden="1">
      <c r="A8" s="63"/>
      <c r="B8" s="34"/>
      <c r="C8" s="38"/>
      <c r="D8" s="36"/>
      <c r="E8" s="34"/>
      <c r="F8" s="158"/>
      <c r="G8" s="10"/>
      <c r="H8" s="11"/>
    </row>
    <row r="9" spans="1:8" ht="15" hidden="1">
      <c r="A9" s="65"/>
      <c r="B9" s="35"/>
      <c r="C9" s="38"/>
      <c r="D9" s="45"/>
      <c r="E9" s="38"/>
      <c r="F9" s="155"/>
      <c r="G9" s="10"/>
      <c r="H9" s="11"/>
    </row>
    <row r="10" spans="1:8" ht="12.75" customHeight="1" hidden="1">
      <c r="A10" s="63"/>
      <c r="B10" s="34"/>
      <c r="C10" s="38"/>
      <c r="D10" s="36"/>
      <c r="E10" s="46"/>
      <c r="F10" s="158"/>
      <c r="G10" s="10"/>
      <c r="H10" s="11"/>
    </row>
    <row r="11" spans="1:8" ht="12.75" customHeight="1" hidden="1">
      <c r="A11" s="65"/>
      <c r="B11" s="35"/>
      <c r="C11" s="38"/>
      <c r="D11" s="45"/>
      <c r="E11" s="38"/>
      <c r="F11" s="155"/>
      <c r="G11" s="10"/>
      <c r="H11" s="11"/>
    </row>
    <row r="12" spans="1:8" ht="12.75" customHeight="1" hidden="1">
      <c r="A12" s="68"/>
      <c r="B12" s="48"/>
      <c r="C12" s="48"/>
      <c r="D12" s="48"/>
      <c r="E12" s="48"/>
      <c r="F12" s="256"/>
      <c r="G12" s="88"/>
      <c r="H12" s="89"/>
    </row>
    <row r="13" spans="1:8" ht="12.75" customHeight="1" hidden="1">
      <c r="A13" s="68"/>
      <c r="B13" s="48"/>
      <c r="C13" s="48"/>
      <c r="D13" s="48"/>
      <c r="E13" s="48"/>
      <c r="F13" s="256"/>
      <c r="G13" s="88"/>
      <c r="H13" s="89"/>
    </row>
    <row r="14" spans="1:8" ht="12.75" customHeight="1" hidden="1">
      <c r="A14" s="68"/>
      <c r="B14" s="48"/>
      <c r="C14" s="48"/>
      <c r="D14" s="48"/>
      <c r="E14" s="48"/>
      <c r="F14" s="256"/>
      <c r="G14" s="88"/>
      <c r="H14" s="89"/>
    </row>
    <row r="15" spans="1:8" ht="12.75" customHeight="1" hidden="1">
      <c r="A15" s="68"/>
      <c r="B15" s="48"/>
      <c r="C15" s="48"/>
      <c r="D15" s="48"/>
      <c r="E15" s="48"/>
      <c r="F15" s="256"/>
      <c r="G15" s="88"/>
      <c r="H15" s="89"/>
    </row>
    <row r="16" spans="1:8" ht="12.75" customHeight="1" hidden="1">
      <c r="A16" s="68"/>
      <c r="B16" s="48"/>
      <c r="C16" s="48"/>
      <c r="D16" s="48"/>
      <c r="E16" s="48"/>
      <c r="F16" s="256"/>
      <c r="G16" s="88"/>
      <c r="H16" s="89"/>
    </row>
    <row r="17" spans="1:8" ht="12.75" hidden="1">
      <c r="A17" s="68"/>
      <c r="B17" s="48"/>
      <c r="C17" s="48"/>
      <c r="D17" s="48"/>
      <c r="E17" s="48"/>
      <c r="F17" s="256"/>
      <c r="G17" s="88"/>
      <c r="H17" s="89"/>
    </row>
    <row r="18" spans="1:8" ht="12.75" hidden="1">
      <c r="A18" s="68"/>
      <c r="B18" s="48"/>
      <c r="C18" s="48"/>
      <c r="D18" s="48"/>
      <c r="E18" s="48"/>
      <c r="F18" s="157"/>
      <c r="G18" s="12"/>
      <c r="H18" s="13"/>
    </row>
    <row r="19" spans="1:8" ht="37.5" customHeight="1">
      <c r="A19" s="65">
        <f>A7+1</f>
        <v>2</v>
      </c>
      <c r="B19" s="35"/>
      <c r="C19" s="38"/>
      <c r="D19" s="45" t="s">
        <v>101</v>
      </c>
      <c r="E19" s="38" t="s">
        <v>100</v>
      </c>
      <c r="F19" s="155">
        <v>1</v>
      </c>
      <c r="G19" s="12"/>
      <c r="H19" s="13"/>
    </row>
    <row r="20" spans="1:8" ht="37.5" customHeight="1">
      <c r="A20" s="148" t="s">
        <v>15</v>
      </c>
      <c r="B20" s="149" t="s">
        <v>15</v>
      </c>
      <c r="C20" s="150" t="s">
        <v>62</v>
      </c>
      <c r="D20" s="151" t="s">
        <v>63</v>
      </c>
      <c r="E20" s="152" t="s">
        <v>15</v>
      </c>
      <c r="F20" s="159" t="s">
        <v>15</v>
      </c>
      <c r="G20" s="12"/>
      <c r="H20" s="13"/>
    </row>
    <row r="21" spans="1:8" ht="62.25">
      <c r="A21" s="125">
        <f>A19+1</f>
        <v>3</v>
      </c>
      <c r="B21" s="126"/>
      <c r="C21" s="124"/>
      <c r="D21" s="37" t="s">
        <v>211</v>
      </c>
      <c r="E21" s="38" t="s">
        <v>24</v>
      </c>
      <c r="F21" s="236">
        <f>F52</f>
        <v>110</v>
      </c>
      <c r="G21" s="12"/>
      <c r="H21" s="13"/>
    </row>
    <row r="22" spans="1:8" ht="62.25">
      <c r="A22" s="125">
        <f aca="true" t="shared" si="0" ref="A22:A28">A21+1</f>
        <v>4</v>
      </c>
      <c r="B22" s="126"/>
      <c r="C22" s="124"/>
      <c r="D22" s="37" t="s">
        <v>212</v>
      </c>
      <c r="E22" s="38" t="s">
        <v>24</v>
      </c>
      <c r="F22" s="236">
        <f>F21</f>
        <v>110</v>
      </c>
      <c r="G22" s="12"/>
      <c r="H22" s="13"/>
    </row>
    <row r="23" spans="1:8" ht="62.25">
      <c r="A23" s="125">
        <f t="shared" si="0"/>
        <v>5</v>
      </c>
      <c r="B23" s="126"/>
      <c r="C23" s="124"/>
      <c r="D23" s="37" t="s">
        <v>219</v>
      </c>
      <c r="E23" s="38" t="s">
        <v>24</v>
      </c>
      <c r="F23" s="236">
        <v>46</v>
      </c>
      <c r="G23" s="12"/>
      <c r="H23" s="13"/>
    </row>
    <row r="24" spans="1:8" ht="62.25">
      <c r="A24" s="125">
        <f>A23+1</f>
        <v>6</v>
      </c>
      <c r="B24" s="126"/>
      <c r="C24" s="124"/>
      <c r="D24" s="37" t="s">
        <v>220</v>
      </c>
      <c r="E24" s="38" t="s">
        <v>24</v>
      </c>
      <c r="F24" s="236">
        <f>F23</f>
        <v>46</v>
      </c>
      <c r="G24" s="12"/>
      <c r="H24" s="13"/>
    </row>
    <row r="25" spans="1:8" ht="62.25">
      <c r="A25" s="125">
        <f t="shared" si="0"/>
        <v>7</v>
      </c>
      <c r="B25" s="126"/>
      <c r="C25" s="124"/>
      <c r="D25" s="153" t="s">
        <v>181</v>
      </c>
      <c r="E25" s="124" t="s">
        <v>51</v>
      </c>
      <c r="F25" s="236">
        <v>11</v>
      </c>
      <c r="G25" s="12"/>
      <c r="H25" s="13"/>
    </row>
    <row r="26" spans="1:8" ht="46.5">
      <c r="A26" s="125">
        <f t="shared" si="0"/>
        <v>8</v>
      </c>
      <c r="B26" s="126"/>
      <c r="C26" s="124"/>
      <c r="D26" s="153" t="s">
        <v>179</v>
      </c>
      <c r="E26" s="124" t="s">
        <v>54</v>
      </c>
      <c r="F26" s="236">
        <v>2</v>
      </c>
      <c r="G26" s="12"/>
      <c r="H26" s="13"/>
    </row>
    <row r="27" spans="1:8" ht="46.5">
      <c r="A27" s="125">
        <f t="shared" si="0"/>
        <v>9</v>
      </c>
      <c r="B27" s="126"/>
      <c r="C27" s="124"/>
      <c r="D27" s="153" t="s">
        <v>180</v>
      </c>
      <c r="E27" s="124" t="s">
        <v>54</v>
      </c>
      <c r="F27" s="236">
        <f>1+1+1+1</f>
        <v>4</v>
      </c>
      <c r="G27" s="12"/>
      <c r="H27" s="13"/>
    </row>
    <row r="28" spans="1:8" ht="46.5">
      <c r="A28" s="125">
        <f t="shared" si="0"/>
        <v>10</v>
      </c>
      <c r="B28" s="126"/>
      <c r="C28" s="124"/>
      <c r="D28" s="153" t="s">
        <v>178</v>
      </c>
      <c r="E28" s="124" t="s">
        <v>54</v>
      </c>
      <c r="F28" s="236">
        <f>F129</f>
        <v>1</v>
      </c>
      <c r="G28" s="12"/>
      <c r="H28" s="13"/>
    </row>
    <row r="29" spans="1:8" ht="46.5">
      <c r="A29" s="132" t="s">
        <v>15</v>
      </c>
      <c r="B29" s="133" t="s">
        <v>27</v>
      </c>
      <c r="C29" s="134" t="s">
        <v>15</v>
      </c>
      <c r="D29" s="135" t="s">
        <v>50</v>
      </c>
      <c r="E29" s="134" t="s">
        <v>15</v>
      </c>
      <c r="F29" s="136" t="s">
        <v>15</v>
      </c>
      <c r="G29" s="12"/>
      <c r="H29" s="13"/>
    </row>
    <row r="30" spans="1:8" ht="37.5" customHeight="1">
      <c r="A30" s="140" t="s">
        <v>15</v>
      </c>
      <c r="B30" s="121" t="s">
        <v>15</v>
      </c>
      <c r="C30" s="119" t="s">
        <v>80</v>
      </c>
      <c r="D30" s="120" t="s">
        <v>81</v>
      </c>
      <c r="E30" s="121" t="s">
        <v>15</v>
      </c>
      <c r="F30" s="122" t="s">
        <v>15</v>
      </c>
      <c r="G30" s="12"/>
      <c r="H30" s="13"/>
    </row>
    <row r="31" spans="1:8" ht="37.5" customHeight="1">
      <c r="A31" s="161" t="s">
        <v>15</v>
      </c>
      <c r="B31" s="123" t="s">
        <v>15</v>
      </c>
      <c r="C31" s="124" t="s">
        <v>82</v>
      </c>
      <c r="D31" s="162" t="s">
        <v>83</v>
      </c>
      <c r="E31" s="15" t="s">
        <v>15</v>
      </c>
      <c r="F31" s="163" t="s">
        <v>15</v>
      </c>
      <c r="G31" s="12"/>
      <c r="H31" s="13"/>
    </row>
    <row r="32" spans="1:8" ht="46.5">
      <c r="A32" s="137">
        <f>A28+1</f>
        <v>11</v>
      </c>
      <c r="B32" s="91"/>
      <c r="C32" s="39"/>
      <c r="D32" s="92" t="s">
        <v>133</v>
      </c>
      <c r="E32" s="39" t="s">
        <v>24</v>
      </c>
      <c r="F32" s="237">
        <f>F85</f>
        <v>11</v>
      </c>
      <c r="G32" s="12"/>
      <c r="H32" s="13"/>
    </row>
    <row r="33" spans="1:8" ht="46.5">
      <c r="A33" s="137">
        <f aca="true" t="shared" si="1" ref="A33:A38">A32+1</f>
        <v>12</v>
      </c>
      <c r="B33" s="91"/>
      <c r="C33" s="39"/>
      <c r="D33" s="92" t="s">
        <v>218</v>
      </c>
      <c r="E33" s="39" t="s">
        <v>24</v>
      </c>
      <c r="F33" s="237">
        <f>F54</f>
        <v>705</v>
      </c>
      <c r="G33" s="12"/>
      <c r="H33" s="13"/>
    </row>
    <row r="34" spans="1:8" ht="62.25">
      <c r="A34" s="137">
        <f t="shared" si="1"/>
        <v>13</v>
      </c>
      <c r="B34" s="91"/>
      <c r="C34" s="39"/>
      <c r="D34" s="92" t="s">
        <v>210</v>
      </c>
      <c r="E34" s="39" t="s">
        <v>24</v>
      </c>
      <c r="F34" s="237">
        <f>F52</f>
        <v>110</v>
      </c>
      <c r="G34" s="12"/>
      <c r="H34" s="13"/>
    </row>
    <row r="35" spans="1:8" ht="62.25">
      <c r="A35" s="137">
        <f>A34+1</f>
        <v>14</v>
      </c>
      <c r="B35" s="91"/>
      <c r="C35" s="39"/>
      <c r="D35" s="92" t="s">
        <v>198</v>
      </c>
      <c r="E35" s="39" t="s">
        <v>24</v>
      </c>
      <c r="F35" s="237">
        <f>F53</f>
        <v>58</v>
      </c>
      <c r="G35" s="12"/>
      <c r="H35" s="13"/>
    </row>
    <row r="36" spans="1:8" ht="62.25">
      <c r="A36" s="137">
        <f>A35+1</f>
        <v>15</v>
      </c>
      <c r="B36" s="91"/>
      <c r="C36" s="39"/>
      <c r="D36" s="92" t="s">
        <v>205</v>
      </c>
      <c r="E36" s="39" t="s">
        <v>24</v>
      </c>
      <c r="F36" s="237">
        <f>F137</f>
        <v>380</v>
      </c>
      <c r="G36" s="12"/>
      <c r="H36" s="13"/>
    </row>
    <row r="37" spans="1:8" ht="46.5">
      <c r="A37" s="137">
        <f t="shared" si="1"/>
        <v>16</v>
      </c>
      <c r="B37" s="91"/>
      <c r="C37" s="39"/>
      <c r="D37" s="92" t="s">
        <v>188</v>
      </c>
      <c r="E37" s="39" t="s">
        <v>24</v>
      </c>
      <c r="F37" s="237">
        <f>F56</f>
        <v>71</v>
      </c>
      <c r="G37" s="12"/>
      <c r="H37" s="13"/>
    </row>
    <row r="38" spans="1:8" ht="37.5" customHeight="1">
      <c r="A38" s="137">
        <f t="shared" si="1"/>
        <v>17</v>
      </c>
      <c r="B38" s="173"/>
      <c r="C38" s="173"/>
      <c r="D38" s="127" t="s">
        <v>199</v>
      </c>
      <c r="E38" s="124" t="s">
        <v>84</v>
      </c>
      <c r="F38" s="265">
        <f>ROUND(50*0.5*0.3,0)</f>
        <v>8</v>
      </c>
      <c r="G38" s="12"/>
      <c r="H38" s="13"/>
    </row>
    <row r="39" spans="1:8" ht="37.5" customHeight="1">
      <c r="A39" s="219" t="s">
        <v>15</v>
      </c>
      <c r="B39" s="121" t="s">
        <v>15</v>
      </c>
      <c r="C39" s="167" t="s">
        <v>72</v>
      </c>
      <c r="D39" s="168" t="s">
        <v>90</v>
      </c>
      <c r="E39" s="220" t="s">
        <v>15</v>
      </c>
      <c r="F39" s="97" t="s">
        <v>15</v>
      </c>
      <c r="G39" s="12"/>
      <c r="H39" s="13"/>
    </row>
    <row r="40" spans="1:8" ht="37.5" customHeight="1">
      <c r="A40" s="161" t="s">
        <v>15</v>
      </c>
      <c r="B40" s="123" t="s">
        <v>15</v>
      </c>
      <c r="C40" s="39" t="s">
        <v>92</v>
      </c>
      <c r="D40" s="36" t="s">
        <v>93</v>
      </c>
      <c r="E40" s="15" t="s">
        <v>15</v>
      </c>
      <c r="F40" s="163" t="s">
        <v>15</v>
      </c>
      <c r="G40" s="12"/>
      <c r="H40" s="13"/>
    </row>
    <row r="41" spans="1:8" ht="140.25">
      <c r="A41" s="138">
        <f>A38+1</f>
        <v>18</v>
      </c>
      <c r="B41" s="35"/>
      <c r="C41" s="38"/>
      <c r="D41" s="45" t="s">
        <v>138</v>
      </c>
      <c r="E41" s="38" t="s">
        <v>51</v>
      </c>
      <c r="F41" s="155">
        <v>10</v>
      </c>
      <c r="G41" s="12"/>
      <c r="H41" s="13"/>
    </row>
    <row r="42" spans="1:8" ht="124.5">
      <c r="A42" s="138">
        <f>A41+1</f>
        <v>19</v>
      </c>
      <c r="B42" s="91"/>
      <c r="C42" s="39"/>
      <c r="D42" s="45" t="s">
        <v>139</v>
      </c>
      <c r="E42" s="38" t="s">
        <v>54</v>
      </c>
      <c r="F42" s="155">
        <v>2</v>
      </c>
      <c r="G42" s="12"/>
      <c r="H42" s="13"/>
    </row>
    <row r="43" spans="1:8" ht="37.5" customHeight="1">
      <c r="A43" s="63" t="s">
        <v>15</v>
      </c>
      <c r="B43" s="42" t="s">
        <v>15</v>
      </c>
      <c r="C43" s="38" t="s">
        <v>129</v>
      </c>
      <c r="D43" s="36" t="s">
        <v>130</v>
      </c>
      <c r="E43" s="34" t="s">
        <v>15</v>
      </c>
      <c r="F43" s="158" t="s">
        <v>15</v>
      </c>
      <c r="G43" s="12"/>
      <c r="H43" s="13"/>
    </row>
    <row r="44" spans="1:8" ht="46.5">
      <c r="A44" s="137">
        <f>A42+1</f>
        <v>20</v>
      </c>
      <c r="B44" s="242"/>
      <c r="C44" s="204"/>
      <c r="D44" s="243" t="s">
        <v>131</v>
      </c>
      <c r="E44" s="39" t="s">
        <v>51</v>
      </c>
      <c r="F44" s="254">
        <f>(581-572)+(850-841)+(888-879)</f>
        <v>27</v>
      </c>
      <c r="G44" s="12"/>
      <c r="H44" s="13"/>
    </row>
    <row r="45" spans="1:8" ht="37.5" customHeight="1">
      <c r="A45" s="94" t="s">
        <v>15</v>
      </c>
      <c r="B45" s="96" t="s">
        <v>15</v>
      </c>
      <c r="C45" s="93" t="s">
        <v>22</v>
      </c>
      <c r="D45" s="95" t="s">
        <v>23</v>
      </c>
      <c r="E45" s="96" t="s">
        <v>15</v>
      </c>
      <c r="F45" s="97" t="s">
        <v>15</v>
      </c>
      <c r="G45" s="98"/>
      <c r="H45" s="99"/>
    </row>
    <row r="46" spans="1:8" ht="12.75" customHeight="1" hidden="1">
      <c r="A46" s="68"/>
      <c r="B46" s="48"/>
      <c r="C46" s="48"/>
      <c r="D46" s="48"/>
      <c r="E46" s="48"/>
      <c r="F46" s="69"/>
      <c r="G46" s="12"/>
      <c r="H46" s="13"/>
    </row>
    <row r="47" spans="1:10" ht="12.75" customHeight="1" hidden="1">
      <c r="A47" s="68"/>
      <c r="B47" s="48"/>
      <c r="C47" s="48"/>
      <c r="D47" s="48"/>
      <c r="E47" s="48"/>
      <c r="F47" s="69"/>
      <c r="G47" s="12"/>
      <c r="H47" s="13"/>
      <c r="J47" s="16"/>
    </row>
    <row r="48" spans="1:10" ht="12.75" customHeight="1" hidden="1">
      <c r="A48" s="68"/>
      <c r="B48" s="48"/>
      <c r="C48" s="48"/>
      <c r="D48" s="48"/>
      <c r="E48" s="48"/>
      <c r="F48" s="69"/>
      <c r="G48" s="12"/>
      <c r="H48" s="13"/>
      <c r="J48" s="16"/>
    </row>
    <row r="49" spans="1:10" ht="12.75" customHeight="1" hidden="1">
      <c r="A49" s="68"/>
      <c r="B49" s="48"/>
      <c r="C49" s="48"/>
      <c r="D49" s="48"/>
      <c r="E49" s="48"/>
      <c r="F49" s="69"/>
      <c r="G49" s="12"/>
      <c r="H49" s="13"/>
      <c r="J49" s="16"/>
    </row>
    <row r="50" spans="1:10" ht="12.75" customHeight="1" hidden="1">
      <c r="A50" s="68"/>
      <c r="B50" s="48"/>
      <c r="C50" s="48"/>
      <c r="D50" s="48"/>
      <c r="E50" s="48"/>
      <c r="F50" s="69"/>
      <c r="G50" s="12"/>
      <c r="H50" s="13"/>
      <c r="J50" s="16"/>
    </row>
    <row r="51" spans="1:10" ht="37.5" customHeight="1">
      <c r="A51" s="63" t="s">
        <v>15</v>
      </c>
      <c r="B51" s="42" t="s">
        <v>15</v>
      </c>
      <c r="C51" s="39" t="s">
        <v>39</v>
      </c>
      <c r="D51" s="90" t="s">
        <v>40</v>
      </c>
      <c r="E51" s="40" t="s">
        <v>15</v>
      </c>
      <c r="F51" s="41" t="s">
        <v>15</v>
      </c>
      <c r="G51" s="12"/>
      <c r="H51" s="13"/>
      <c r="J51" s="16"/>
    </row>
    <row r="52" spans="1:10" ht="46.5">
      <c r="A52" s="137">
        <f>A44+1</f>
        <v>21</v>
      </c>
      <c r="B52" s="91"/>
      <c r="C52" s="39"/>
      <c r="D52" s="92" t="s">
        <v>209</v>
      </c>
      <c r="E52" s="39" t="s">
        <v>24</v>
      </c>
      <c r="F52" s="237">
        <f>F78</f>
        <v>110</v>
      </c>
      <c r="G52" s="185">
        <f>ROUND(20*(3.5+2*0.06)+2*6,0)</f>
        <v>84</v>
      </c>
      <c r="H52" s="113">
        <f>ROUND(20*(3.5+2*0.06)+2*6,0)</f>
        <v>84</v>
      </c>
      <c r="J52" s="16"/>
    </row>
    <row r="53" spans="1:10" ht="46.5">
      <c r="A53" s="137">
        <f>A52+1</f>
        <v>22</v>
      </c>
      <c r="B53" s="91"/>
      <c r="C53" s="39"/>
      <c r="D53" s="92" t="s">
        <v>196</v>
      </c>
      <c r="E53" s="39" t="s">
        <v>24</v>
      </c>
      <c r="F53" s="237">
        <f>F61</f>
        <v>58</v>
      </c>
      <c r="G53" s="174"/>
      <c r="H53" s="174"/>
      <c r="J53" s="16"/>
    </row>
    <row r="54" spans="1:10" ht="46.5">
      <c r="A54" s="137">
        <f>A53+1</f>
        <v>23</v>
      </c>
      <c r="B54" s="91"/>
      <c r="C54" s="39"/>
      <c r="D54" s="92" t="s">
        <v>197</v>
      </c>
      <c r="E54" s="39" t="s">
        <v>24</v>
      </c>
      <c r="F54" s="237">
        <f>F60</f>
        <v>705</v>
      </c>
      <c r="G54" s="174"/>
      <c r="H54" s="174"/>
      <c r="J54" s="16"/>
    </row>
    <row r="55" spans="1:10" ht="46.5">
      <c r="A55" s="137">
        <f>A54+1</f>
        <v>24</v>
      </c>
      <c r="B55" s="91"/>
      <c r="C55" s="39"/>
      <c r="D55" s="92" t="s">
        <v>204</v>
      </c>
      <c r="E55" s="39" t="s">
        <v>24</v>
      </c>
      <c r="F55" s="237">
        <f>F58</f>
        <v>380</v>
      </c>
      <c r="G55" s="174"/>
      <c r="H55" s="174"/>
      <c r="J55" s="16"/>
    </row>
    <row r="56" spans="1:10" ht="46.5">
      <c r="A56" s="137">
        <f>A55+1</f>
        <v>25</v>
      </c>
      <c r="B56" s="91"/>
      <c r="C56" s="39"/>
      <c r="D56" s="92" t="s">
        <v>187</v>
      </c>
      <c r="E56" s="39" t="s">
        <v>24</v>
      </c>
      <c r="F56" s="237">
        <f>F59</f>
        <v>71</v>
      </c>
      <c r="G56" s="174"/>
      <c r="H56" s="174"/>
      <c r="J56" s="16"/>
    </row>
    <row r="57" spans="1:10" ht="37.5" customHeight="1">
      <c r="A57" s="213" t="s">
        <v>15</v>
      </c>
      <c r="B57" s="123" t="s">
        <v>15</v>
      </c>
      <c r="C57" s="187" t="s">
        <v>86</v>
      </c>
      <c r="D57" s="188" t="s">
        <v>87</v>
      </c>
      <c r="E57" s="189" t="s">
        <v>15</v>
      </c>
      <c r="F57" s="181" t="s">
        <v>15</v>
      </c>
      <c r="G57" s="174"/>
      <c r="H57" s="174"/>
      <c r="J57" s="16"/>
    </row>
    <row r="58" spans="1:10" ht="46.5">
      <c r="A58" s="190">
        <f>A56+1</f>
        <v>26</v>
      </c>
      <c r="B58" s="214"/>
      <c r="C58" s="187"/>
      <c r="D58" s="215" t="s">
        <v>203</v>
      </c>
      <c r="E58" s="187" t="s">
        <v>24</v>
      </c>
      <c r="F58" s="264">
        <f>F81</f>
        <v>380</v>
      </c>
      <c r="G58" s="174"/>
      <c r="H58" s="174"/>
      <c r="J58" s="16"/>
    </row>
    <row r="59" spans="1:10" ht="46.5">
      <c r="A59" s="190">
        <f>A58+1</f>
        <v>27</v>
      </c>
      <c r="B59" s="214"/>
      <c r="C59" s="187"/>
      <c r="D59" s="215" t="s">
        <v>186</v>
      </c>
      <c r="E59" s="187" t="s">
        <v>24</v>
      </c>
      <c r="F59" s="264">
        <f>F82</f>
        <v>71</v>
      </c>
      <c r="G59" s="174"/>
      <c r="H59" s="174"/>
      <c r="J59" s="16"/>
    </row>
    <row r="60" spans="1:10" ht="46.5">
      <c r="A60" s="190">
        <f>A59+1</f>
        <v>28</v>
      </c>
      <c r="B60" s="214"/>
      <c r="C60" s="187"/>
      <c r="D60" s="215" t="s">
        <v>195</v>
      </c>
      <c r="E60" s="187" t="s">
        <v>24</v>
      </c>
      <c r="F60" s="264">
        <f>F80</f>
        <v>705</v>
      </c>
      <c r="G60" s="174"/>
      <c r="H60" s="174"/>
      <c r="J60" s="16"/>
    </row>
    <row r="61" spans="1:10" ht="46.5">
      <c r="A61" s="190">
        <f>A60+1</f>
        <v>29</v>
      </c>
      <c r="B61" s="214"/>
      <c r="C61" s="187"/>
      <c r="D61" s="215" t="s">
        <v>194</v>
      </c>
      <c r="E61" s="187" t="s">
        <v>24</v>
      </c>
      <c r="F61" s="264">
        <f>F79</f>
        <v>58</v>
      </c>
      <c r="G61" s="174"/>
      <c r="H61" s="174"/>
      <c r="J61" s="16"/>
    </row>
    <row r="62" spans="1:10" ht="46.5">
      <c r="A62" s="190">
        <f>A61+1</f>
        <v>30</v>
      </c>
      <c r="B62" s="214"/>
      <c r="C62" s="187"/>
      <c r="D62" s="215" t="s">
        <v>208</v>
      </c>
      <c r="E62" s="187" t="s">
        <v>24</v>
      </c>
      <c r="F62" s="264">
        <f>F78</f>
        <v>110</v>
      </c>
      <c r="G62" s="174"/>
      <c r="H62" s="174"/>
      <c r="J62" s="16"/>
    </row>
    <row r="63" spans="1:10" ht="37.5" customHeight="1">
      <c r="A63" s="63" t="s">
        <v>15</v>
      </c>
      <c r="B63" s="42" t="s">
        <v>15</v>
      </c>
      <c r="C63" s="38" t="s">
        <v>36</v>
      </c>
      <c r="D63" s="36" t="s">
        <v>37</v>
      </c>
      <c r="E63" s="34" t="s">
        <v>15</v>
      </c>
      <c r="F63" s="158" t="s">
        <v>15</v>
      </c>
      <c r="G63" s="12"/>
      <c r="H63" s="13"/>
      <c r="J63" s="16"/>
    </row>
    <row r="64" spans="1:10" ht="37.5" customHeight="1">
      <c r="A64" s="138">
        <f>A62+1</f>
        <v>31</v>
      </c>
      <c r="B64" s="35"/>
      <c r="C64" s="38"/>
      <c r="D64" s="45" t="s">
        <v>216</v>
      </c>
      <c r="E64" s="38" t="s">
        <v>24</v>
      </c>
      <c r="F64" s="155">
        <f>650+56+110+71+380</f>
        <v>1267</v>
      </c>
      <c r="G64" s="6"/>
      <c r="H64" s="7"/>
      <c r="J64" s="16"/>
    </row>
    <row r="65" spans="1:10" ht="37.5" customHeight="1">
      <c r="A65" s="138">
        <f>A64+1</f>
        <v>32</v>
      </c>
      <c r="B65" s="35"/>
      <c r="C65" s="38"/>
      <c r="D65" s="45" t="s">
        <v>214</v>
      </c>
      <c r="E65" s="38" t="s">
        <v>24</v>
      </c>
      <c r="F65" s="155">
        <f>3426+71+2647</f>
        <v>6144</v>
      </c>
      <c r="G65" s="6"/>
      <c r="H65" s="7"/>
      <c r="J65" s="16"/>
    </row>
    <row r="66" spans="1:10" ht="37.5" customHeight="1">
      <c r="A66" s="138">
        <f>A65+1</f>
        <v>33</v>
      </c>
      <c r="B66" s="35"/>
      <c r="C66" s="38"/>
      <c r="D66" s="45" t="s">
        <v>217</v>
      </c>
      <c r="E66" s="38" t="s">
        <v>24</v>
      </c>
      <c r="F66" s="155">
        <f>F64</f>
        <v>1267</v>
      </c>
      <c r="G66" s="6"/>
      <c r="H66" s="7"/>
      <c r="J66" s="16"/>
    </row>
    <row r="67" spans="1:10" ht="37.5" customHeight="1">
      <c r="A67" s="138">
        <f>A66+1</f>
        <v>34</v>
      </c>
      <c r="B67" s="35"/>
      <c r="C67" s="38"/>
      <c r="D67" s="45" t="s">
        <v>215</v>
      </c>
      <c r="E67" s="38" t="s">
        <v>24</v>
      </c>
      <c r="F67" s="155">
        <f>F65</f>
        <v>6144</v>
      </c>
      <c r="G67" s="6"/>
      <c r="H67" s="7"/>
      <c r="J67" s="16"/>
    </row>
    <row r="68" spans="1:10" ht="37.5" customHeight="1">
      <c r="A68" s="63" t="s">
        <v>15</v>
      </c>
      <c r="B68" s="42" t="s">
        <v>15</v>
      </c>
      <c r="C68" s="38" t="s">
        <v>25</v>
      </c>
      <c r="D68" s="36" t="s">
        <v>26</v>
      </c>
      <c r="E68" s="34" t="s">
        <v>15</v>
      </c>
      <c r="F68" s="158" t="s">
        <v>15</v>
      </c>
      <c r="G68" s="12"/>
      <c r="H68" s="13"/>
      <c r="J68" s="16"/>
    </row>
    <row r="69" spans="1:10" ht="12.75" customHeight="1" hidden="1">
      <c r="A69" s="65">
        <v>6</v>
      </c>
      <c r="B69" s="35"/>
      <c r="C69" s="38"/>
      <c r="D69" s="48"/>
      <c r="E69" s="48"/>
      <c r="F69" s="157"/>
      <c r="G69" s="12"/>
      <c r="H69" s="13"/>
      <c r="J69" s="16"/>
    </row>
    <row r="70" spans="1:8" ht="12.75" customHeight="1" hidden="1">
      <c r="A70" s="67"/>
      <c r="B70" s="47"/>
      <c r="C70" s="47"/>
      <c r="D70" s="47"/>
      <c r="E70" s="47"/>
      <c r="F70" s="176"/>
      <c r="G70" s="14" t="s">
        <v>15</v>
      </c>
      <c r="H70" s="15" t="s">
        <v>15</v>
      </c>
    </row>
    <row r="71" spans="1:8" ht="15" hidden="1">
      <c r="A71" s="67"/>
      <c r="B71" s="47"/>
      <c r="C71" s="47"/>
      <c r="D71" s="47"/>
      <c r="E71" s="47"/>
      <c r="F71" s="176"/>
      <c r="G71" s="12"/>
      <c r="H71" s="13"/>
    </row>
    <row r="72" spans="1:8" ht="15" hidden="1">
      <c r="A72" s="67"/>
      <c r="B72" s="47"/>
      <c r="C72" s="47"/>
      <c r="D72" s="47"/>
      <c r="E72" s="47"/>
      <c r="F72" s="176"/>
      <c r="G72" s="12"/>
      <c r="H72" s="13"/>
    </row>
    <row r="73" spans="1:8" ht="15" hidden="1">
      <c r="A73" s="67"/>
      <c r="B73" s="47"/>
      <c r="C73" s="47"/>
      <c r="D73" s="47"/>
      <c r="E73" s="47"/>
      <c r="F73" s="176"/>
      <c r="G73" s="12"/>
      <c r="H73" s="13"/>
    </row>
    <row r="74" spans="1:8" ht="12.75" customHeight="1" hidden="1">
      <c r="A74" s="67"/>
      <c r="B74" s="47"/>
      <c r="C74" s="47"/>
      <c r="D74" s="47"/>
      <c r="E74" s="47"/>
      <c r="F74" s="176"/>
      <c r="G74" s="12"/>
      <c r="H74" s="13"/>
    </row>
    <row r="75" spans="1:8" ht="15" hidden="1">
      <c r="A75" s="67"/>
      <c r="B75" s="47"/>
      <c r="C75" s="47"/>
      <c r="D75" s="47"/>
      <c r="E75" s="47"/>
      <c r="F75" s="176"/>
      <c r="G75" s="12"/>
      <c r="H75" s="13"/>
    </row>
    <row r="76" spans="1:8" ht="12.75" customHeight="1" hidden="1">
      <c r="A76" s="67"/>
      <c r="B76" s="47"/>
      <c r="C76" s="47"/>
      <c r="D76" s="47"/>
      <c r="E76" s="47"/>
      <c r="F76" s="176"/>
      <c r="G76" s="12"/>
      <c r="H76" s="13"/>
    </row>
    <row r="77" spans="1:8" ht="15" hidden="1">
      <c r="A77" s="67"/>
      <c r="B77" s="47"/>
      <c r="C77" s="47"/>
      <c r="D77" s="47"/>
      <c r="E77" s="47"/>
      <c r="F77" s="176"/>
      <c r="G77" s="12"/>
      <c r="H77" s="13"/>
    </row>
    <row r="78" spans="1:8" ht="46.5">
      <c r="A78" s="138">
        <f>A67+1</f>
        <v>35</v>
      </c>
      <c r="B78" s="35"/>
      <c r="C78" s="38"/>
      <c r="D78" s="127" t="s">
        <v>207</v>
      </c>
      <c r="E78" s="38" t="s">
        <v>24</v>
      </c>
      <c r="F78" s="237">
        <f>F105</f>
        <v>110</v>
      </c>
      <c r="G78" s="88"/>
      <c r="H78" s="89"/>
    </row>
    <row r="79" spans="1:8" ht="46.5">
      <c r="A79" s="138">
        <f>A78+1</f>
        <v>36</v>
      </c>
      <c r="B79" s="35"/>
      <c r="C79" s="38"/>
      <c r="D79" s="127" t="s">
        <v>192</v>
      </c>
      <c r="E79" s="38" t="s">
        <v>24</v>
      </c>
      <c r="F79" s="237">
        <f>ROUND((1245-1235)*(5.5+2*0.15),0)</f>
        <v>58</v>
      </c>
      <c r="G79" s="88"/>
      <c r="H79" s="89"/>
    </row>
    <row r="80" spans="1:8" ht="46.5">
      <c r="A80" s="138">
        <f>A79+1</f>
        <v>37</v>
      </c>
      <c r="B80" s="42"/>
      <c r="C80" s="38"/>
      <c r="D80" s="45" t="s">
        <v>193</v>
      </c>
      <c r="E80" s="154" t="s">
        <v>24</v>
      </c>
      <c r="F80" s="155">
        <f>ROUND(((5+83+57+48)+420)*1.15,0)</f>
        <v>705</v>
      </c>
      <c r="G80" s="88"/>
      <c r="H80" s="89"/>
    </row>
    <row r="81" spans="1:8" ht="46.5">
      <c r="A81" s="138">
        <f>A80+1</f>
        <v>38</v>
      </c>
      <c r="B81" s="42"/>
      <c r="C81" s="38"/>
      <c r="D81" s="45" t="s">
        <v>202</v>
      </c>
      <c r="E81" s="154" t="s">
        <v>24</v>
      </c>
      <c r="F81" s="155">
        <f>F137</f>
        <v>380</v>
      </c>
      <c r="G81" s="88"/>
      <c r="H81" s="89"/>
    </row>
    <row r="82" spans="1:8" ht="46.5">
      <c r="A82" s="138">
        <f>A81+1</f>
        <v>39</v>
      </c>
      <c r="B82" s="42"/>
      <c r="C82" s="38"/>
      <c r="D82" s="45" t="s">
        <v>185</v>
      </c>
      <c r="E82" s="154" t="s">
        <v>24</v>
      </c>
      <c r="F82" s="155">
        <f>F106</f>
        <v>71</v>
      </c>
      <c r="G82" s="88"/>
      <c r="H82" s="89"/>
    </row>
    <row r="83" spans="1:8" ht="37.5" customHeight="1">
      <c r="A83" s="94" t="s">
        <v>15</v>
      </c>
      <c r="B83" s="96" t="s">
        <v>15</v>
      </c>
      <c r="C83" s="93" t="s">
        <v>28</v>
      </c>
      <c r="D83" s="95" t="s">
        <v>29</v>
      </c>
      <c r="E83" s="96" t="s">
        <v>15</v>
      </c>
      <c r="F83" s="97" t="s">
        <v>15</v>
      </c>
      <c r="G83" s="8" t="s">
        <v>15</v>
      </c>
      <c r="H83" s="9" t="s">
        <v>15</v>
      </c>
    </row>
    <row r="84" spans="1:8" ht="37.5" customHeight="1">
      <c r="A84" s="63" t="s">
        <v>15</v>
      </c>
      <c r="B84" s="42" t="s">
        <v>15</v>
      </c>
      <c r="C84" s="38" t="s">
        <v>116</v>
      </c>
      <c r="D84" s="36" t="s">
        <v>117</v>
      </c>
      <c r="E84" s="34" t="s">
        <v>15</v>
      </c>
      <c r="F84" s="240" t="s">
        <v>15</v>
      </c>
      <c r="G84" s="8"/>
      <c r="H84" s="9"/>
    </row>
    <row r="85" spans="1:8" ht="62.25">
      <c r="A85" s="138">
        <f>A82+1</f>
        <v>40</v>
      </c>
      <c r="B85" s="42"/>
      <c r="C85" s="38"/>
      <c r="D85" s="45" t="s">
        <v>132</v>
      </c>
      <c r="E85" s="154" t="s">
        <v>24</v>
      </c>
      <c r="F85" s="155">
        <f>ROUND(((581-572)+(850-841)+(888-879))*0.4,0)</f>
        <v>11</v>
      </c>
      <c r="G85" s="8"/>
      <c r="H85" s="9"/>
    </row>
    <row r="86" spans="1:8" ht="37.5" customHeight="1">
      <c r="A86" s="63" t="s">
        <v>15</v>
      </c>
      <c r="B86" s="42" t="s">
        <v>15</v>
      </c>
      <c r="C86" s="38" t="s">
        <v>38</v>
      </c>
      <c r="D86" s="36" t="s">
        <v>41</v>
      </c>
      <c r="E86" s="34" t="s">
        <v>15</v>
      </c>
      <c r="F86" s="158" t="s">
        <v>15</v>
      </c>
      <c r="G86" s="8"/>
      <c r="H86" s="9"/>
    </row>
    <row r="87" spans="1:8" ht="46.5">
      <c r="A87" s="138">
        <f>A85+1</f>
        <v>41</v>
      </c>
      <c r="B87" s="49"/>
      <c r="C87" s="38"/>
      <c r="D87" s="45" t="s">
        <v>189</v>
      </c>
      <c r="E87" s="38" t="s">
        <v>24</v>
      </c>
      <c r="F87" s="155">
        <f>ROUND((1228.21-560.57)*5+88,0)</f>
        <v>3426</v>
      </c>
      <c r="G87" s="111"/>
      <c r="H87" s="112"/>
    </row>
    <row r="88" spans="1:8" ht="15" hidden="1">
      <c r="A88" s="67"/>
      <c r="B88" s="47"/>
      <c r="C88" s="47"/>
      <c r="D88" s="50"/>
      <c r="E88" s="50"/>
      <c r="F88" s="259"/>
      <c r="G88" s="12"/>
      <c r="H88" s="13"/>
    </row>
    <row r="89" spans="1:11" ht="15" hidden="1">
      <c r="A89" s="67"/>
      <c r="B89" s="47"/>
      <c r="C89" s="47"/>
      <c r="D89" s="50"/>
      <c r="E89" s="50"/>
      <c r="F89" s="259"/>
      <c r="G89" s="12"/>
      <c r="H89" s="13"/>
      <c r="K89" s="17"/>
    </row>
    <row r="90" spans="1:8" ht="12.75" customHeight="1" hidden="1">
      <c r="A90" s="67"/>
      <c r="B90" s="47"/>
      <c r="C90" s="47"/>
      <c r="D90" s="50"/>
      <c r="E90" s="50"/>
      <c r="F90" s="259"/>
      <c r="G90" s="12"/>
      <c r="H90" s="13"/>
    </row>
    <row r="91" spans="1:8" ht="15" hidden="1">
      <c r="A91" s="67"/>
      <c r="B91" s="47"/>
      <c r="C91" s="47"/>
      <c r="D91" s="50"/>
      <c r="E91" s="50"/>
      <c r="F91" s="259"/>
      <c r="G91" s="12"/>
      <c r="H91" s="13"/>
    </row>
    <row r="92" spans="1:8" ht="15" hidden="1">
      <c r="A92" s="67"/>
      <c r="B92" s="47"/>
      <c r="C92" s="47"/>
      <c r="D92" s="50"/>
      <c r="E92" s="50"/>
      <c r="F92" s="259"/>
      <c r="G92" s="12"/>
      <c r="H92" s="13"/>
    </row>
    <row r="93" spans="1:8" ht="12.75" customHeight="1" hidden="1">
      <c r="A93" s="67"/>
      <c r="B93" s="47"/>
      <c r="C93" s="47"/>
      <c r="D93" s="50"/>
      <c r="E93" s="50"/>
      <c r="F93" s="259"/>
      <c r="G93" s="12"/>
      <c r="H93" s="13"/>
    </row>
    <row r="94" spans="1:8" ht="15" hidden="1">
      <c r="A94" s="67"/>
      <c r="B94" s="47"/>
      <c r="C94" s="47"/>
      <c r="D94" s="50"/>
      <c r="E94" s="50"/>
      <c r="F94" s="259"/>
      <c r="G94" s="12"/>
      <c r="H94" s="13"/>
    </row>
    <row r="95" spans="1:8" ht="12.75" customHeight="1" hidden="1">
      <c r="A95" s="67"/>
      <c r="B95" s="47"/>
      <c r="C95" s="47"/>
      <c r="D95" s="50"/>
      <c r="E95" s="50"/>
      <c r="F95" s="259"/>
      <c r="G95" s="12"/>
      <c r="H95" s="13"/>
    </row>
    <row r="96" spans="1:8" ht="12.75" customHeight="1" hidden="1">
      <c r="A96" s="67"/>
      <c r="B96" s="47"/>
      <c r="C96" s="47"/>
      <c r="D96" s="50"/>
      <c r="E96" s="50"/>
      <c r="F96" s="259"/>
      <c r="G96" s="12"/>
      <c r="H96" s="13"/>
    </row>
    <row r="97" spans="1:8" ht="15" hidden="1">
      <c r="A97" s="67"/>
      <c r="B97" s="47"/>
      <c r="C97" s="47"/>
      <c r="D97" s="50"/>
      <c r="E97" s="50"/>
      <c r="F97" s="259"/>
      <c r="G97" s="12"/>
      <c r="H97" s="13"/>
    </row>
    <row r="98" spans="1:8" ht="15" hidden="1">
      <c r="A98" s="65" t="e">
        <f>#REF!+1</f>
        <v>#REF!</v>
      </c>
      <c r="B98" s="47"/>
      <c r="C98" s="47"/>
      <c r="D98" s="48"/>
      <c r="E98" s="48"/>
      <c r="F98" s="260"/>
      <c r="G98" s="12"/>
      <c r="H98" s="13"/>
    </row>
    <row r="99" spans="1:6" ht="12.75" customHeight="1" hidden="1">
      <c r="A99" s="105"/>
      <c r="B99" s="106"/>
      <c r="C99" s="106"/>
      <c r="D99" s="106"/>
      <c r="E99" s="106"/>
      <c r="F99" s="261"/>
    </row>
    <row r="100" spans="1:6" ht="12.75" hidden="1">
      <c r="A100" s="68"/>
      <c r="B100" s="48"/>
      <c r="C100" s="48"/>
      <c r="D100" s="48"/>
      <c r="E100" s="48"/>
      <c r="F100" s="260"/>
    </row>
    <row r="101" spans="1:6" ht="12.75" hidden="1">
      <c r="A101" s="68"/>
      <c r="B101" s="48"/>
      <c r="C101" s="48"/>
      <c r="D101" s="48"/>
      <c r="E101" s="48"/>
      <c r="F101" s="260"/>
    </row>
    <row r="102" spans="1:6" ht="46.5">
      <c r="A102" s="138">
        <f>A87+1</f>
        <v>42</v>
      </c>
      <c r="B102" s="49"/>
      <c r="C102" s="38"/>
      <c r="D102" s="45" t="s">
        <v>183</v>
      </c>
      <c r="E102" s="38" t="s">
        <v>24</v>
      </c>
      <c r="F102" s="155">
        <f>53+18</f>
        <v>71</v>
      </c>
    </row>
    <row r="103" spans="1:6" ht="46.5">
      <c r="A103" s="138">
        <f>A102+1</f>
        <v>43</v>
      </c>
      <c r="B103" s="49"/>
      <c r="C103" s="38"/>
      <c r="D103" s="153" t="s">
        <v>190</v>
      </c>
      <c r="E103" s="38" t="s">
        <v>24</v>
      </c>
      <c r="F103" s="155">
        <f>ROUND(((5+83+57+48)+420)*1.06,0)</f>
        <v>650</v>
      </c>
    </row>
    <row r="104" spans="1:6" ht="46.5">
      <c r="A104" s="138">
        <f>A103+1</f>
        <v>44</v>
      </c>
      <c r="B104" s="49"/>
      <c r="C104" s="38"/>
      <c r="D104" s="153" t="s">
        <v>191</v>
      </c>
      <c r="E104" s="38" t="s">
        <v>24</v>
      </c>
      <c r="F104" s="155">
        <f>ROUND((1245-1235)*(5.5+2*0.06),0)</f>
        <v>56</v>
      </c>
    </row>
    <row r="105" spans="1:14" ht="62.25">
      <c r="A105" s="138">
        <f>A104+1</f>
        <v>45</v>
      </c>
      <c r="B105" s="49"/>
      <c r="C105" s="38"/>
      <c r="D105" s="153" t="s">
        <v>206</v>
      </c>
      <c r="E105" s="38" t="s">
        <v>24</v>
      </c>
      <c r="F105" s="155">
        <f>ROUND((3426-((5+83+57+48)+420)-(1245-1235)*(5.5))*0.04,0)</f>
        <v>110</v>
      </c>
      <c r="N105" s="17"/>
    </row>
    <row r="106" spans="1:14" ht="46.5">
      <c r="A106" s="138">
        <f>A105+1</f>
        <v>46</v>
      </c>
      <c r="B106" s="49"/>
      <c r="C106" s="38"/>
      <c r="D106" s="153" t="s">
        <v>184</v>
      </c>
      <c r="E106" s="38" t="s">
        <v>24</v>
      </c>
      <c r="F106" s="155">
        <f>F102</f>
        <v>71</v>
      </c>
      <c r="N106" s="17"/>
    </row>
    <row r="107" spans="1:6" ht="108.75">
      <c r="A107" s="138">
        <f>A106+1</f>
        <v>47</v>
      </c>
      <c r="B107" s="123"/>
      <c r="C107" s="191"/>
      <c r="D107" s="45" t="s">
        <v>213</v>
      </c>
      <c r="E107" s="38" t="s">
        <v>64</v>
      </c>
      <c r="F107" s="155">
        <f>ROUND(79.41*2.5,0)</f>
        <v>199</v>
      </c>
    </row>
    <row r="108" spans="1:6" ht="38.25" customHeight="1">
      <c r="A108" s="114" t="s">
        <v>15</v>
      </c>
      <c r="B108" s="96" t="s">
        <v>15</v>
      </c>
      <c r="C108" s="115" t="s">
        <v>43</v>
      </c>
      <c r="D108" s="116" t="s">
        <v>44</v>
      </c>
      <c r="E108" s="104" t="s">
        <v>15</v>
      </c>
      <c r="F108" s="117" t="s">
        <v>15</v>
      </c>
    </row>
    <row r="109" spans="1:6" ht="38.25" customHeight="1">
      <c r="A109" s="221" t="s">
        <v>15</v>
      </c>
      <c r="B109" s="222" t="s">
        <v>15</v>
      </c>
      <c r="C109" s="39" t="s">
        <v>91</v>
      </c>
      <c r="D109" s="90" t="s">
        <v>112</v>
      </c>
      <c r="E109" s="40" t="s">
        <v>15</v>
      </c>
      <c r="F109" s="156" t="s">
        <v>15</v>
      </c>
    </row>
    <row r="110" spans="1:6" ht="124.5">
      <c r="A110" s="138">
        <f>A107+1</f>
        <v>48</v>
      </c>
      <c r="B110" s="35"/>
      <c r="C110" s="38"/>
      <c r="D110" s="45" t="s">
        <v>167</v>
      </c>
      <c r="E110" s="38" t="s">
        <v>51</v>
      </c>
      <c r="F110" s="155">
        <v>7</v>
      </c>
    </row>
    <row r="111" spans="1:6" ht="46.5">
      <c r="A111" s="138">
        <f>A110+1</f>
        <v>49</v>
      </c>
      <c r="B111" s="91"/>
      <c r="C111" s="39"/>
      <c r="D111" s="45" t="s">
        <v>168</v>
      </c>
      <c r="E111" s="38" t="s">
        <v>54</v>
      </c>
      <c r="F111" s="155">
        <v>2</v>
      </c>
    </row>
    <row r="112" spans="1:6" ht="37.5" customHeight="1">
      <c r="A112" s="63" t="s">
        <v>15</v>
      </c>
      <c r="B112" s="42" t="s">
        <v>15</v>
      </c>
      <c r="C112" s="38" t="s">
        <v>45</v>
      </c>
      <c r="D112" s="36" t="s">
        <v>46</v>
      </c>
      <c r="E112" s="118" t="s">
        <v>15</v>
      </c>
      <c r="F112" s="156" t="s">
        <v>15</v>
      </c>
    </row>
    <row r="113" spans="1:6" ht="37.5" customHeight="1">
      <c r="A113" s="138">
        <f>A111+1</f>
        <v>50</v>
      </c>
      <c r="B113" s="47"/>
      <c r="C113" s="38"/>
      <c r="D113" s="45" t="s">
        <v>164</v>
      </c>
      <c r="E113" s="38" t="s">
        <v>24</v>
      </c>
      <c r="F113" s="155">
        <f>ROUND(2*(1245-560)*0.75,0)</f>
        <v>1028</v>
      </c>
    </row>
    <row r="114" spans="1:6" ht="46.5">
      <c r="A114" s="145">
        <f>A113+1</f>
        <v>51</v>
      </c>
      <c r="B114" s="38"/>
      <c r="C114" s="38"/>
      <c r="D114" s="146" t="s">
        <v>165</v>
      </c>
      <c r="E114" s="38" t="s">
        <v>24</v>
      </c>
      <c r="F114" s="155">
        <f>F113</f>
        <v>1028</v>
      </c>
    </row>
    <row r="115" spans="1:6" ht="38.25" customHeight="1">
      <c r="A115" s="63" t="s">
        <v>15</v>
      </c>
      <c r="B115" s="42" t="s">
        <v>15</v>
      </c>
      <c r="C115" s="223" t="s">
        <v>95</v>
      </c>
      <c r="D115" s="224" t="s">
        <v>96</v>
      </c>
      <c r="E115" s="118" t="s">
        <v>15</v>
      </c>
      <c r="F115" s="156" t="s">
        <v>15</v>
      </c>
    </row>
    <row r="116" spans="1:6" ht="46.5">
      <c r="A116" s="138">
        <f>A114+1</f>
        <v>52</v>
      </c>
      <c r="B116" s="47"/>
      <c r="C116" s="38"/>
      <c r="D116" s="45" t="s">
        <v>166</v>
      </c>
      <c r="E116" s="38" t="s">
        <v>51</v>
      </c>
      <c r="F116" s="155">
        <f>(1245-1240)+(1245-1240)</f>
        <v>10</v>
      </c>
    </row>
    <row r="117" spans="1:6" ht="37.5" customHeight="1">
      <c r="A117" s="140" t="s">
        <v>66</v>
      </c>
      <c r="B117" s="121" t="s">
        <v>15</v>
      </c>
      <c r="C117" s="119" t="s">
        <v>67</v>
      </c>
      <c r="D117" s="120" t="s">
        <v>68</v>
      </c>
      <c r="E117" s="121" t="s">
        <v>15</v>
      </c>
      <c r="F117" s="122" t="s">
        <v>15</v>
      </c>
    </row>
    <row r="118" spans="1:6" ht="37.5" customHeight="1">
      <c r="A118" s="161" t="s">
        <v>15</v>
      </c>
      <c r="B118" s="123" t="s">
        <v>15</v>
      </c>
      <c r="C118" s="124" t="s">
        <v>70</v>
      </c>
      <c r="D118" s="162" t="s">
        <v>71</v>
      </c>
      <c r="E118" s="15" t="s">
        <v>15</v>
      </c>
      <c r="F118" s="163" t="s">
        <v>15</v>
      </c>
    </row>
    <row r="119" spans="1:6" ht="46.5">
      <c r="A119" s="138">
        <f>A116+1</f>
        <v>53</v>
      </c>
      <c r="B119" s="49"/>
      <c r="C119" s="165"/>
      <c r="D119" s="166" t="s">
        <v>200</v>
      </c>
      <c r="E119" s="38" t="s">
        <v>24</v>
      </c>
      <c r="F119" s="266">
        <f>ROUND(4*(2+2)*0.232,1)</f>
        <v>3.7</v>
      </c>
    </row>
    <row r="120" spans="1:6" ht="46.5">
      <c r="A120" s="138">
        <f>A119+1</f>
        <v>54</v>
      </c>
      <c r="B120" s="49"/>
      <c r="C120" s="165"/>
      <c r="D120" s="186" t="s">
        <v>228</v>
      </c>
      <c r="E120" s="38" t="s">
        <v>24</v>
      </c>
      <c r="F120" s="266">
        <f>ROUND(20*0.12+442*0.06,1)</f>
        <v>28.9</v>
      </c>
    </row>
    <row r="121" spans="1:6" ht="62.25">
      <c r="A121" s="138">
        <f>A120+1</f>
        <v>55</v>
      </c>
      <c r="B121" s="49"/>
      <c r="C121" s="165"/>
      <c r="D121" s="166" t="s">
        <v>229</v>
      </c>
      <c r="E121" s="38" t="s">
        <v>24</v>
      </c>
      <c r="F121" s="266">
        <f>ROUND(925*0.12+(1.71/15)*20,1)</f>
        <v>113.3</v>
      </c>
    </row>
    <row r="122" spans="1:6" ht="37.5" customHeight="1">
      <c r="A122" s="161" t="s">
        <v>15</v>
      </c>
      <c r="B122" s="123" t="s">
        <v>15</v>
      </c>
      <c r="C122" s="124" t="s">
        <v>77</v>
      </c>
      <c r="D122" s="162" t="s">
        <v>78</v>
      </c>
      <c r="E122" s="15" t="s">
        <v>15</v>
      </c>
      <c r="F122" s="181" t="s">
        <v>15</v>
      </c>
    </row>
    <row r="123" spans="1:6" ht="37.5" customHeight="1">
      <c r="A123" s="164">
        <f>A121+1</f>
        <v>56</v>
      </c>
      <c r="B123" s="126"/>
      <c r="C123" s="124"/>
      <c r="D123" s="127" t="s">
        <v>171</v>
      </c>
      <c r="E123" s="177" t="s">
        <v>48</v>
      </c>
      <c r="F123" s="236">
        <v>9</v>
      </c>
    </row>
    <row r="124" spans="1:6" ht="46.5">
      <c r="A124" s="164">
        <f aca="true" t="shared" si="2" ref="A124:A129">A123+1</f>
        <v>57</v>
      </c>
      <c r="B124" s="178"/>
      <c r="C124" s="179"/>
      <c r="D124" s="127" t="s">
        <v>175</v>
      </c>
      <c r="E124" s="180" t="s">
        <v>48</v>
      </c>
      <c r="F124" s="253">
        <v>4</v>
      </c>
    </row>
    <row r="125" spans="1:6" ht="46.5">
      <c r="A125" s="164">
        <f t="shared" si="2"/>
        <v>58</v>
      </c>
      <c r="B125" s="178"/>
      <c r="C125" s="179"/>
      <c r="D125" s="127" t="s">
        <v>174</v>
      </c>
      <c r="E125" s="180" t="s">
        <v>48</v>
      </c>
      <c r="F125" s="253">
        <f>4+3</f>
        <v>7</v>
      </c>
    </row>
    <row r="126" spans="1:6" ht="46.5">
      <c r="A126" s="164">
        <f t="shared" si="2"/>
        <v>59</v>
      </c>
      <c r="B126" s="178"/>
      <c r="C126" s="179"/>
      <c r="D126" s="127" t="s">
        <v>173</v>
      </c>
      <c r="E126" s="180" t="s">
        <v>48</v>
      </c>
      <c r="F126" s="253">
        <v>2</v>
      </c>
    </row>
    <row r="127" spans="1:6" ht="46.5">
      <c r="A127" s="164">
        <f t="shared" si="2"/>
        <v>60</v>
      </c>
      <c r="B127" s="178"/>
      <c r="C127" s="179"/>
      <c r="D127" s="127" t="s">
        <v>176</v>
      </c>
      <c r="E127" s="180" t="s">
        <v>48</v>
      </c>
      <c r="F127" s="253">
        <v>4</v>
      </c>
    </row>
    <row r="128" spans="1:6" ht="46.5">
      <c r="A128" s="164">
        <f t="shared" si="2"/>
        <v>61</v>
      </c>
      <c r="B128" s="178"/>
      <c r="C128" s="179"/>
      <c r="D128" s="127" t="s">
        <v>172</v>
      </c>
      <c r="E128" s="180" t="s">
        <v>48</v>
      </c>
      <c r="F128" s="253">
        <f>1+1</f>
        <v>2</v>
      </c>
    </row>
    <row r="129" spans="1:6" ht="46.5">
      <c r="A129" s="164">
        <f t="shared" si="2"/>
        <v>62</v>
      </c>
      <c r="B129" s="178"/>
      <c r="C129" s="179"/>
      <c r="D129" s="127" t="s">
        <v>177</v>
      </c>
      <c r="E129" s="180" t="s">
        <v>48</v>
      </c>
      <c r="F129" s="253">
        <v>1</v>
      </c>
    </row>
    <row r="130" spans="1:6" ht="36.75" customHeight="1">
      <c r="A130" s="63" t="s">
        <v>15</v>
      </c>
      <c r="B130" s="42" t="s">
        <v>15</v>
      </c>
      <c r="C130" s="38" t="s">
        <v>114</v>
      </c>
      <c r="D130" s="36" t="s">
        <v>115</v>
      </c>
      <c r="E130" s="34" t="s">
        <v>15</v>
      </c>
      <c r="F130" s="181" t="s">
        <v>15</v>
      </c>
    </row>
    <row r="131" spans="1:6" ht="62.25">
      <c r="A131" s="138">
        <f>A129+1</f>
        <v>63</v>
      </c>
      <c r="B131" s="35"/>
      <c r="C131" s="38"/>
      <c r="D131" s="37" t="s">
        <v>170</v>
      </c>
      <c r="E131" s="239" t="s">
        <v>51</v>
      </c>
      <c r="F131" s="236">
        <f>(8+8)</f>
        <v>16</v>
      </c>
    </row>
    <row r="132" spans="1:6" ht="37.5" customHeight="1">
      <c r="A132" s="169" t="s">
        <v>15</v>
      </c>
      <c r="B132" s="121" t="s">
        <v>15</v>
      </c>
      <c r="C132" s="170" t="s">
        <v>74</v>
      </c>
      <c r="D132" s="171" t="s">
        <v>75</v>
      </c>
      <c r="E132" s="172" t="s">
        <v>15</v>
      </c>
      <c r="F132" s="122" t="s">
        <v>15</v>
      </c>
    </row>
    <row r="133" spans="1:6" ht="37.5" customHeight="1">
      <c r="A133" s="161" t="s">
        <v>15</v>
      </c>
      <c r="B133" s="123" t="s">
        <v>15</v>
      </c>
      <c r="C133" s="124" t="s">
        <v>134</v>
      </c>
      <c r="D133" s="162" t="s">
        <v>135</v>
      </c>
      <c r="E133" s="15" t="s">
        <v>15</v>
      </c>
      <c r="F133" s="247" t="s">
        <v>15</v>
      </c>
    </row>
    <row r="134" spans="1:6" ht="46.5">
      <c r="A134" s="164">
        <f>A131+1</f>
        <v>64</v>
      </c>
      <c r="B134" s="173"/>
      <c r="C134" s="124"/>
      <c r="D134" s="153" t="s">
        <v>169</v>
      </c>
      <c r="E134" s="124" t="s">
        <v>24</v>
      </c>
      <c r="F134" s="211">
        <f>ROUND(4*(2*2),0)</f>
        <v>16</v>
      </c>
    </row>
    <row r="135" spans="1:255" s="142" customFormat="1" ht="37.5" customHeight="1">
      <c r="A135" s="140" t="s">
        <v>15</v>
      </c>
      <c r="B135" s="121" t="s">
        <v>15</v>
      </c>
      <c r="C135" s="119" t="s">
        <v>52</v>
      </c>
      <c r="D135" s="120" t="s">
        <v>53</v>
      </c>
      <c r="E135" s="121" t="s">
        <v>15</v>
      </c>
      <c r="F135" s="122" t="s">
        <v>15</v>
      </c>
      <c r="G135" s="141"/>
      <c r="H135" s="141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  <c r="BS135" s="141"/>
      <c r="BT135" s="141"/>
      <c r="BU135" s="141"/>
      <c r="BV135" s="141"/>
      <c r="BW135" s="141"/>
      <c r="BX135" s="141"/>
      <c r="BY135" s="141"/>
      <c r="BZ135" s="141"/>
      <c r="CA135" s="141"/>
      <c r="CB135" s="141"/>
      <c r="CC135" s="141"/>
      <c r="CD135" s="141"/>
      <c r="CE135" s="141"/>
      <c r="CF135" s="141"/>
      <c r="CG135" s="141"/>
      <c r="CH135" s="141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1"/>
      <c r="CX135" s="141"/>
      <c r="CY135" s="141"/>
      <c r="CZ135" s="141"/>
      <c r="DA135" s="141"/>
      <c r="DB135" s="141"/>
      <c r="DC135" s="141"/>
      <c r="DD135" s="141"/>
      <c r="DE135" s="141"/>
      <c r="DF135" s="141"/>
      <c r="DG135" s="141"/>
      <c r="DH135" s="141"/>
      <c r="DI135" s="141"/>
      <c r="DJ135" s="141"/>
      <c r="DK135" s="141"/>
      <c r="DL135" s="141"/>
      <c r="DM135" s="141"/>
      <c r="DN135" s="141"/>
      <c r="DO135" s="141"/>
      <c r="DP135" s="141"/>
      <c r="DQ135" s="141"/>
      <c r="DR135" s="141"/>
      <c r="DS135" s="141"/>
      <c r="DT135" s="141"/>
      <c r="DU135" s="141"/>
      <c r="DV135" s="141"/>
      <c r="DW135" s="141"/>
      <c r="DX135" s="141"/>
      <c r="DY135" s="141"/>
      <c r="DZ135" s="141"/>
      <c r="EA135" s="141"/>
      <c r="EB135" s="141"/>
      <c r="EC135" s="141"/>
      <c r="ED135" s="141"/>
      <c r="EE135" s="141"/>
      <c r="EF135" s="141"/>
      <c r="EG135" s="141"/>
      <c r="EH135" s="141"/>
      <c r="EI135" s="141"/>
      <c r="EJ135" s="141"/>
      <c r="EK135" s="141"/>
      <c r="EL135" s="141"/>
      <c r="EM135" s="141"/>
      <c r="EN135" s="141"/>
      <c r="EO135" s="141"/>
      <c r="EP135" s="141"/>
      <c r="EQ135" s="141"/>
      <c r="ER135" s="141"/>
      <c r="ES135" s="141"/>
      <c r="ET135" s="141"/>
      <c r="EU135" s="141"/>
      <c r="EV135" s="141"/>
      <c r="EW135" s="141"/>
      <c r="EX135" s="141"/>
      <c r="EY135" s="141"/>
      <c r="EZ135" s="141"/>
      <c r="FA135" s="141"/>
      <c r="FB135" s="141"/>
      <c r="FC135" s="141"/>
      <c r="FD135" s="141"/>
      <c r="FE135" s="141"/>
      <c r="FF135" s="141"/>
      <c r="FG135" s="141"/>
      <c r="FH135" s="141"/>
      <c r="FI135" s="141"/>
      <c r="FJ135" s="141"/>
      <c r="FK135" s="141"/>
      <c r="FL135" s="141"/>
      <c r="FM135" s="141"/>
      <c r="FN135" s="141"/>
      <c r="FO135" s="141"/>
      <c r="FP135" s="141"/>
      <c r="FQ135" s="141"/>
      <c r="FR135" s="141"/>
      <c r="FS135" s="141"/>
      <c r="FT135" s="141"/>
      <c r="FU135" s="141"/>
      <c r="FV135" s="141"/>
      <c r="FW135" s="141"/>
      <c r="FX135" s="141"/>
      <c r="FY135" s="141"/>
      <c r="FZ135" s="141"/>
      <c r="GA135" s="141"/>
      <c r="GB135" s="141"/>
      <c r="GC135" s="141"/>
      <c r="GD135" s="141"/>
      <c r="GE135" s="141"/>
      <c r="GF135" s="141"/>
      <c r="GG135" s="141"/>
      <c r="GH135" s="141"/>
      <c r="GI135" s="141"/>
      <c r="GJ135" s="141"/>
      <c r="GK135" s="141"/>
      <c r="GL135" s="141"/>
      <c r="GM135" s="141"/>
      <c r="GN135" s="141"/>
      <c r="GO135" s="141"/>
      <c r="GP135" s="141"/>
      <c r="GQ135" s="141"/>
      <c r="GR135" s="141"/>
      <c r="GS135" s="141"/>
      <c r="GT135" s="141"/>
      <c r="GU135" s="141"/>
      <c r="GV135" s="141"/>
      <c r="GW135" s="141"/>
      <c r="GX135" s="141"/>
      <c r="GY135" s="141"/>
      <c r="GZ135" s="141"/>
      <c r="HA135" s="141"/>
      <c r="HB135" s="141"/>
      <c r="HC135" s="141"/>
      <c r="HD135" s="141"/>
      <c r="HE135" s="141"/>
      <c r="HF135" s="141"/>
      <c r="HG135" s="141"/>
      <c r="HH135" s="141"/>
      <c r="HI135" s="141"/>
      <c r="HJ135" s="141"/>
      <c r="HK135" s="141"/>
      <c r="HL135" s="141"/>
      <c r="HM135" s="141"/>
      <c r="HN135" s="141"/>
      <c r="HO135" s="141"/>
      <c r="HP135" s="141"/>
      <c r="HQ135" s="141"/>
      <c r="HR135" s="141"/>
      <c r="HS135" s="141"/>
      <c r="HT135" s="141"/>
      <c r="HU135" s="141"/>
      <c r="HV135" s="141"/>
      <c r="HW135" s="141"/>
      <c r="HX135" s="141"/>
      <c r="HY135" s="141"/>
      <c r="HZ135" s="141"/>
      <c r="IA135" s="141"/>
      <c r="IB135" s="141"/>
      <c r="IC135" s="141"/>
      <c r="ID135" s="141"/>
      <c r="IE135" s="141"/>
      <c r="IF135" s="141"/>
      <c r="IG135" s="141"/>
      <c r="IH135" s="141"/>
      <c r="II135" s="141"/>
      <c r="IJ135" s="141"/>
      <c r="IK135" s="141"/>
      <c r="IL135" s="141"/>
      <c r="IM135" s="141"/>
      <c r="IN135" s="141"/>
      <c r="IO135" s="141"/>
      <c r="IP135" s="141"/>
      <c r="IQ135" s="141"/>
      <c r="IR135" s="141"/>
      <c r="IS135" s="141"/>
      <c r="IT135" s="141"/>
      <c r="IU135" s="141"/>
    </row>
    <row r="136" spans="1:19" s="142" customFormat="1" ht="37.5" customHeight="1">
      <c r="A136" s="139" t="s">
        <v>15</v>
      </c>
      <c r="B136" s="147" t="s">
        <v>15</v>
      </c>
      <c r="C136" s="225" t="s">
        <v>98</v>
      </c>
      <c r="D136" s="226" t="s">
        <v>99</v>
      </c>
      <c r="E136" s="34" t="s">
        <v>15</v>
      </c>
      <c r="F136" s="227" t="s">
        <v>15</v>
      </c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</row>
    <row r="137" spans="1:19" s="142" customFormat="1" ht="62.25">
      <c r="A137" s="138">
        <f>A134+1</f>
        <v>65</v>
      </c>
      <c r="B137" s="42"/>
      <c r="C137" s="38"/>
      <c r="D137" s="228" t="s">
        <v>201</v>
      </c>
      <c r="E137" s="229" t="s">
        <v>24</v>
      </c>
      <c r="F137" s="267">
        <f>(4+7+8+7+7+6+7+10+12+13+9+7+7+8+8+9+10+8+8+9+12)+(7+7+8+7+7+8+7+7+10+12+13+13+13+12+10+15+13+11+11+13)</f>
        <v>380</v>
      </c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</row>
    <row r="138" spans="1:19" s="142" customFormat="1" ht="62.25">
      <c r="A138" s="138">
        <f>A137+1</f>
        <v>66</v>
      </c>
      <c r="B138" s="42"/>
      <c r="C138" s="38"/>
      <c r="D138" s="228" t="s">
        <v>136</v>
      </c>
      <c r="E138" s="229" t="s">
        <v>24</v>
      </c>
      <c r="F138" s="267">
        <f>(11+10)+22</f>
        <v>43</v>
      </c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</row>
    <row r="139" spans="1:19" s="142" customFormat="1" ht="37.5" customHeight="1">
      <c r="A139" s="148" t="s">
        <v>15</v>
      </c>
      <c r="B139" s="216" t="s">
        <v>15</v>
      </c>
      <c r="C139" s="217" t="s">
        <v>88</v>
      </c>
      <c r="D139" s="218" t="s">
        <v>89</v>
      </c>
      <c r="E139" s="149" t="s">
        <v>15</v>
      </c>
      <c r="F139" s="238" t="s">
        <v>15</v>
      </c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</row>
    <row r="140" spans="1:6" ht="37.5" customHeight="1">
      <c r="A140" s="233">
        <f>A138+1</f>
        <v>67</v>
      </c>
      <c r="B140" s="129"/>
      <c r="C140" s="244"/>
      <c r="D140" s="245" t="s">
        <v>182</v>
      </c>
      <c r="E140" s="246" t="s">
        <v>48</v>
      </c>
      <c r="F140" s="262">
        <v>9</v>
      </c>
    </row>
    <row r="141" spans="1:6" ht="37.5" customHeight="1" thickBot="1">
      <c r="A141" s="248">
        <f>A140+1</f>
        <v>68</v>
      </c>
      <c r="B141" s="249"/>
      <c r="C141" s="250"/>
      <c r="D141" s="251" t="s">
        <v>137</v>
      </c>
      <c r="E141" s="252" t="s">
        <v>48</v>
      </c>
      <c r="F141" s="263">
        <v>1</v>
      </c>
    </row>
  </sheetData>
  <sheetProtection/>
  <mergeCells count="1">
    <mergeCell ref="E1:F1"/>
  </mergeCells>
  <printOptions/>
  <pageMargins left="0.5511811023622047" right="0.1968503937007874" top="1.0236220472440944" bottom="0.7086614173228347" header="0.5118110236220472" footer="0.35433070866141736"/>
  <pageSetup horizontalDpi="600" verticalDpi="600" orientation="portrait" paperSize="9" scale="60" r:id="rId1"/>
  <headerFooter alignWithMargins="0">
    <oddHeader>&amp;C&amp;14PRZEDMIAR ROBÓT 
Przebudowa drogi powiatowej nr 1132W Siemiradz – Bród w m. Siemiradz od km 0+560 do km 1+245 - ETAP II</oddHeader>
  </headerFooter>
  <rowBreaks count="2" manualBreakCount="2">
    <brk id="28" max="7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79"/>
  <sheetViews>
    <sheetView view="pageLayout" workbookViewId="0" topLeftCell="C117">
      <selection activeCell="H232" sqref="H232"/>
    </sheetView>
  </sheetViews>
  <sheetFormatPr defaultColWidth="10.00390625" defaultRowHeight="12.75"/>
  <cols>
    <col min="1" max="1" width="8.50390625" style="18" customWidth="1"/>
    <col min="2" max="2" width="14.375" style="19" customWidth="1"/>
    <col min="3" max="3" width="15.875" style="20" customWidth="1"/>
    <col min="4" max="4" width="66.50390625" style="21" customWidth="1"/>
    <col min="5" max="5" width="18.125" style="20" customWidth="1"/>
    <col min="6" max="6" width="12.875" style="22" customWidth="1"/>
    <col min="7" max="7" width="13.50390625" style="23" customWidth="1"/>
    <col min="8" max="8" width="18.125" style="24" customWidth="1"/>
    <col min="9" max="9" width="16.125" style="25" customWidth="1"/>
    <col min="10" max="12" width="10.00390625" style="25" customWidth="1"/>
    <col min="13" max="13" width="10.625" style="25" bestFit="1" customWidth="1"/>
    <col min="14" max="16384" width="10.00390625" style="25" customWidth="1"/>
  </cols>
  <sheetData>
    <row r="1" spans="1:8" s="26" customFormat="1" ht="20.25" customHeight="1">
      <c r="A1" s="193" t="s">
        <v>0</v>
      </c>
      <c r="B1" s="194" t="s">
        <v>1</v>
      </c>
      <c r="C1" s="195" t="s">
        <v>2</v>
      </c>
      <c r="D1" s="196" t="s">
        <v>3</v>
      </c>
      <c r="E1" s="276" t="s">
        <v>4</v>
      </c>
      <c r="F1" s="276"/>
      <c r="G1" s="197" t="s">
        <v>5</v>
      </c>
      <c r="H1" s="198" t="s">
        <v>6</v>
      </c>
    </row>
    <row r="2" spans="1:8" s="27" customFormat="1" ht="33.75" customHeight="1">
      <c r="A2" s="81"/>
      <c r="B2" s="199" t="s">
        <v>7</v>
      </c>
      <c r="C2" s="52" t="s">
        <v>8</v>
      </c>
      <c r="D2" s="70" t="s">
        <v>9</v>
      </c>
      <c r="E2" s="71" t="s">
        <v>10</v>
      </c>
      <c r="F2" s="72" t="s">
        <v>11</v>
      </c>
      <c r="G2" s="80" t="s">
        <v>12</v>
      </c>
      <c r="H2" s="82" t="s">
        <v>12</v>
      </c>
    </row>
    <row r="3" spans="1:8" s="28" customFormat="1" ht="15">
      <c r="A3" s="83">
        <v>1</v>
      </c>
      <c r="B3" s="73" t="s">
        <v>13</v>
      </c>
      <c r="C3" s="74">
        <v>3</v>
      </c>
      <c r="D3" s="73" t="s">
        <v>14</v>
      </c>
      <c r="E3" s="74">
        <v>5</v>
      </c>
      <c r="F3" s="74">
        <v>6</v>
      </c>
      <c r="G3" s="75">
        <v>7</v>
      </c>
      <c r="H3" s="84">
        <v>8</v>
      </c>
    </row>
    <row r="4" spans="1:8" s="28" customFormat="1" ht="37.5" customHeight="1">
      <c r="A4" s="132" t="s">
        <v>15</v>
      </c>
      <c r="B4" s="133" t="s">
        <v>16</v>
      </c>
      <c r="C4" s="134" t="s">
        <v>15</v>
      </c>
      <c r="D4" s="135" t="s">
        <v>49</v>
      </c>
      <c r="E4" s="134" t="s">
        <v>15</v>
      </c>
      <c r="F4" s="134" t="s">
        <v>15</v>
      </c>
      <c r="G4" s="134" t="s">
        <v>15</v>
      </c>
      <c r="H4" s="136" t="s">
        <v>15</v>
      </c>
    </row>
    <row r="5" spans="1:8" s="29" customFormat="1" ht="37.5" customHeight="1">
      <c r="A5" s="94" t="s">
        <v>15</v>
      </c>
      <c r="B5" s="101" t="s">
        <v>15</v>
      </c>
      <c r="C5" s="93" t="s">
        <v>17</v>
      </c>
      <c r="D5" s="95" t="s">
        <v>18</v>
      </c>
      <c r="E5" s="100" t="s">
        <v>15</v>
      </c>
      <c r="F5" s="101" t="s">
        <v>15</v>
      </c>
      <c r="G5" s="100" t="s">
        <v>15</v>
      </c>
      <c r="H5" s="102" t="s">
        <v>15</v>
      </c>
    </row>
    <row r="6" spans="1:8" s="29" customFormat="1" ht="37.5" customHeight="1">
      <c r="A6" s="63" t="s">
        <v>15</v>
      </c>
      <c r="B6" s="76" t="s">
        <v>15</v>
      </c>
      <c r="C6" s="38" t="s">
        <v>19</v>
      </c>
      <c r="D6" s="36" t="s">
        <v>20</v>
      </c>
      <c r="E6" s="76" t="s">
        <v>15</v>
      </c>
      <c r="F6" s="42" t="s">
        <v>15</v>
      </c>
      <c r="G6" s="76" t="s">
        <v>15</v>
      </c>
      <c r="H6" s="85" t="s">
        <v>15</v>
      </c>
    </row>
    <row r="7" spans="1:8" s="29" customFormat="1" ht="37.5" customHeight="1">
      <c r="A7" s="65">
        <v>1</v>
      </c>
      <c r="B7" s="200"/>
      <c r="C7" s="38"/>
      <c r="D7" s="37" t="s">
        <v>30</v>
      </c>
      <c r="E7" s="38" t="s">
        <v>21</v>
      </c>
      <c r="F7" s="192">
        <f>Przedmiar_drogowy!F7</f>
        <v>0.685</v>
      </c>
      <c r="G7" s="268"/>
      <c r="H7" s="66"/>
    </row>
    <row r="8" spans="1:8" s="29" customFormat="1" ht="12.75" customHeight="1" hidden="1">
      <c r="A8" s="201"/>
      <c r="B8" s="202"/>
      <c r="C8" s="202"/>
      <c r="D8" s="202"/>
      <c r="E8" s="202"/>
      <c r="F8" s="202"/>
      <c r="G8" s="241"/>
      <c r="H8" s="203"/>
    </row>
    <row r="9" spans="1:8" s="29" customFormat="1" ht="12.75" customHeight="1" hidden="1">
      <c r="A9" s="201"/>
      <c r="B9" s="202"/>
      <c r="C9" s="202"/>
      <c r="D9" s="202"/>
      <c r="E9" s="202"/>
      <c r="F9" s="202"/>
      <c r="G9" s="241"/>
      <c r="H9" s="203"/>
    </row>
    <row r="10" spans="1:8" s="29" customFormat="1" ht="15" hidden="1">
      <c r="A10" s="201"/>
      <c r="B10" s="202"/>
      <c r="C10" s="202"/>
      <c r="D10" s="202"/>
      <c r="E10" s="202"/>
      <c r="F10" s="202"/>
      <c r="G10" s="241"/>
      <c r="H10" s="203"/>
    </row>
    <row r="11" spans="1:8" s="29" customFormat="1" ht="15" hidden="1">
      <c r="A11" s="201"/>
      <c r="B11" s="202"/>
      <c r="C11" s="202"/>
      <c r="D11" s="202"/>
      <c r="E11" s="202"/>
      <c r="F11" s="202"/>
      <c r="G11" s="241"/>
      <c r="H11" s="203"/>
    </row>
    <row r="12" spans="1:8" s="29" customFormat="1" ht="15" hidden="1">
      <c r="A12" s="201"/>
      <c r="B12" s="202"/>
      <c r="C12" s="202"/>
      <c r="D12" s="202"/>
      <c r="E12" s="202"/>
      <c r="F12" s="202"/>
      <c r="G12" s="241"/>
      <c r="H12" s="203"/>
    </row>
    <row r="13" spans="1:8" s="29" customFormat="1" ht="15" hidden="1">
      <c r="A13" s="201"/>
      <c r="B13" s="202"/>
      <c r="C13" s="202"/>
      <c r="D13" s="202"/>
      <c r="E13" s="202"/>
      <c r="F13" s="202"/>
      <c r="G13" s="241"/>
      <c r="H13" s="203"/>
    </row>
    <row r="14" spans="1:8" s="29" customFormat="1" ht="15" hidden="1">
      <c r="A14" s="201"/>
      <c r="B14" s="202"/>
      <c r="C14" s="202"/>
      <c r="D14" s="202"/>
      <c r="E14" s="202"/>
      <c r="F14" s="202"/>
      <c r="G14" s="241"/>
      <c r="H14" s="203"/>
    </row>
    <row r="15" spans="1:8" s="29" customFormat="1" ht="15" hidden="1">
      <c r="A15" s="201"/>
      <c r="B15" s="202"/>
      <c r="C15" s="202"/>
      <c r="D15" s="202"/>
      <c r="E15" s="202"/>
      <c r="F15" s="202"/>
      <c r="G15" s="241"/>
      <c r="H15" s="203"/>
    </row>
    <row r="16" spans="1:8" s="29" customFormat="1" ht="15" hidden="1">
      <c r="A16" s="201"/>
      <c r="B16" s="202"/>
      <c r="C16" s="202"/>
      <c r="D16" s="202"/>
      <c r="E16" s="202"/>
      <c r="F16" s="202"/>
      <c r="G16" s="241"/>
      <c r="H16" s="203"/>
    </row>
    <row r="17" spans="1:8" s="29" customFormat="1" ht="15" hidden="1">
      <c r="A17" s="201"/>
      <c r="B17" s="202"/>
      <c r="C17" s="202"/>
      <c r="D17" s="202"/>
      <c r="E17" s="202"/>
      <c r="F17" s="202"/>
      <c r="G17" s="241"/>
      <c r="H17" s="203"/>
    </row>
    <row r="18" spans="1:8" s="29" customFormat="1" ht="15" hidden="1">
      <c r="A18" s="201"/>
      <c r="B18" s="202"/>
      <c r="C18" s="202"/>
      <c r="D18" s="202"/>
      <c r="E18" s="202"/>
      <c r="F18" s="202"/>
      <c r="G18" s="241"/>
      <c r="H18" s="203"/>
    </row>
    <row r="19" spans="1:8" s="29" customFormat="1" ht="15" hidden="1">
      <c r="A19" s="201"/>
      <c r="B19" s="202"/>
      <c r="C19" s="202"/>
      <c r="D19" s="202"/>
      <c r="E19" s="202"/>
      <c r="F19" s="202"/>
      <c r="G19" s="241"/>
      <c r="H19" s="203"/>
    </row>
    <row r="20" spans="1:8" s="29" customFormat="1" ht="15" hidden="1">
      <c r="A20" s="201"/>
      <c r="B20" s="202"/>
      <c r="C20" s="202"/>
      <c r="D20" s="202"/>
      <c r="E20" s="202"/>
      <c r="F20" s="202"/>
      <c r="G20" s="241"/>
      <c r="H20" s="203"/>
    </row>
    <row r="21" spans="1:8" s="29" customFormat="1" ht="15" hidden="1">
      <c r="A21" s="201"/>
      <c r="B21" s="202"/>
      <c r="C21" s="202"/>
      <c r="D21" s="202"/>
      <c r="E21" s="202"/>
      <c r="F21" s="202"/>
      <c r="G21" s="241"/>
      <c r="H21" s="203"/>
    </row>
    <row r="22" spans="1:8" s="29" customFormat="1" ht="15" hidden="1">
      <c r="A22" s="201"/>
      <c r="B22" s="202"/>
      <c r="C22" s="202"/>
      <c r="D22" s="202"/>
      <c r="E22" s="202"/>
      <c r="F22" s="202"/>
      <c r="G22" s="241"/>
      <c r="H22" s="203"/>
    </row>
    <row r="23" spans="1:8" s="29" customFormat="1" ht="15" hidden="1">
      <c r="A23" s="201"/>
      <c r="B23" s="202"/>
      <c r="C23" s="202"/>
      <c r="D23" s="202"/>
      <c r="E23" s="202"/>
      <c r="F23" s="202"/>
      <c r="G23" s="241"/>
      <c r="H23" s="203"/>
    </row>
    <row r="24" spans="1:8" s="29" customFormat="1" ht="12.75" customHeight="1" hidden="1">
      <c r="A24" s="201"/>
      <c r="B24" s="202"/>
      <c r="C24" s="202"/>
      <c r="D24" s="202"/>
      <c r="E24" s="202"/>
      <c r="F24" s="202"/>
      <c r="G24" s="241"/>
      <c r="H24" s="203"/>
    </row>
    <row r="25" spans="1:8" s="29" customFormat="1" ht="12.75" customHeight="1" hidden="1">
      <c r="A25" s="201"/>
      <c r="B25" s="202"/>
      <c r="C25" s="202"/>
      <c r="D25" s="202"/>
      <c r="E25" s="202"/>
      <c r="F25" s="202"/>
      <c r="G25" s="241"/>
      <c r="H25" s="203"/>
    </row>
    <row r="26" spans="1:8" s="29" customFormat="1" ht="12.75" customHeight="1" hidden="1">
      <c r="A26" s="201"/>
      <c r="B26" s="202"/>
      <c r="C26" s="202"/>
      <c r="D26" s="202"/>
      <c r="E26" s="202"/>
      <c r="F26" s="202"/>
      <c r="G26" s="241"/>
      <c r="H26" s="203"/>
    </row>
    <row r="27" spans="1:8" s="29" customFormat="1" ht="12.75" customHeight="1" hidden="1">
      <c r="A27" s="201"/>
      <c r="B27" s="202"/>
      <c r="C27" s="202"/>
      <c r="D27" s="202"/>
      <c r="E27" s="202"/>
      <c r="F27" s="202"/>
      <c r="G27" s="241"/>
      <c r="H27" s="203"/>
    </row>
    <row r="28" spans="1:8" s="29" customFormat="1" ht="12.75" customHeight="1" hidden="1">
      <c r="A28" s="201"/>
      <c r="B28" s="202"/>
      <c r="C28" s="202"/>
      <c r="D28" s="202"/>
      <c r="E28" s="202"/>
      <c r="F28" s="202"/>
      <c r="G28" s="241"/>
      <c r="H28" s="203"/>
    </row>
    <row r="29" spans="1:8" s="29" customFormat="1" ht="12.75" customHeight="1" hidden="1">
      <c r="A29" s="201"/>
      <c r="B29" s="202"/>
      <c r="C29" s="202"/>
      <c r="D29" s="202"/>
      <c r="E29" s="202"/>
      <c r="F29" s="202"/>
      <c r="G29" s="241"/>
      <c r="H29" s="203"/>
    </row>
    <row r="30" spans="1:8" s="29" customFormat="1" ht="12.75" customHeight="1" hidden="1">
      <c r="A30" s="201"/>
      <c r="B30" s="202"/>
      <c r="C30" s="202"/>
      <c r="D30" s="202"/>
      <c r="E30" s="202"/>
      <c r="F30" s="202"/>
      <c r="G30" s="241"/>
      <c r="H30" s="203"/>
    </row>
    <row r="31" spans="1:8" s="29" customFormat="1" ht="12.75" customHeight="1" hidden="1">
      <c r="A31" s="201"/>
      <c r="B31" s="202"/>
      <c r="C31" s="202"/>
      <c r="D31" s="202"/>
      <c r="E31" s="202"/>
      <c r="F31" s="202"/>
      <c r="G31" s="241"/>
      <c r="H31" s="203"/>
    </row>
    <row r="32" spans="1:8" s="29" customFormat="1" ht="12.75" customHeight="1" hidden="1">
      <c r="A32" s="201"/>
      <c r="B32" s="202"/>
      <c r="C32" s="202"/>
      <c r="D32" s="202"/>
      <c r="E32" s="202"/>
      <c r="F32" s="202"/>
      <c r="G32" s="241"/>
      <c r="H32" s="203"/>
    </row>
    <row r="33" spans="1:8" s="29" customFormat="1" ht="12.75" customHeight="1" hidden="1">
      <c r="A33" s="201"/>
      <c r="B33" s="202"/>
      <c r="C33" s="202"/>
      <c r="D33" s="202"/>
      <c r="E33" s="202"/>
      <c r="F33" s="202"/>
      <c r="G33" s="241"/>
      <c r="H33" s="203"/>
    </row>
    <row r="34" spans="1:8" s="29" customFormat="1" ht="15" hidden="1">
      <c r="A34" s="201"/>
      <c r="B34" s="202"/>
      <c r="C34" s="202"/>
      <c r="D34" s="202"/>
      <c r="E34" s="202"/>
      <c r="F34" s="202"/>
      <c r="G34" s="241"/>
      <c r="H34" s="203"/>
    </row>
    <row r="35" spans="1:8" s="29" customFormat="1" ht="12.75" customHeight="1" hidden="1">
      <c r="A35" s="201"/>
      <c r="B35" s="202"/>
      <c r="C35" s="202"/>
      <c r="D35" s="202"/>
      <c r="E35" s="202"/>
      <c r="F35" s="202"/>
      <c r="G35" s="241"/>
      <c r="H35" s="203"/>
    </row>
    <row r="36" spans="1:8" s="29" customFormat="1" ht="12.75" customHeight="1" hidden="1">
      <c r="A36" s="201"/>
      <c r="B36" s="202"/>
      <c r="C36" s="202"/>
      <c r="D36" s="202"/>
      <c r="E36" s="202"/>
      <c r="F36" s="202"/>
      <c r="G36" s="241"/>
      <c r="H36" s="203"/>
    </row>
    <row r="37" spans="1:8" s="29" customFormat="1" ht="12.75" customHeight="1" hidden="1">
      <c r="A37" s="201"/>
      <c r="B37" s="202"/>
      <c r="C37" s="202"/>
      <c r="D37" s="202"/>
      <c r="E37" s="202"/>
      <c r="F37" s="202"/>
      <c r="G37" s="241"/>
      <c r="H37" s="203"/>
    </row>
    <row r="38" spans="1:8" s="29" customFormat="1" ht="12.75" customHeight="1" hidden="1">
      <c r="A38" s="201"/>
      <c r="B38" s="202"/>
      <c r="C38" s="202"/>
      <c r="D38" s="202"/>
      <c r="E38" s="202"/>
      <c r="F38" s="202"/>
      <c r="G38" s="241"/>
      <c r="H38" s="203"/>
    </row>
    <row r="39" spans="1:8" s="29" customFormat="1" ht="15" hidden="1">
      <c r="A39" s="201"/>
      <c r="B39" s="202"/>
      <c r="C39" s="202"/>
      <c r="D39" s="202"/>
      <c r="E39" s="202"/>
      <c r="F39" s="202"/>
      <c r="G39" s="241"/>
      <c r="H39" s="203"/>
    </row>
    <row r="40" spans="1:8" s="29" customFormat="1" ht="15" hidden="1">
      <c r="A40" s="201"/>
      <c r="B40" s="202"/>
      <c r="C40" s="202"/>
      <c r="D40" s="202"/>
      <c r="E40" s="202"/>
      <c r="F40" s="202"/>
      <c r="G40" s="241"/>
      <c r="H40" s="203"/>
    </row>
    <row r="41" spans="1:8" s="29" customFormat="1" ht="15" hidden="1">
      <c r="A41" s="201"/>
      <c r="B41" s="202"/>
      <c r="C41" s="202"/>
      <c r="D41" s="202"/>
      <c r="E41" s="202"/>
      <c r="F41" s="202"/>
      <c r="G41" s="241"/>
      <c r="H41" s="203"/>
    </row>
    <row r="42" spans="1:8" s="29" customFormat="1" ht="15" hidden="1">
      <c r="A42" s="201"/>
      <c r="B42" s="202"/>
      <c r="C42" s="202"/>
      <c r="D42" s="202"/>
      <c r="E42" s="202"/>
      <c r="F42" s="202"/>
      <c r="G42" s="241"/>
      <c r="H42" s="203"/>
    </row>
    <row r="43" spans="1:8" s="29" customFormat="1" ht="15" hidden="1">
      <c r="A43" s="201"/>
      <c r="B43" s="202"/>
      <c r="C43" s="202"/>
      <c r="D43" s="202"/>
      <c r="E43" s="202"/>
      <c r="F43" s="202"/>
      <c r="G43" s="241"/>
      <c r="H43" s="203"/>
    </row>
    <row r="44" spans="1:8" s="29" customFormat="1" ht="12.75" customHeight="1" hidden="1">
      <c r="A44" s="201"/>
      <c r="B44" s="202"/>
      <c r="C44" s="202"/>
      <c r="D44" s="202"/>
      <c r="E44" s="202"/>
      <c r="F44" s="202"/>
      <c r="G44" s="241"/>
      <c r="H44" s="203"/>
    </row>
    <row r="45" spans="1:8" s="29" customFormat="1" ht="15" hidden="1">
      <c r="A45" s="201"/>
      <c r="B45" s="202"/>
      <c r="C45" s="202"/>
      <c r="D45" s="202"/>
      <c r="E45" s="202"/>
      <c r="F45" s="202"/>
      <c r="G45" s="241"/>
      <c r="H45" s="203"/>
    </row>
    <row r="46" spans="1:8" s="29" customFormat="1" ht="12.75" customHeight="1" hidden="1">
      <c r="A46" s="201"/>
      <c r="B46" s="202"/>
      <c r="C46" s="202"/>
      <c r="D46" s="202"/>
      <c r="E46" s="202"/>
      <c r="F46" s="202"/>
      <c r="G46" s="241"/>
      <c r="H46" s="203"/>
    </row>
    <row r="47" spans="1:8" s="29" customFormat="1" ht="12.75" customHeight="1" hidden="1">
      <c r="A47" s="201"/>
      <c r="B47" s="202"/>
      <c r="C47" s="202"/>
      <c r="D47" s="202"/>
      <c r="E47" s="202"/>
      <c r="F47" s="202"/>
      <c r="G47" s="241"/>
      <c r="H47" s="203"/>
    </row>
    <row r="48" spans="1:8" s="29" customFormat="1" ht="12.75" customHeight="1" hidden="1">
      <c r="A48" s="201"/>
      <c r="B48" s="202"/>
      <c r="C48" s="202"/>
      <c r="D48" s="202"/>
      <c r="E48" s="202"/>
      <c r="F48" s="202"/>
      <c r="G48" s="241"/>
      <c r="H48" s="203"/>
    </row>
    <row r="49" spans="1:8" s="29" customFormat="1" ht="15" hidden="1">
      <c r="A49" s="201"/>
      <c r="B49" s="202"/>
      <c r="C49" s="202"/>
      <c r="D49" s="202"/>
      <c r="E49" s="202"/>
      <c r="F49" s="202"/>
      <c r="G49" s="241"/>
      <c r="H49" s="203"/>
    </row>
    <row r="50" spans="1:8" s="29" customFormat="1" ht="15" hidden="1">
      <c r="A50" s="201"/>
      <c r="B50" s="202"/>
      <c r="C50" s="202"/>
      <c r="D50" s="202"/>
      <c r="E50" s="202"/>
      <c r="F50" s="202"/>
      <c r="G50" s="241"/>
      <c r="H50" s="203"/>
    </row>
    <row r="51" spans="1:8" s="29" customFormat="1" ht="15" hidden="1">
      <c r="A51" s="201"/>
      <c r="B51" s="202"/>
      <c r="C51" s="202"/>
      <c r="D51" s="202"/>
      <c r="E51" s="202"/>
      <c r="F51" s="202"/>
      <c r="G51" s="241"/>
      <c r="H51" s="203"/>
    </row>
    <row r="52" spans="1:8" s="29" customFormat="1" ht="15" hidden="1">
      <c r="A52" s="201"/>
      <c r="B52" s="202"/>
      <c r="C52" s="202"/>
      <c r="D52" s="202"/>
      <c r="E52" s="202"/>
      <c r="F52" s="202"/>
      <c r="G52" s="241"/>
      <c r="H52" s="203"/>
    </row>
    <row r="53" spans="1:9" s="29" customFormat="1" ht="12.75" customHeight="1" hidden="1">
      <c r="A53" s="201"/>
      <c r="B53" s="202"/>
      <c r="C53" s="202"/>
      <c r="D53" s="202"/>
      <c r="E53" s="202"/>
      <c r="F53" s="202"/>
      <c r="G53" s="241"/>
      <c r="H53" s="203"/>
      <c r="I53" s="30"/>
    </row>
    <row r="54" spans="1:8" s="29" customFormat="1" ht="12.75" customHeight="1" hidden="1">
      <c r="A54" s="201"/>
      <c r="B54" s="202"/>
      <c r="C54" s="202"/>
      <c r="D54" s="202"/>
      <c r="E54" s="202"/>
      <c r="F54" s="202"/>
      <c r="G54" s="241"/>
      <c r="H54" s="203"/>
    </row>
    <row r="55" spans="1:8" s="29" customFormat="1" ht="15" hidden="1">
      <c r="A55" s="201"/>
      <c r="B55" s="202"/>
      <c r="C55" s="202"/>
      <c r="D55" s="202"/>
      <c r="E55" s="202"/>
      <c r="F55" s="202"/>
      <c r="G55" s="241"/>
      <c r="H55" s="203"/>
    </row>
    <row r="56" spans="1:8" s="29" customFormat="1" ht="15" hidden="1">
      <c r="A56" s="201"/>
      <c r="B56" s="202"/>
      <c r="C56" s="202"/>
      <c r="D56" s="202"/>
      <c r="E56" s="202"/>
      <c r="F56" s="202"/>
      <c r="G56" s="241"/>
      <c r="H56" s="203"/>
    </row>
    <row r="57" spans="1:8" s="29" customFormat="1" ht="15" hidden="1">
      <c r="A57" s="201"/>
      <c r="B57" s="202"/>
      <c r="C57" s="202"/>
      <c r="D57" s="202"/>
      <c r="E57" s="202"/>
      <c r="F57" s="202"/>
      <c r="G57" s="241"/>
      <c r="H57" s="203"/>
    </row>
    <row r="58" spans="1:8" s="29" customFormat="1" ht="15" hidden="1">
      <c r="A58" s="201"/>
      <c r="B58" s="202"/>
      <c r="C58" s="202"/>
      <c r="D58" s="202"/>
      <c r="E58" s="202"/>
      <c r="F58" s="202"/>
      <c r="G58" s="241"/>
      <c r="H58" s="203"/>
    </row>
    <row r="59" spans="1:8" s="29" customFormat="1" ht="15" hidden="1">
      <c r="A59" s="201"/>
      <c r="B59" s="202"/>
      <c r="C59" s="202"/>
      <c r="D59" s="202"/>
      <c r="E59" s="202"/>
      <c r="F59" s="202"/>
      <c r="G59" s="241"/>
      <c r="H59" s="203"/>
    </row>
    <row r="60" spans="1:8" s="29" customFormat="1" ht="15" hidden="1">
      <c r="A60" s="201"/>
      <c r="B60" s="202"/>
      <c r="C60" s="202"/>
      <c r="D60" s="202"/>
      <c r="E60" s="202"/>
      <c r="F60" s="202"/>
      <c r="G60" s="241"/>
      <c r="H60" s="203"/>
    </row>
    <row r="61" spans="1:8" s="29" customFormat="1" ht="15" hidden="1">
      <c r="A61" s="201"/>
      <c r="B61" s="202"/>
      <c r="C61" s="202"/>
      <c r="D61" s="202"/>
      <c r="E61" s="202"/>
      <c r="F61" s="202"/>
      <c r="G61" s="241"/>
      <c r="H61" s="203"/>
    </row>
    <row r="62" spans="1:8" s="29" customFormat="1" ht="12.75" customHeight="1" hidden="1">
      <c r="A62" s="201"/>
      <c r="B62" s="202"/>
      <c r="C62" s="202"/>
      <c r="D62" s="202"/>
      <c r="E62" s="202"/>
      <c r="F62" s="202"/>
      <c r="G62" s="241"/>
      <c r="H62" s="203"/>
    </row>
    <row r="63" spans="1:8" s="29" customFormat="1" ht="15" hidden="1">
      <c r="A63" s="201"/>
      <c r="B63" s="202"/>
      <c r="C63" s="202"/>
      <c r="D63" s="202"/>
      <c r="E63" s="202"/>
      <c r="F63" s="202"/>
      <c r="G63" s="241"/>
      <c r="H63" s="203"/>
    </row>
    <row r="64" spans="1:8" s="29" customFormat="1" ht="12.75" customHeight="1" hidden="1">
      <c r="A64" s="201"/>
      <c r="B64" s="202"/>
      <c r="C64" s="202"/>
      <c r="D64" s="202"/>
      <c r="E64" s="202"/>
      <c r="F64" s="202"/>
      <c r="G64" s="241"/>
      <c r="H64" s="203"/>
    </row>
    <row r="65" spans="1:8" s="29" customFormat="1" ht="15" hidden="1">
      <c r="A65" s="201"/>
      <c r="B65" s="202"/>
      <c r="C65" s="202"/>
      <c r="D65" s="202"/>
      <c r="E65" s="202"/>
      <c r="F65" s="202"/>
      <c r="G65" s="241"/>
      <c r="H65" s="203"/>
    </row>
    <row r="66" spans="1:8" s="29" customFormat="1" ht="15" hidden="1">
      <c r="A66" s="201"/>
      <c r="B66" s="202"/>
      <c r="C66" s="202"/>
      <c r="D66" s="202"/>
      <c r="E66" s="202"/>
      <c r="F66" s="202"/>
      <c r="G66" s="241"/>
      <c r="H66" s="203"/>
    </row>
    <row r="67" spans="1:8" s="29" customFormat="1" ht="15" hidden="1">
      <c r="A67" s="201"/>
      <c r="B67" s="202"/>
      <c r="C67" s="202"/>
      <c r="D67" s="202"/>
      <c r="E67" s="202"/>
      <c r="F67" s="202"/>
      <c r="G67" s="241"/>
      <c r="H67" s="203"/>
    </row>
    <row r="68" spans="1:8" s="29" customFormat="1" ht="15" hidden="1">
      <c r="A68" s="201"/>
      <c r="B68" s="202"/>
      <c r="C68" s="202"/>
      <c r="D68" s="202"/>
      <c r="E68" s="202"/>
      <c r="F68" s="202"/>
      <c r="G68" s="241"/>
      <c r="H68" s="203"/>
    </row>
    <row r="69" spans="1:8" s="29" customFormat="1" ht="15" hidden="1">
      <c r="A69" s="201"/>
      <c r="B69" s="202"/>
      <c r="C69" s="202"/>
      <c r="D69" s="202"/>
      <c r="E69" s="202"/>
      <c r="F69" s="202"/>
      <c r="G69" s="241"/>
      <c r="H69" s="203"/>
    </row>
    <row r="70" spans="1:8" s="29" customFormat="1" ht="15" hidden="1">
      <c r="A70" s="201"/>
      <c r="B70" s="202"/>
      <c r="C70" s="202"/>
      <c r="D70" s="202"/>
      <c r="E70" s="202"/>
      <c r="F70" s="202"/>
      <c r="G70" s="241"/>
      <c r="H70" s="203"/>
    </row>
    <row r="71" spans="1:8" s="29" customFormat="1" ht="15" hidden="1">
      <c r="A71" s="201"/>
      <c r="B71" s="202"/>
      <c r="C71" s="202"/>
      <c r="D71" s="202"/>
      <c r="E71" s="202"/>
      <c r="F71" s="202"/>
      <c r="G71" s="241"/>
      <c r="H71" s="203"/>
    </row>
    <row r="72" spans="1:8" s="29" customFormat="1" ht="15" hidden="1">
      <c r="A72" s="201"/>
      <c r="B72" s="202"/>
      <c r="C72" s="202"/>
      <c r="D72" s="202"/>
      <c r="E72" s="202"/>
      <c r="F72" s="202"/>
      <c r="G72" s="241"/>
      <c r="H72" s="203"/>
    </row>
    <row r="73" spans="1:8" s="29" customFormat="1" ht="15" hidden="1">
      <c r="A73" s="201"/>
      <c r="B73" s="202"/>
      <c r="C73" s="202"/>
      <c r="D73" s="202"/>
      <c r="E73" s="202"/>
      <c r="F73" s="202"/>
      <c r="G73" s="241"/>
      <c r="H73" s="203"/>
    </row>
    <row r="74" spans="1:8" s="29" customFormat="1" ht="15" hidden="1">
      <c r="A74" s="201"/>
      <c r="B74" s="202"/>
      <c r="C74" s="202"/>
      <c r="D74" s="202"/>
      <c r="E74" s="202"/>
      <c r="F74" s="202"/>
      <c r="G74" s="241"/>
      <c r="H74" s="203"/>
    </row>
    <row r="75" spans="1:8" s="29" customFormat="1" ht="15" hidden="1">
      <c r="A75" s="201"/>
      <c r="B75" s="202"/>
      <c r="C75" s="202"/>
      <c r="D75" s="202"/>
      <c r="E75" s="202"/>
      <c r="F75" s="202"/>
      <c r="G75" s="241"/>
      <c r="H75" s="203"/>
    </row>
    <row r="76" spans="1:8" s="29" customFormat="1" ht="15" hidden="1">
      <c r="A76" s="201"/>
      <c r="B76" s="202"/>
      <c r="C76" s="202"/>
      <c r="D76" s="202"/>
      <c r="E76" s="202"/>
      <c r="F76" s="202"/>
      <c r="G76" s="241"/>
      <c r="H76" s="203"/>
    </row>
    <row r="77" spans="1:8" s="29" customFormat="1" ht="15" hidden="1">
      <c r="A77" s="201"/>
      <c r="B77" s="202"/>
      <c r="C77" s="202"/>
      <c r="D77" s="202"/>
      <c r="E77" s="202"/>
      <c r="F77" s="202"/>
      <c r="G77" s="241"/>
      <c r="H77" s="203"/>
    </row>
    <row r="78" spans="1:8" s="29" customFormat="1" ht="15" hidden="1">
      <c r="A78" s="201"/>
      <c r="B78" s="202"/>
      <c r="C78" s="202"/>
      <c r="D78" s="202"/>
      <c r="E78" s="202"/>
      <c r="F78" s="202"/>
      <c r="G78" s="241"/>
      <c r="H78" s="203"/>
    </row>
    <row r="79" spans="1:8" s="29" customFormat="1" ht="12.75" customHeight="1" hidden="1">
      <c r="A79" s="201"/>
      <c r="B79" s="202"/>
      <c r="C79" s="202"/>
      <c r="D79" s="202"/>
      <c r="E79" s="202"/>
      <c r="F79" s="202"/>
      <c r="G79" s="241"/>
      <c r="H79" s="203"/>
    </row>
    <row r="80" spans="1:8" s="29" customFormat="1" ht="12.75" customHeight="1" hidden="1">
      <c r="A80" s="201"/>
      <c r="B80" s="202"/>
      <c r="C80" s="202"/>
      <c r="D80" s="202"/>
      <c r="E80" s="202"/>
      <c r="F80" s="202"/>
      <c r="G80" s="241"/>
      <c r="H80" s="203"/>
    </row>
    <row r="81" spans="1:8" s="29" customFormat="1" ht="12.75" customHeight="1" hidden="1">
      <c r="A81" s="201"/>
      <c r="B81" s="202"/>
      <c r="C81" s="202"/>
      <c r="D81" s="202"/>
      <c r="E81" s="202"/>
      <c r="F81" s="202"/>
      <c r="G81" s="241"/>
      <c r="H81" s="203"/>
    </row>
    <row r="82" spans="1:8" s="29" customFormat="1" ht="12.75" customHeight="1" hidden="1">
      <c r="A82" s="201"/>
      <c r="B82" s="202"/>
      <c r="C82" s="202"/>
      <c r="D82" s="202"/>
      <c r="E82" s="202"/>
      <c r="F82" s="202"/>
      <c r="G82" s="241"/>
      <c r="H82" s="203"/>
    </row>
    <row r="83" spans="1:8" s="29" customFormat="1" ht="12.75" customHeight="1" hidden="1">
      <c r="A83" s="201"/>
      <c r="B83" s="202"/>
      <c r="C83" s="202"/>
      <c r="D83" s="202"/>
      <c r="E83" s="202"/>
      <c r="F83" s="202"/>
      <c r="G83" s="241"/>
      <c r="H83" s="203"/>
    </row>
    <row r="84" spans="1:8" s="29" customFormat="1" ht="12.75" customHeight="1" hidden="1">
      <c r="A84" s="201"/>
      <c r="B84" s="202"/>
      <c r="C84" s="202"/>
      <c r="D84" s="202"/>
      <c r="E84" s="202"/>
      <c r="F84" s="202"/>
      <c r="G84" s="241"/>
      <c r="H84" s="203"/>
    </row>
    <row r="85" spans="1:8" s="29" customFormat="1" ht="12.75" customHeight="1" hidden="1">
      <c r="A85" s="201"/>
      <c r="B85" s="202"/>
      <c r="C85" s="202"/>
      <c r="D85" s="202"/>
      <c r="E85" s="202"/>
      <c r="F85" s="202"/>
      <c r="G85" s="241"/>
      <c r="H85" s="203"/>
    </row>
    <row r="86" spans="1:8" s="29" customFormat="1" ht="15" hidden="1">
      <c r="A86" s="201"/>
      <c r="B86" s="202"/>
      <c r="C86" s="202"/>
      <c r="D86" s="202"/>
      <c r="E86" s="202"/>
      <c r="F86" s="202"/>
      <c r="G86" s="241"/>
      <c r="H86" s="203"/>
    </row>
    <row r="87" spans="1:8" s="29" customFormat="1" ht="15" hidden="1">
      <c r="A87" s="201"/>
      <c r="B87" s="202"/>
      <c r="C87" s="202"/>
      <c r="D87" s="202"/>
      <c r="E87" s="202"/>
      <c r="F87" s="202"/>
      <c r="G87" s="241"/>
      <c r="H87" s="203"/>
    </row>
    <row r="88" spans="1:8" s="29" customFormat="1" ht="15" hidden="1">
      <c r="A88" s="201"/>
      <c r="B88" s="202"/>
      <c r="C88" s="202"/>
      <c r="D88" s="202"/>
      <c r="E88" s="202"/>
      <c r="F88" s="202"/>
      <c r="G88" s="241"/>
      <c r="H88" s="203"/>
    </row>
    <row r="89" spans="1:8" s="29" customFormat="1" ht="37.5" customHeight="1">
      <c r="A89" s="65">
        <f>A7+1</f>
        <v>2</v>
      </c>
      <c r="B89" s="231"/>
      <c r="C89" s="38"/>
      <c r="D89" s="45" t="s">
        <v>102</v>
      </c>
      <c r="E89" s="38" t="s">
        <v>100</v>
      </c>
      <c r="F89" s="78">
        <f>Przedmiar_drogowy!F19</f>
        <v>1</v>
      </c>
      <c r="G89" s="235"/>
      <c r="H89" s="66"/>
    </row>
    <row r="90" spans="1:8" s="29" customFormat="1" ht="38.25" customHeight="1">
      <c r="A90" s="148" t="s">
        <v>15</v>
      </c>
      <c r="B90" s="149" t="s">
        <v>15</v>
      </c>
      <c r="C90" s="150" t="s">
        <v>62</v>
      </c>
      <c r="D90" s="151" t="s">
        <v>63</v>
      </c>
      <c r="E90" s="152" t="s">
        <v>15</v>
      </c>
      <c r="F90" s="42" t="s">
        <v>15</v>
      </c>
      <c r="G90" s="184" t="s">
        <v>15</v>
      </c>
      <c r="H90" s="85" t="s">
        <v>15</v>
      </c>
    </row>
    <row r="91" spans="1:8" s="29" customFormat="1" ht="47.25">
      <c r="A91" s="125">
        <f>A89+1</f>
        <v>3</v>
      </c>
      <c r="B91" s="126"/>
      <c r="C91" s="124"/>
      <c r="D91" s="37" t="s">
        <v>103</v>
      </c>
      <c r="E91" s="38" t="s">
        <v>24</v>
      </c>
      <c r="F91" s="78">
        <f>Przedmiar_drogowy!F21</f>
        <v>110</v>
      </c>
      <c r="G91" s="269"/>
      <c r="H91" s="66"/>
    </row>
    <row r="92" spans="1:8" s="29" customFormat="1" ht="47.25">
      <c r="A92" s="125">
        <f aca="true" t="shared" si="0" ref="A92:A98">A91+1</f>
        <v>4</v>
      </c>
      <c r="B92" s="126"/>
      <c r="C92" s="124"/>
      <c r="D92" s="37" t="s">
        <v>104</v>
      </c>
      <c r="E92" s="38" t="s">
        <v>24</v>
      </c>
      <c r="F92" s="78">
        <f>Przedmiar_drogowy!F22</f>
        <v>110</v>
      </c>
      <c r="G92" s="269"/>
      <c r="H92" s="66"/>
    </row>
    <row r="93" spans="1:8" s="29" customFormat="1" ht="47.25">
      <c r="A93" s="125">
        <f t="shared" si="0"/>
        <v>5</v>
      </c>
      <c r="B93" s="126"/>
      <c r="C93" s="124"/>
      <c r="D93" s="37" t="s">
        <v>118</v>
      </c>
      <c r="E93" s="38" t="s">
        <v>24</v>
      </c>
      <c r="F93" s="78">
        <f>Przedmiar_drogowy!F23</f>
        <v>46</v>
      </c>
      <c r="G93" s="269"/>
      <c r="H93" s="66"/>
    </row>
    <row r="94" spans="1:8" s="29" customFormat="1" ht="47.25">
      <c r="A94" s="125">
        <f t="shared" si="0"/>
        <v>6</v>
      </c>
      <c r="B94" s="126"/>
      <c r="C94" s="124"/>
      <c r="D94" s="37" t="s">
        <v>119</v>
      </c>
      <c r="E94" s="38" t="s">
        <v>24</v>
      </c>
      <c r="F94" s="78">
        <f>Przedmiar_drogowy!F24</f>
        <v>46</v>
      </c>
      <c r="G94" s="269"/>
      <c r="H94" s="66"/>
    </row>
    <row r="95" spans="1:8" s="29" customFormat="1" ht="47.25">
      <c r="A95" s="125">
        <f t="shared" si="0"/>
        <v>7</v>
      </c>
      <c r="B95" s="126"/>
      <c r="C95" s="124"/>
      <c r="D95" s="153" t="s">
        <v>162</v>
      </c>
      <c r="E95" s="124" t="s">
        <v>51</v>
      </c>
      <c r="F95" s="78">
        <f>Przedmiar_drogowy!F25</f>
        <v>11</v>
      </c>
      <c r="G95" s="269"/>
      <c r="H95" s="66"/>
    </row>
    <row r="96" spans="1:8" s="29" customFormat="1" ht="37.5" customHeight="1">
      <c r="A96" s="125">
        <f t="shared" si="0"/>
        <v>8</v>
      </c>
      <c r="B96" s="126"/>
      <c r="C96" s="124"/>
      <c r="D96" s="153" t="s">
        <v>105</v>
      </c>
      <c r="E96" s="124" t="s">
        <v>54</v>
      </c>
      <c r="F96" s="78">
        <f>Przedmiar_drogowy!F26</f>
        <v>2</v>
      </c>
      <c r="G96" s="177"/>
      <c r="H96" s="66"/>
    </row>
    <row r="97" spans="1:8" s="29" customFormat="1" ht="37.5" customHeight="1">
      <c r="A97" s="125">
        <f t="shared" si="0"/>
        <v>9</v>
      </c>
      <c r="B97" s="126"/>
      <c r="C97" s="124"/>
      <c r="D97" s="153" t="s">
        <v>160</v>
      </c>
      <c r="E97" s="124" t="s">
        <v>54</v>
      </c>
      <c r="F97" s="78">
        <f>Przedmiar_drogowy!F27</f>
        <v>4</v>
      </c>
      <c r="G97" s="177"/>
      <c r="H97" s="66"/>
    </row>
    <row r="98" spans="1:8" s="29" customFormat="1" ht="37.5" customHeight="1">
      <c r="A98" s="125">
        <f t="shared" si="0"/>
        <v>10</v>
      </c>
      <c r="B98" s="126"/>
      <c r="C98" s="124"/>
      <c r="D98" s="153" t="s">
        <v>161</v>
      </c>
      <c r="E98" s="124" t="s">
        <v>54</v>
      </c>
      <c r="F98" s="78">
        <f>Przedmiar_drogowy!F28</f>
        <v>1</v>
      </c>
      <c r="G98" s="177"/>
      <c r="H98" s="66"/>
    </row>
    <row r="99" spans="1:8" s="31" customFormat="1" ht="37.5" customHeight="1">
      <c r="A99" s="63" t="s">
        <v>15</v>
      </c>
      <c r="B99" s="42" t="s">
        <v>15</v>
      </c>
      <c r="C99" s="34" t="s">
        <v>15</v>
      </c>
      <c r="D99" s="77" t="s">
        <v>31</v>
      </c>
      <c r="E99" s="76" t="s">
        <v>15</v>
      </c>
      <c r="F99" s="42" t="s">
        <v>15</v>
      </c>
      <c r="G99" s="76" t="s">
        <v>15</v>
      </c>
      <c r="H99" s="86"/>
    </row>
    <row r="100" spans="1:8" ht="12.75" customHeight="1" hidden="1">
      <c r="A100" s="201"/>
      <c r="B100" s="202"/>
      <c r="C100" s="202"/>
      <c r="D100" s="202"/>
      <c r="E100" s="202"/>
      <c r="F100" s="202"/>
      <c r="G100" s="202"/>
      <c r="H100" s="203"/>
    </row>
    <row r="101" spans="1:8" ht="12.75" customHeight="1" hidden="1">
      <c r="A101" s="201"/>
      <c r="B101" s="202"/>
      <c r="C101" s="202"/>
      <c r="D101" s="202"/>
      <c r="E101" s="202"/>
      <c r="F101" s="202"/>
      <c r="G101" s="202"/>
      <c r="H101" s="203"/>
    </row>
    <row r="102" spans="1:8" ht="12.75" customHeight="1" hidden="1">
      <c r="A102" s="201"/>
      <c r="B102" s="202"/>
      <c r="C102" s="202"/>
      <c r="D102" s="202"/>
      <c r="E102" s="202"/>
      <c r="F102" s="202"/>
      <c r="G102" s="202"/>
      <c r="H102" s="203"/>
    </row>
    <row r="103" spans="1:8" ht="47.25">
      <c r="A103" s="132" t="s">
        <v>15</v>
      </c>
      <c r="B103" s="133" t="s">
        <v>27</v>
      </c>
      <c r="C103" s="134" t="s">
        <v>15</v>
      </c>
      <c r="D103" s="135" t="s">
        <v>50</v>
      </c>
      <c r="E103" s="143" t="s">
        <v>15</v>
      </c>
      <c r="F103" s="144" t="s">
        <v>15</v>
      </c>
      <c r="G103" s="134" t="s">
        <v>15</v>
      </c>
      <c r="H103" s="136" t="s">
        <v>15</v>
      </c>
    </row>
    <row r="104" spans="1:8" ht="38.25" customHeight="1">
      <c r="A104" s="140" t="s">
        <v>15</v>
      </c>
      <c r="B104" s="121" t="s">
        <v>15</v>
      </c>
      <c r="C104" s="119" t="s">
        <v>80</v>
      </c>
      <c r="D104" s="120" t="s">
        <v>81</v>
      </c>
      <c r="E104" s="121" t="s">
        <v>15</v>
      </c>
      <c r="F104" s="101" t="s">
        <v>15</v>
      </c>
      <c r="G104" s="100" t="s">
        <v>15</v>
      </c>
      <c r="H104" s="102" t="s">
        <v>15</v>
      </c>
    </row>
    <row r="105" spans="1:8" ht="37.5" customHeight="1">
      <c r="A105" s="161" t="s">
        <v>15</v>
      </c>
      <c r="B105" s="123" t="s">
        <v>15</v>
      </c>
      <c r="C105" s="124" t="s">
        <v>82</v>
      </c>
      <c r="D105" s="162" t="s">
        <v>83</v>
      </c>
      <c r="E105" s="15" t="s">
        <v>15</v>
      </c>
      <c r="F105" s="76" t="s">
        <v>15</v>
      </c>
      <c r="G105" s="76" t="s">
        <v>15</v>
      </c>
      <c r="H105" s="85" t="s">
        <v>15</v>
      </c>
    </row>
    <row r="106" spans="1:8" ht="37.5" customHeight="1">
      <c r="A106" s="137">
        <f>A98+1</f>
        <v>11</v>
      </c>
      <c r="B106" s="91"/>
      <c r="C106" s="39"/>
      <c r="D106" s="92" t="s">
        <v>157</v>
      </c>
      <c r="E106" s="39" t="s">
        <v>24</v>
      </c>
      <c r="F106" s="78">
        <f>Przedmiar_drogowy!F32</f>
        <v>11</v>
      </c>
      <c r="G106" s="183"/>
      <c r="H106" s="66"/>
    </row>
    <row r="107" spans="1:8" ht="37.5" customHeight="1">
      <c r="A107" s="137">
        <f aca="true" t="shared" si="1" ref="A107:A112">A106+1</f>
        <v>12</v>
      </c>
      <c r="B107" s="91"/>
      <c r="C107" s="39"/>
      <c r="D107" s="92" t="s">
        <v>158</v>
      </c>
      <c r="E107" s="39" t="s">
        <v>24</v>
      </c>
      <c r="F107" s="78">
        <f>Przedmiar_drogowy!F33</f>
        <v>705</v>
      </c>
      <c r="G107" s="269"/>
      <c r="H107" s="66"/>
    </row>
    <row r="108" spans="1:8" ht="47.25">
      <c r="A108" s="137">
        <f t="shared" si="1"/>
        <v>13</v>
      </c>
      <c r="B108" s="91"/>
      <c r="C108" s="39"/>
      <c r="D108" s="92" t="s">
        <v>120</v>
      </c>
      <c r="E108" s="39" t="s">
        <v>24</v>
      </c>
      <c r="F108" s="78">
        <f>Przedmiar_drogowy!F34</f>
        <v>110</v>
      </c>
      <c r="G108" s="269"/>
      <c r="H108" s="66"/>
    </row>
    <row r="109" spans="1:8" ht="63">
      <c r="A109" s="137">
        <f t="shared" si="1"/>
        <v>14</v>
      </c>
      <c r="B109" s="91"/>
      <c r="C109" s="39"/>
      <c r="D109" s="92" t="s">
        <v>230</v>
      </c>
      <c r="E109" s="39" t="s">
        <v>24</v>
      </c>
      <c r="F109" s="78">
        <f>Przedmiar_drogowy!F35</f>
        <v>58</v>
      </c>
      <c r="G109" s="269"/>
      <c r="H109" s="66"/>
    </row>
    <row r="110" spans="1:8" ht="47.25">
      <c r="A110" s="137">
        <f t="shared" si="1"/>
        <v>15</v>
      </c>
      <c r="B110" s="91"/>
      <c r="C110" s="39"/>
      <c r="D110" s="92" t="s">
        <v>121</v>
      </c>
      <c r="E110" s="39" t="s">
        <v>24</v>
      </c>
      <c r="F110" s="78">
        <f>Przedmiar_drogowy!F36</f>
        <v>380</v>
      </c>
      <c r="G110" s="269"/>
      <c r="H110" s="66"/>
    </row>
    <row r="111" spans="1:8" ht="37.5" customHeight="1">
      <c r="A111" s="137">
        <f t="shared" si="1"/>
        <v>16</v>
      </c>
      <c r="B111" s="91"/>
      <c r="C111" s="39"/>
      <c r="D111" s="92" t="s">
        <v>159</v>
      </c>
      <c r="E111" s="39" t="s">
        <v>24</v>
      </c>
      <c r="F111" s="78">
        <f>Przedmiar_drogowy!F37</f>
        <v>71</v>
      </c>
      <c r="G111" s="269"/>
      <c r="H111" s="66"/>
    </row>
    <row r="112" spans="1:8" ht="37.5" customHeight="1">
      <c r="A112" s="137">
        <f t="shared" si="1"/>
        <v>17</v>
      </c>
      <c r="B112" s="91"/>
      <c r="C112" s="39"/>
      <c r="D112" s="127" t="s">
        <v>107</v>
      </c>
      <c r="E112" s="124" t="s">
        <v>84</v>
      </c>
      <c r="F112" s="78">
        <f>Przedmiar_drogowy!F38</f>
        <v>8</v>
      </c>
      <c r="G112" s="269"/>
      <c r="H112" s="66"/>
    </row>
    <row r="113" spans="1:8" ht="37.5" customHeight="1">
      <c r="A113" s="63" t="s">
        <v>15</v>
      </c>
      <c r="B113" s="42" t="s">
        <v>15</v>
      </c>
      <c r="C113" s="34" t="s">
        <v>15</v>
      </c>
      <c r="D113" s="77" t="s">
        <v>85</v>
      </c>
      <c r="E113" s="76" t="s">
        <v>15</v>
      </c>
      <c r="F113" s="42" t="s">
        <v>15</v>
      </c>
      <c r="G113" s="76" t="s">
        <v>15</v>
      </c>
      <c r="H113" s="86"/>
    </row>
    <row r="114" spans="1:8" ht="36" customHeight="1">
      <c r="A114" s="140" t="s">
        <v>15</v>
      </c>
      <c r="B114" s="121" t="s">
        <v>15</v>
      </c>
      <c r="C114" s="167" t="s">
        <v>72</v>
      </c>
      <c r="D114" s="168" t="s">
        <v>73</v>
      </c>
      <c r="E114" s="121" t="s">
        <v>15</v>
      </c>
      <c r="F114" s="101" t="s">
        <v>15</v>
      </c>
      <c r="G114" s="100" t="s">
        <v>15</v>
      </c>
      <c r="H114" s="102" t="s">
        <v>15</v>
      </c>
    </row>
    <row r="115" spans="1:8" ht="36" customHeight="1">
      <c r="A115" s="161" t="s">
        <v>15</v>
      </c>
      <c r="B115" s="123" t="s">
        <v>15</v>
      </c>
      <c r="C115" s="39" t="s">
        <v>92</v>
      </c>
      <c r="D115" s="36" t="s">
        <v>93</v>
      </c>
      <c r="E115" s="15" t="s">
        <v>15</v>
      </c>
      <c r="F115" s="76" t="s">
        <v>15</v>
      </c>
      <c r="G115" s="76" t="s">
        <v>15</v>
      </c>
      <c r="H115" s="85" t="s">
        <v>15</v>
      </c>
    </row>
    <row r="116" spans="1:8" ht="36" customHeight="1">
      <c r="A116" s="138">
        <f>A112+1</f>
        <v>18</v>
      </c>
      <c r="B116" s="35"/>
      <c r="C116" s="38"/>
      <c r="D116" s="45" t="s">
        <v>155</v>
      </c>
      <c r="E116" s="38" t="s">
        <v>51</v>
      </c>
      <c r="F116" s="78">
        <f>Przedmiar_drogowy!F41</f>
        <v>10</v>
      </c>
      <c r="G116" s="269"/>
      <c r="H116" s="66"/>
    </row>
    <row r="117" spans="1:8" ht="37.5" customHeight="1">
      <c r="A117" s="137">
        <f>A116+1</f>
        <v>19</v>
      </c>
      <c r="B117" s="230"/>
      <c r="C117" s="39"/>
      <c r="D117" s="45" t="s">
        <v>156</v>
      </c>
      <c r="E117" s="38" t="s">
        <v>54</v>
      </c>
      <c r="F117" s="78">
        <f>Przedmiar_drogowy!F42</f>
        <v>2</v>
      </c>
      <c r="G117" s="269"/>
      <c r="H117" s="66"/>
    </row>
    <row r="118" spans="1:8" ht="37.5" customHeight="1">
      <c r="A118" s="63" t="s">
        <v>15</v>
      </c>
      <c r="B118" s="42" t="s">
        <v>15</v>
      </c>
      <c r="C118" s="38" t="s">
        <v>129</v>
      </c>
      <c r="D118" s="36" t="s">
        <v>130</v>
      </c>
      <c r="E118" s="34" t="s">
        <v>15</v>
      </c>
      <c r="F118" s="76" t="s">
        <v>15</v>
      </c>
      <c r="G118" s="184" t="s">
        <v>15</v>
      </c>
      <c r="H118" s="85" t="s">
        <v>15</v>
      </c>
    </row>
    <row r="119" spans="1:8" ht="38.25" customHeight="1">
      <c r="A119" s="137">
        <f>A117+1</f>
        <v>20</v>
      </c>
      <c r="B119" s="242"/>
      <c r="C119" s="204"/>
      <c r="D119" s="243" t="s">
        <v>154</v>
      </c>
      <c r="E119" s="39" t="s">
        <v>51</v>
      </c>
      <c r="F119" s="78">
        <f>Przedmiar_drogowy!F44</f>
        <v>27</v>
      </c>
      <c r="G119" s="183"/>
      <c r="H119" s="66"/>
    </row>
    <row r="120" spans="1:8" ht="37.5" customHeight="1">
      <c r="A120" s="63" t="s">
        <v>15</v>
      </c>
      <c r="B120" s="42" t="s">
        <v>15</v>
      </c>
      <c r="C120" s="34" t="s">
        <v>15</v>
      </c>
      <c r="D120" s="77" t="s">
        <v>76</v>
      </c>
      <c r="E120" s="76" t="s">
        <v>15</v>
      </c>
      <c r="F120" s="42" t="s">
        <v>15</v>
      </c>
      <c r="G120" s="76" t="s">
        <v>15</v>
      </c>
      <c r="H120" s="86"/>
    </row>
    <row r="121" spans="1:8" ht="38.25" customHeight="1">
      <c r="A121" s="94" t="s">
        <v>15</v>
      </c>
      <c r="B121" s="100" t="s">
        <v>15</v>
      </c>
      <c r="C121" s="93" t="s">
        <v>22</v>
      </c>
      <c r="D121" s="95" t="s">
        <v>23</v>
      </c>
      <c r="E121" s="100" t="s">
        <v>15</v>
      </c>
      <c r="F121" s="101" t="s">
        <v>15</v>
      </c>
      <c r="G121" s="100" t="s">
        <v>15</v>
      </c>
      <c r="H121" s="102" t="s">
        <v>15</v>
      </c>
    </row>
    <row r="122" spans="1:8" ht="37.5" customHeight="1">
      <c r="A122" s="63" t="s">
        <v>15</v>
      </c>
      <c r="B122" s="42" t="s">
        <v>15</v>
      </c>
      <c r="C122" s="38" t="s">
        <v>39</v>
      </c>
      <c r="D122" s="36" t="s">
        <v>40</v>
      </c>
      <c r="E122" s="107" t="s">
        <v>15</v>
      </c>
      <c r="F122" s="76" t="s">
        <v>15</v>
      </c>
      <c r="G122" s="76" t="s">
        <v>15</v>
      </c>
      <c r="H122" s="85" t="s">
        <v>15</v>
      </c>
    </row>
    <row r="123" spans="1:8" ht="37.5" customHeight="1">
      <c r="A123" s="137">
        <f>A119+1</f>
        <v>21</v>
      </c>
      <c r="B123" s="91"/>
      <c r="C123" s="39"/>
      <c r="D123" s="92" t="s">
        <v>65</v>
      </c>
      <c r="E123" s="39" t="s">
        <v>24</v>
      </c>
      <c r="F123" s="78">
        <f>Przedmiar_drogowy!F52</f>
        <v>110</v>
      </c>
      <c r="G123" s="269"/>
      <c r="H123" s="66"/>
    </row>
    <row r="124" spans="1:8" ht="37.5" customHeight="1">
      <c r="A124" s="137">
        <f>A123+1</f>
        <v>22</v>
      </c>
      <c r="B124" s="91"/>
      <c r="C124" s="39"/>
      <c r="D124" s="92" t="s">
        <v>234</v>
      </c>
      <c r="E124" s="39" t="s">
        <v>24</v>
      </c>
      <c r="F124" s="78">
        <f>Przedmiar_drogowy!F53</f>
        <v>58</v>
      </c>
      <c r="G124" s="269"/>
      <c r="H124" s="66"/>
    </row>
    <row r="125" spans="1:8" ht="37.5" customHeight="1">
      <c r="A125" s="137">
        <f>A124+1</f>
        <v>23</v>
      </c>
      <c r="B125" s="91"/>
      <c r="C125" s="39"/>
      <c r="D125" s="92" t="s">
        <v>108</v>
      </c>
      <c r="E125" s="39" t="s">
        <v>24</v>
      </c>
      <c r="F125" s="78">
        <f>Przedmiar_drogowy!F54</f>
        <v>705</v>
      </c>
      <c r="G125" s="269"/>
      <c r="H125" s="66"/>
    </row>
    <row r="126" spans="1:8" ht="37.5" customHeight="1">
      <c r="A126" s="137">
        <f>A125+1</f>
        <v>24</v>
      </c>
      <c r="B126" s="91"/>
      <c r="C126" s="39"/>
      <c r="D126" s="92" t="s">
        <v>122</v>
      </c>
      <c r="E126" s="39" t="s">
        <v>24</v>
      </c>
      <c r="F126" s="78">
        <f>Przedmiar_drogowy!F55</f>
        <v>380</v>
      </c>
      <c r="G126" s="269"/>
      <c r="H126" s="66"/>
    </row>
    <row r="127" spans="1:8" ht="37.5" customHeight="1">
      <c r="A127" s="137">
        <f>A126+1</f>
        <v>25</v>
      </c>
      <c r="B127" s="91"/>
      <c r="C127" s="39"/>
      <c r="D127" s="92" t="s">
        <v>153</v>
      </c>
      <c r="E127" s="39" t="s">
        <v>24</v>
      </c>
      <c r="F127" s="78">
        <f>Przedmiar_drogowy!F56</f>
        <v>71</v>
      </c>
      <c r="G127" s="269"/>
      <c r="H127" s="66"/>
    </row>
    <row r="128" spans="1:8" ht="37.5" customHeight="1">
      <c r="A128" s="213" t="s">
        <v>15</v>
      </c>
      <c r="B128" s="123" t="s">
        <v>15</v>
      </c>
      <c r="C128" s="187" t="s">
        <v>86</v>
      </c>
      <c r="D128" s="188" t="s">
        <v>87</v>
      </c>
      <c r="E128" s="189" t="s">
        <v>15</v>
      </c>
      <c r="F128" s="76" t="s">
        <v>15</v>
      </c>
      <c r="G128" s="184" t="s">
        <v>15</v>
      </c>
      <c r="H128" s="85" t="s">
        <v>15</v>
      </c>
    </row>
    <row r="129" spans="1:8" ht="37.5" customHeight="1">
      <c r="A129" s="190">
        <f>A127+1</f>
        <v>26</v>
      </c>
      <c r="B129" s="214"/>
      <c r="C129" s="187"/>
      <c r="D129" s="215" t="s">
        <v>123</v>
      </c>
      <c r="E129" s="187" t="s">
        <v>24</v>
      </c>
      <c r="F129" s="78">
        <f>Przedmiar_drogowy!F58</f>
        <v>380</v>
      </c>
      <c r="G129" s="239"/>
      <c r="H129" s="66"/>
    </row>
    <row r="130" spans="1:8" ht="38.25" customHeight="1">
      <c r="A130" s="190">
        <f>A129+1</f>
        <v>27</v>
      </c>
      <c r="B130" s="214"/>
      <c r="C130" s="187"/>
      <c r="D130" s="215" t="s">
        <v>152</v>
      </c>
      <c r="E130" s="187" t="s">
        <v>24</v>
      </c>
      <c r="F130" s="78">
        <f>Przedmiar_drogowy!F59</f>
        <v>71</v>
      </c>
      <c r="G130" s="239"/>
      <c r="H130" s="66"/>
    </row>
    <row r="131" spans="1:8" ht="37.5" customHeight="1">
      <c r="A131" s="190">
        <f>A130+1</f>
        <v>28</v>
      </c>
      <c r="B131" s="214"/>
      <c r="C131" s="187"/>
      <c r="D131" s="215" t="s">
        <v>109</v>
      </c>
      <c r="E131" s="187" t="s">
        <v>24</v>
      </c>
      <c r="F131" s="78">
        <f>Przedmiar_drogowy!F60</f>
        <v>705</v>
      </c>
      <c r="G131" s="239"/>
      <c r="H131" s="66"/>
    </row>
    <row r="132" spans="1:8" ht="38.25" customHeight="1">
      <c r="A132" s="190">
        <f>A131+1</f>
        <v>29</v>
      </c>
      <c r="B132" s="214"/>
      <c r="C132" s="187"/>
      <c r="D132" s="215" t="s">
        <v>233</v>
      </c>
      <c r="E132" s="187" t="s">
        <v>24</v>
      </c>
      <c r="F132" s="78">
        <f>Przedmiar_drogowy!F61</f>
        <v>58</v>
      </c>
      <c r="G132" s="239"/>
      <c r="H132" s="66"/>
    </row>
    <row r="133" spans="1:8" ht="37.5" customHeight="1">
      <c r="A133" s="190">
        <f>A132+1</f>
        <v>30</v>
      </c>
      <c r="B133" s="214"/>
      <c r="C133" s="187"/>
      <c r="D133" s="215" t="s">
        <v>124</v>
      </c>
      <c r="E133" s="187" t="s">
        <v>24</v>
      </c>
      <c r="F133" s="78">
        <f>Przedmiar_drogowy!F62</f>
        <v>110</v>
      </c>
      <c r="G133" s="239"/>
      <c r="H133" s="66"/>
    </row>
    <row r="134" spans="1:8" ht="37.5" customHeight="1">
      <c r="A134" s="63" t="s">
        <v>15</v>
      </c>
      <c r="B134" s="42" t="s">
        <v>15</v>
      </c>
      <c r="C134" s="38" t="s">
        <v>36</v>
      </c>
      <c r="D134" s="36" t="s">
        <v>37</v>
      </c>
      <c r="E134" s="34" t="s">
        <v>15</v>
      </c>
      <c r="F134" s="76" t="s">
        <v>15</v>
      </c>
      <c r="G134" s="184" t="s">
        <v>15</v>
      </c>
      <c r="H134" s="85" t="s">
        <v>15</v>
      </c>
    </row>
    <row r="135" spans="1:8" ht="37.5" customHeight="1">
      <c r="A135" s="138">
        <f>A133+1</f>
        <v>31</v>
      </c>
      <c r="B135" s="35"/>
      <c r="C135" s="38"/>
      <c r="D135" s="45" t="s">
        <v>56</v>
      </c>
      <c r="E135" s="38" t="s">
        <v>24</v>
      </c>
      <c r="F135" s="78">
        <f>Przedmiar_drogowy!F64</f>
        <v>1267</v>
      </c>
      <c r="G135" s="239"/>
      <c r="H135" s="66"/>
    </row>
    <row r="136" spans="1:8" ht="37.5" customHeight="1">
      <c r="A136" s="138">
        <f>A135+1</f>
        <v>32</v>
      </c>
      <c r="B136" s="35"/>
      <c r="C136" s="38"/>
      <c r="D136" s="45" t="s">
        <v>57</v>
      </c>
      <c r="E136" s="38" t="s">
        <v>24</v>
      </c>
      <c r="F136" s="78">
        <f>Przedmiar_drogowy!F65</f>
        <v>6144</v>
      </c>
      <c r="G136" s="239"/>
      <c r="H136" s="66"/>
    </row>
    <row r="137" spans="1:8" ht="37.5" customHeight="1">
      <c r="A137" s="138">
        <f>A136+1</f>
        <v>33</v>
      </c>
      <c r="B137" s="35"/>
      <c r="C137" s="38"/>
      <c r="D137" s="45" t="s">
        <v>58</v>
      </c>
      <c r="E137" s="38" t="s">
        <v>24</v>
      </c>
      <c r="F137" s="78">
        <f>Przedmiar_drogowy!F66</f>
        <v>1267</v>
      </c>
      <c r="G137" s="239"/>
      <c r="H137" s="66"/>
    </row>
    <row r="138" spans="1:8" ht="37.5" customHeight="1">
      <c r="A138" s="138">
        <f>A137+1</f>
        <v>34</v>
      </c>
      <c r="B138" s="35"/>
      <c r="C138" s="38"/>
      <c r="D138" s="45" t="s">
        <v>59</v>
      </c>
      <c r="E138" s="38" t="s">
        <v>24</v>
      </c>
      <c r="F138" s="78">
        <f>Przedmiar_drogowy!F67</f>
        <v>6144</v>
      </c>
      <c r="G138" s="239"/>
      <c r="H138" s="66"/>
    </row>
    <row r="139" spans="1:8" ht="12.75" customHeight="1" hidden="1">
      <c r="A139" s="201"/>
      <c r="B139" s="202"/>
      <c r="C139" s="202"/>
      <c r="D139" s="202"/>
      <c r="E139" s="202"/>
      <c r="F139" s="78" t="e">
        <f>#REF!</f>
        <v>#REF!</v>
      </c>
      <c r="G139" s="234"/>
      <c r="H139" s="203"/>
    </row>
    <row r="140" spans="1:8" ht="12.75" customHeight="1" hidden="1">
      <c r="A140" s="201"/>
      <c r="B140" s="202"/>
      <c r="C140" s="202"/>
      <c r="D140" s="202"/>
      <c r="E140" s="202"/>
      <c r="F140" s="78" t="e">
        <f>#REF!</f>
        <v>#REF!</v>
      </c>
      <c r="G140" s="234"/>
      <c r="H140" s="203"/>
    </row>
    <row r="141" spans="1:8" ht="12.75" customHeight="1" hidden="1">
      <c r="A141" s="65">
        <f>A140+1</f>
        <v>1</v>
      </c>
      <c r="B141" s="42"/>
      <c r="C141" s="38"/>
      <c r="D141" s="202"/>
      <c r="E141" s="202"/>
      <c r="F141" s="78" t="e">
        <f>#REF!</f>
        <v>#REF!</v>
      </c>
      <c r="G141" s="234"/>
      <c r="H141" s="203"/>
    </row>
    <row r="142" spans="1:8" ht="37.5" customHeight="1">
      <c r="A142" s="63" t="s">
        <v>15</v>
      </c>
      <c r="B142" s="42" t="s">
        <v>15</v>
      </c>
      <c r="C142" s="38" t="s">
        <v>25</v>
      </c>
      <c r="D142" s="36" t="s">
        <v>26</v>
      </c>
      <c r="E142" s="34" t="s">
        <v>15</v>
      </c>
      <c r="F142" s="76" t="s">
        <v>15</v>
      </c>
      <c r="G142" s="184" t="s">
        <v>15</v>
      </c>
      <c r="H142" s="85" t="s">
        <v>15</v>
      </c>
    </row>
    <row r="143" spans="1:8" ht="12.75" customHeight="1" hidden="1">
      <c r="A143" s="65" t="e">
        <f>#REF!+1</f>
        <v>#REF!</v>
      </c>
      <c r="B143" s="202"/>
      <c r="C143" s="202"/>
      <c r="D143" s="202"/>
      <c r="E143" s="202"/>
      <c r="F143" s="78" t="e">
        <f>#REF!</f>
        <v>#REF!</v>
      </c>
      <c r="G143" s="234"/>
      <c r="H143" s="203"/>
    </row>
    <row r="144" spans="1:8" ht="12.75" customHeight="1" hidden="1">
      <c r="A144" s="65" t="e">
        <f>A143+1</f>
        <v>#REF!</v>
      </c>
      <c r="B144" s="202"/>
      <c r="C144" s="202"/>
      <c r="D144" s="202"/>
      <c r="E144" s="202"/>
      <c r="F144" s="78" t="e">
        <f>#REF!</f>
        <v>#REF!</v>
      </c>
      <c r="G144" s="234"/>
      <c r="H144" s="203"/>
    </row>
    <row r="145" spans="1:8" ht="12.75" customHeight="1" hidden="1">
      <c r="A145" s="65" t="e">
        <f>A144+1</f>
        <v>#REF!</v>
      </c>
      <c r="B145" s="202"/>
      <c r="C145" s="202"/>
      <c r="D145" s="202"/>
      <c r="E145" s="202"/>
      <c r="F145" s="78" t="e">
        <f>#REF!</f>
        <v>#REF!</v>
      </c>
      <c r="G145" s="234"/>
      <c r="H145" s="203"/>
    </row>
    <row r="146" spans="1:8" ht="12.75" customHeight="1" hidden="1">
      <c r="A146" s="65" t="e">
        <f>A145+1</f>
        <v>#REF!</v>
      </c>
      <c r="B146" s="202"/>
      <c r="C146" s="202"/>
      <c r="D146" s="202"/>
      <c r="E146" s="202"/>
      <c r="F146" s="78" t="e">
        <f>#REF!</f>
        <v>#REF!</v>
      </c>
      <c r="G146" s="234"/>
      <c r="H146" s="203"/>
    </row>
    <row r="147" spans="1:8" ht="12.75" customHeight="1" hidden="1">
      <c r="A147" s="65" t="e">
        <f>A146+1</f>
        <v>#REF!</v>
      </c>
      <c r="B147" s="202"/>
      <c r="C147" s="202"/>
      <c r="D147" s="202"/>
      <c r="E147" s="202"/>
      <c r="F147" s="78" t="e">
        <f>#REF!</f>
        <v>#REF!</v>
      </c>
      <c r="G147" s="234"/>
      <c r="H147" s="203"/>
    </row>
    <row r="148" spans="1:8" ht="12.75" customHeight="1" hidden="1">
      <c r="A148" s="65" t="e">
        <f>A147+1</f>
        <v>#REF!</v>
      </c>
      <c r="B148" s="202"/>
      <c r="C148" s="202"/>
      <c r="D148" s="202"/>
      <c r="E148" s="202"/>
      <c r="F148" s="78" t="e">
        <f>#REF!</f>
        <v>#REF!</v>
      </c>
      <c r="G148" s="234"/>
      <c r="H148" s="203"/>
    </row>
    <row r="149" spans="1:8" ht="37.5" customHeight="1">
      <c r="A149" s="138">
        <f>A138+1</f>
        <v>35</v>
      </c>
      <c r="B149" s="35"/>
      <c r="C149" s="38"/>
      <c r="D149" s="127" t="s">
        <v>125</v>
      </c>
      <c r="E149" s="38" t="s">
        <v>24</v>
      </c>
      <c r="F149" s="78">
        <f>Przedmiar_drogowy!F78</f>
        <v>110</v>
      </c>
      <c r="G149" s="239"/>
      <c r="H149" s="66"/>
    </row>
    <row r="150" spans="1:8" ht="37.5" customHeight="1">
      <c r="A150" s="138">
        <f>A149+1</f>
        <v>36</v>
      </c>
      <c r="B150" s="42"/>
      <c r="C150" s="38"/>
      <c r="D150" s="127" t="s">
        <v>232</v>
      </c>
      <c r="E150" s="38" t="s">
        <v>24</v>
      </c>
      <c r="F150" s="78">
        <f>Przedmiar_drogowy!F79</f>
        <v>58</v>
      </c>
      <c r="G150" s="239"/>
      <c r="H150" s="66"/>
    </row>
    <row r="151" spans="1:8" ht="37.5" customHeight="1">
      <c r="A151" s="138">
        <f>A150+1</f>
        <v>37</v>
      </c>
      <c r="B151" s="42"/>
      <c r="C151" s="38"/>
      <c r="D151" s="45" t="s">
        <v>110</v>
      </c>
      <c r="E151" s="154" t="s">
        <v>24</v>
      </c>
      <c r="F151" s="78">
        <f>Przedmiar_drogowy!F80</f>
        <v>705</v>
      </c>
      <c r="G151" s="239"/>
      <c r="H151" s="66"/>
    </row>
    <row r="152" spans="1:8" ht="37.5" customHeight="1">
      <c r="A152" s="138">
        <f>A151+1</f>
        <v>38</v>
      </c>
      <c r="B152" s="42"/>
      <c r="C152" s="38"/>
      <c r="D152" s="45" t="s">
        <v>106</v>
      </c>
      <c r="E152" s="154" t="s">
        <v>24</v>
      </c>
      <c r="F152" s="78">
        <f>Przedmiar_drogowy!F81</f>
        <v>380</v>
      </c>
      <c r="G152" s="239"/>
      <c r="H152" s="66"/>
    </row>
    <row r="153" spans="1:8" ht="37.5" customHeight="1">
      <c r="A153" s="138">
        <f>A152+1</f>
        <v>39</v>
      </c>
      <c r="B153" s="42"/>
      <c r="C153" s="38"/>
      <c r="D153" s="45" t="s">
        <v>151</v>
      </c>
      <c r="E153" s="154" t="s">
        <v>24</v>
      </c>
      <c r="F153" s="78">
        <f>Przedmiar_drogowy!F82</f>
        <v>71</v>
      </c>
      <c r="G153" s="239"/>
      <c r="H153" s="66"/>
    </row>
    <row r="154" spans="1:8" ht="37.5" customHeight="1">
      <c r="A154" s="63" t="s">
        <v>15</v>
      </c>
      <c r="B154" s="42" t="s">
        <v>15</v>
      </c>
      <c r="C154" s="42" t="s">
        <v>15</v>
      </c>
      <c r="D154" s="77" t="s">
        <v>32</v>
      </c>
      <c r="E154" s="76" t="s">
        <v>15</v>
      </c>
      <c r="F154" s="42" t="s">
        <v>15</v>
      </c>
      <c r="G154" s="76" t="s">
        <v>15</v>
      </c>
      <c r="H154" s="86"/>
    </row>
    <row r="155" spans="1:8" ht="37.5" customHeight="1">
      <c r="A155" s="94" t="s">
        <v>15</v>
      </c>
      <c r="B155" s="121" t="s">
        <v>15</v>
      </c>
      <c r="C155" s="93" t="s">
        <v>28</v>
      </c>
      <c r="D155" s="103" t="s">
        <v>29</v>
      </c>
      <c r="E155" s="100" t="s">
        <v>15</v>
      </c>
      <c r="F155" s="101" t="s">
        <v>15</v>
      </c>
      <c r="G155" s="100" t="s">
        <v>15</v>
      </c>
      <c r="H155" s="102" t="s">
        <v>15</v>
      </c>
    </row>
    <row r="156" spans="1:8" ht="37.5" customHeight="1">
      <c r="A156" s="63" t="s">
        <v>15</v>
      </c>
      <c r="B156" s="42" t="s">
        <v>15</v>
      </c>
      <c r="C156" s="38" t="s">
        <v>116</v>
      </c>
      <c r="D156" s="36" t="s">
        <v>117</v>
      </c>
      <c r="E156" s="34" t="s">
        <v>15</v>
      </c>
      <c r="F156" s="76" t="s">
        <v>15</v>
      </c>
      <c r="G156" s="184" t="s">
        <v>15</v>
      </c>
      <c r="H156" s="85" t="s">
        <v>15</v>
      </c>
    </row>
    <row r="157" spans="1:8" ht="37.5" customHeight="1">
      <c r="A157" s="138">
        <f>A153+1</f>
        <v>40</v>
      </c>
      <c r="B157" s="42"/>
      <c r="C157" s="38"/>
      <c r="D157" s="45" t="s">
        <v>149</v>
      </c>
      <c r="E157" s="154" t="s">
        <v>24</v>
      </c>
      <c r="F157" s="78">
        <f>Przedmiar_drogowy!F85</f>
        <v>11</v>
      </c>
      <c r="G157" s="160"/>
      <c r="H157" s="66"/>
    </row>
    <row r="158" spans="1:8" ht="37.5" customHeight="1">
      <c r="A158" s="63" t="s">
        <v>15</v>
      </c>
      <c r="B158" s="42" t="s">
        <v>15</v>
      </c>
      <c r="C158" s="38" t="s">
        <v>38</v>
      </c>
      <c r="D158" s="36" t="s">
        <v>41</v>
      </c>
      <c r="E158" s="34" t="s">
        <v>15</v>
      </c>
      <c r="F158" s="76" t="s">
        <v>15</v>
      </c>
      <c r="G158" s="184" t="s">
        <v>15</v>
      </c>
      <c r="H158" s="85" t="s">
        <v>15</v>
      </c>
    </row>
    <row r="159" spans="1:8" ht="37.5" customHeight="1">
      <c r="A159" s="138">
        <f>A157+1</f>
        <v>41</v>
      </c>
      <c r="B159" s="42"/>
      <c r="C159" s="38"/>
      <c r="D159" s="45" t="s">
        <v>221</v>
      </c>
      <c r="E159" s="38" t="s">
        <v>24</v>
      </c>
      <c r="F159" s="78">
        <f>Przedmiar_drogowy!F87</f>
        <v>3426</v>
      </c>
      <c r="G159" s="239"/>
      <c r="H159" s="66"/>
    </row>
    <row r="160" spans="1:8" ht="37.5" customHeight="1">
      <c r="A160" s="138">
        <f aca="true" t="shared" si="2" ref="A160:A165">A159+1</f>
        <v>42</v>
      </c>
      <c r="B160" s="49"/>
      <c r="C160" s="38"/>
      <c r="D160" s="45" t="s">
        <v>222</v>
      </c>
      <c r="E160" s="38" t="s">
        <v>24</v>
      </c>
      <c r="F160" s="78">
        <f>Przedmiar_drogowy!F102</f>
        <v>71</v>
      </c>
      <c r="G160" s="239"/>
      <c r="H160" s="66"/>
    </row>
    <row r="161" spans="1:8" ht="37.5" customHeight="1">
      <c r="A161" s="138">
        <f t="shared" si="2"/>
        <v>43</v>
      </c>
      <c r="B161" s="49"/>
      <c r="C161" s="38"/>
      <c r="D161" s="153" t="s">
        <v>111</v>
      </c>
      <c r="E161" s="38" t="s">
        <v>24</v>
      </c>
      <c r="F161" s="78">
        <f>Przedmiar_drogowy!F103</f>
        <v>650</v>
      </c>
      <c r="G161" s="239"/>
      <c r="H161" s="66"/>
    </row>
    <row r="162" spans="1:8" ht="37.5" customHeight="1">
      <c r="A162" s="138">
        <f t="shared" si="2"/>
        <v>44</v>
      </c>
      <c r="B162" s="49"/>
      <c r="C162" s="38"/>
      <c r="D162" s="153" t="s">
        <v>231</v>
      </c>
      <c r="E162" s="38" t="s">
        <v>24</v>
      </c>
      <c r="F162" s="78">
        <f>Przedmiar_drogowy!F104</f>
        <v>56</v>
      </c>
      <c r="G162" s="239"/>
      <c r="H162" s="66"/>
    </row>
    <row r="163" spans="1:8" ht="63">
      <c r="A163" s="138">
        <f t="shared" si="2"/>
        <v>45</v>
      </c>
      <c r="B163" s="49"/>
      <c r="C163" s="38"/>
      <c r="D163" s="153" t="s">
        <v>126</v>
      </c>
      <c r="E163" s="38" t="s">
        <v>24</v>
      </c>
      <c r="F163" s="78">
        <f>Przedmiar_drogowy!F105</f>
        <v>110</v>
      </c>
      <c r="G163" s="239"/>
      <c r="H163" s="66"/>
    </row>
    <row r="164" spans="1:8" ht="37.5" customHeight="1">
      <c r="A164" s="138">
        <f t="shared" si="2"/>
        <v>46</v>
      </c>
      <c r="B164" s="49"/>
      <c r="C164" s="38"/>
      <c r="D164" s="153" t="s">
        <v>150</v>
      </c>
      <c r="E164" s="38" t="s">
        <v>24</v>
      </c>
      <c r="F164" s="78">
        <f>Przedmiar_drogowy!F106</f>
        <v>71</v>
      </c>
      <c r="G164" s="239"/>
      <c r="H164" s="66"/>
    </row>
    <row r="165" spans="1:8" ht="94.5">
      <c r="A165" s="138">
        <f t="shared" si="2"/>
        <v>47</v>
      </c>
      <c r="B165" s="123"/>
      <c r="C165" s="124"/>
      <c r="D165" s="45" t="s">
        <v>223</v>
      </c>
      <c r="E165" s="38" t="s">
        <v>64</v>
      </c>
      <c r="F165" s="78">
        <f>Przedmiar_drogowy!F107</f>
        <v>199</v>
      </c>
      <c r="G165" s="239"/>
      <c r="H165" s="66"/>
    </row>
    <row r="166" spans="1:8" ht="37.5" customHeight="1">
      <c r="A166" s="63" t="s">
        <v>15</v>
      </c>
      <c r="B166" s="42" t="s">
        <v>15</v>
      </c>
      <c r="C166" s="42" t="s">
        <v>15</v>
      </c>
      <c r="D166" s="77" t="s">
        <v>33</v>
      </c>
      <c r="E166" s="34" t="s">
        <v>15</v>
      </c>
      <c r="F166" s="42" t="s">
        <v>15</v>
      </c>
      <c r="G166" s="76" t="s">
        <v>15</v>
      </c>
      <c r="H166" s="86"/>
    </row>
    <row r="167" spans="1:9" ht="12.75" customHeight="1" hidden="1">
      <c r="A167" s="201"/>
      <c r="B167" s="202"/>
      <c r="C167" s="202"/>
      <c r="D167" s="202"/>
      <c r="E167" s="202"/>
      <c r="F167" s="202"/>
      <c r="G167" s="202"/>
      <c r="H167" s="203"/>
      <c r="I167" s="32"/>
    </row>
    <row r="168" spans="1:9" ht="12.75" customHeight="1" hidden="1">
      <c r="A168" s="201"/>
      <c r="B168" s="202"/>
      <c r="C168" s="202"/>
      <c r="D168" s="202"/>
      <c r="E168" s="202"/>
      <c r="F168" s="202"/>
      <c r="G168" s="202"/>
      <c r="H168" s="203"/>
      <c r="I168" s="32"/>
    </row>
    <row r="169" spans="1:9" ht="12.75" customHeight="1" hidden="1">
      <c r="A169" s="201"/>
      <c r="B169" s="202"/>
      <c r="C169" s="202"/>
      <c r="D169" s="202"/>
      <c r="E169" s="202"/>
      <c r="F169" s="202"/>
      <c r="G169" s="202"/>
      <c r="H169" s="203"/>
      <c r="I169" s="32"/>
    </row>
    <row r="170" spans="1:9" ht="12.75" customHeight="1" hidden="1">
      <c r="A170" s="201"/>
      <c r="B170" s="202"/>
      <c r="C170" s="202"/>
      <c r="D170" s="202"/>
      <c r="E170" s="202"/>
      <c r="F170" s="202"/>
      <c r="G170" s="202"/>
      <c r="H170" s="203"/>
      <c r="I170" s="32"/>
    </row>
    <row r="171" spans="1:9" ht="12.75" customHeight="1" hidden="1">
      <c r="A171" s="201"/>
      <c r="B171" s="202"/>
      <c r="C171" s="202"/>
      <c r="D171" s="202"/>
      <c r="E171" s="202"/>
      <c r="F171" s="202"/>
      <c r="G171" s="202"/>
      <c r="H171" s="203"/>
      <c r="I171" s="32"/>
    </row>
    <row r="172" spans="1:9" ht="12.75" customHeight="1" hidden="1">
      <c r="A172" s="201"/>
      <c r="B172" s="202"/>
      <c r="C172" s="202"/>
      <c r="D172" s="202"/>
      <c r="E172" s="202"/>
      <c r="F172" s="202"/>
      <c r="G172" s="202"/>
      <c r="H172" s="203"/>
      <c r="I172" s="32"/>
    </row>
    <row r="173" spans="1:9" ht="12.75" customHeight="1" hidden="1">
      <c r="A173" s="201"/>
      <c r="B173" s="202"/>
      <c r="C173" s="202"/>
      <c r="D173" s="202"/>
      <c r="E173" s="202"/>
      <c r="F173" s="202"/>
      <c r="G173" s="202"/>
      <c r="H173" s="203"/>
      <c r="I173" s="32"/>
    </row>
    <row r="174" spans="1:9" ht="37.5" customHeight="1">
      <c r="A174" s="114" t="s">
        <v>15</v>
      </c>
      <c r="B174" s="121" t="s">
        <v>15</v>
      </c>
      <c r="C174" s="115" t="s">
        <v>43</v>
      </c>
      <c r="D174" s="116" t="s">
        <v>44</v>
      </c>
      <c r="E174" s="104" t="s">
        <v>15</v>
      </c>
      <c r="F174" s="101" t="s">
        <v>15</v>
      </c>
      <c r="G174" s="100" t="s">
        <v>15</v>
      </c>
      <c r="H174" s="102" t="s">
        <v>15</v>
      </c>
      <c r="I174" s="32"/>
    </row>
    <row r="175" spans="1:9" ht="37.5" customHeight="1">
      <c r="A175" s="221" t="s">
        <v>15</v>
      </c>
      <c r="B175" s="222" t="s">
        <v>15</v>
      </c>
      <c r="C175" s="39" t="s">
        <v>91</v>
      </c>
      <c r="D175" s="90" t="s">
        <v>112</v>
      </c>
      <c r="E175" s="40" t="s">
        <v>15</v>
      </c>
      <c r="F175" s="76" t="s">
        <v>15</v>
      </c>
      <c r="G175" s="76" t="s">
        <v>15</v>
      </c>
      <c r="H175" s="85" t="s">
        <v>15</v>
      </c>
      <c r="I175" s="32"/>
    </row>
    <row r="176" spans="1:9" ht="37.5" customHeight="1">
      <c r="A176" s="138">
        <f>A165+1</f>
        <v>48</v>
      </c>
      <c r="B176" s="35"/>
      <c r="C176" s="38"/>
      <c r="D176" s="45" t="s">
        <v>113</v>
      </c>
      <c r="E176" s="38" t="s">
        <v>51</v>
      </c>
      <c r="F176" s="78">
        <f>Przedmiar_drogowy!F110</f>
        <v>7</v>
      </c>
      <c r="G176" s="160"/>
      <c r="H176" s="66"/>
      <c r="I176" s="32"/>
    </row>
    <row r="177" spans="1:9" ht="37.5" customHeight="1">
      <c r="A177" s="138">
        <f>A176+1</f>
        <v>49</v>
      </c>
      <c r="B177" s="91"/>
      <c r="C177" s="39"/>
      <c r="D177" s="45" t="s">
        <v>94</v>
      </c>
      <c r="E177" s="38" t="s">
        <v>54</v>
      </c>
      <c r="F177" s="78">
        <f>Przedmiar_drogowy!F111</f>
        <v>2</v>
      </c>
      <c r="G177" s="160"/>
      <c r="H177" s="66"/>
      <c r="I177" s="32"/>
    </row>
    <row r="178" spans="1:9" ht="37.5" customHeight="1">
      <c r="A178" s="63" t="s">
        <v>15</v>
      </c>
      <c r="B178" s="42" t="s">
        <v>15</v>
      </c>
      <c r="C178" s="38" t="s">
        <v>45</v>
      </c>
      <c r="D178" s="36" t="s">
        <v>46</v>
      </c>
      <c r="E178" s="118" t="s">
        <v>15</v>
      </c>
      <c r="F178" s="76" t="s">
        <v>15</v>
      </c>
      <c r="G178" s="184" t="s">
        <v>15</v>
      </c>
      <c r="H178" s="85" t="s">
        <v>15</v>
      </c>
      <c r="I178" s="32"/>
    </row>
    <row r="179" spans="1:9" ht="37.5" customHeight="1">
      <c r="A179" s="138">
        <f>A177+1</f>
        <v>50</v>
      </c>
      <c r="B179" s="204"/>
      <c r="C179" s="38"/>
      <c r="D179" s="45" t="s">
        <v>60</v>
      </c>
      <c r="E179" s="38" t="s">
        <v>24</v>
      </c>
      <c r="F179" s="78">
        <f>Przedmiar_drogowy!F113</f>
        <v>1028</v>
      </c>
      <c r="G179" s="239"/>
      <c r="H179" s="66"/>
      <c r="I179" s="32"/>
    </row>
    <row r="180" spans="1:9" ht="37.5" customHeight="1">
      <c r="A180" s="145">
        <f>A179+1</f>
        <v>51</v>
      </c>
      <c r="B180" s="38"/>
      <c r="C180" s="38"/>
      <c r="D180" s="146" t="s">
        <v>61</v>
      </c>
      <c r="E180" s="38" t="s">
        <v>24</v>
      </c>
      <c r="F180" s="78">
        <f>Przedmiar_drogowy!F114</f>
        <v>1028</v>
      </c>
      <c r="G180" s="239"/>
      <c r="H180" s="66"/>
      <c r="I180" s="32"/>
    </row>
    <row r="181" spans="1:9" ht="37.5" customHeight="1">
      <c r="A181" s="63" t="s">
        <v>15</v>
      </c>
      <c r="B181" s="42" t="s">
        <v>15</v>
      </c>
      <c r="C181" s="223" t="s">
        <v>95</v>
      </c>
      <c r="D181" s="224" t="s">
        <v>96</v>
      </c>
      <c r="E181" s="118" t="s">
        <v>15</v>
      </c>
      <c r="F181" s="76" t="s">
        <v>15</v>
      </c>
      <c r="G181" s="184" t="s">
        <v>15</v>
      </c>
      <c r="H181" s="85" t="s">
        <v>15</v>
      </c>
      <c r="I181" s="32"/>
    </row>
    <row r="182" spans="1:9" ht="37.5" customHeight="1">
      <c r="A182" s="138">
        <f>A180+1</f>
        <v>52</v>
      </c>
      <c r="B182" s="47"/>
      <c r="C182" s="38"/>
      <c r="D182" s="45" t="s">
        <v>97</v>
      </c>
      <c r="E182" s="38" t="s">
        <v>51</v>
      </c>
      <c r="F182" s="78">
        <f>Przedmiar_drogowy!F116</f>
        <v>10</v>
      </c>
      <c r="G182" s="239"/>
      <c r="H182" s="66"/>
      <c r="I182" s="32"/>
    </row>
    <row r="183" spans="1:9" ht="37.5" customHeight="1">
      <c r="A183" s="63" t="s">
        <v>15</v>
      </c>
      <c r="B183" s="42" t="s">
        <v>15</v>
      </c>
      <c r="C183" s="42" t="s">
        <v>15</v>
      </c>
      <c r="D183" s="77" t="s">
        <v>47</v>
      </c>
      <c r="E183" s="34" t="s">
        <v>15</v>
      </c>
      <c r="F183" s="42" t="s">
        <v>15</v>
      </c>
      <c r="G183" s="76" t="s">
        <v>15</v>
      </c>
      <c r="H183" s="86"/>
      <c r="I183" s="32"/>
    </row>
    <row r="184" spans="1:9" ht="37.5" customHeight="1">
      <c r="A184" s="140" t="s">
        <v>66</v>
      </c>
      <c r="B184" s="121" t="s">
        <v>15</v>
      </c>
      <c r="C184" s="119" t="s">
        <v>67</v>
      </c>
      <c r="D184" s="120" t="s">
        <v>68</v>
      </c>
      <c r="E184" s="121" t="s">
        <v>15</v>
      </c>
      <c r="F184" s="101" t="s">
        <v>15</v>
      </c>
      <c r="G184" s="100" t="s">
        <v>15</v>
      </c>
      <c r="H184" s="102" t="s">
        <v>15</v>
      </c>
      <c r="I184" s="32"/>
    </row>
    <row r="185" spans="1:9" ht="37.5" customHeight="1">
      <c r="A185" s="161" t="s">
        <v>15</v>
      </c>
      <c r="B185" s="123" t="s">
        <v>15</v>
      </c>
      <c r="C185" s="124" t="s">
        <v>70</v>
      </c>
      <c r="D185" s="162" t="s">
        <v>71</v>
      </c>
      <c r="E185" s="15" t="s">
        <v>15</v>
      </c>
      <c r="F185" s="76" t="s">
        <v>15</v>
      </c>
      <c r="G185" s="76" t="s">
        <v>15</v>
      </c>
      <c r="H185" s="85" t="s">
        <v>15</v>
      </c>
      <c r="I185" s="32"/>
    </row>
    <row r="186" spans="1:9" ht="37.5" customHeight="1">
      <c r="A186" s="138">
        <f>A182+1</f>
        <v>53</v>
      </c>
      <c r="B186" s="49"/>
      <c r="C186" s="165"/>
      <c r="D186" s="166" t="s">
        <v>146</v>
      </c>
      <c r="E186" s="38" t="s">
        <v>24</v>
      </c>
      <c r="F186" s="232">
        <f>Przedmiar_drogowy!F119</f>
        <v>3.7</v>
      </c>
      <c r="G186" s="160"/>
      <c r="H186" s="66"/>
      <c r="I186" s="32"/>
    </row>
    <row r="187" spans="1:9" ht="37.5" customHeight="1">
      <c r="A187" s="138">
        <f>A186+1</f>
        <v>54</v>
      </c>
      <c r="B187" s="49"/>
      <c r="C187" s="165"/>
      <c r="D187" s="186" t="s">
        <v>147</v>
      </c>
      <c r="E187" s="38" t="s">
        <v>24</v>
      </c>
      <c r="F187" s="232">
        <f>Przedmiar_drogowy!F120</f>
        <v>28.9</v>
      </c>
      <c r="G187" s="239"/>
      <c r="H187" s="66"/>
      <c r="I187" s="32"/>
    </row>
    <row r="188" spans="1:9" ht="37.5" customHeight="1">
      <c r="A188" s="138">
        <f>A187+1</f>
        <v>55</v>
      </c>
      <c r="B188" s="49"/>
      <c r="C188" s="165"/>
      <c r="D188" s="166" t="s">
        <v>148</v>
      </c>
      <c r="E188" s="38" t="s">
        <v>24</v>
      </c>
      <c r="F188" s="232">
        <f>Przedmiar_drogowy!F121</f>
        <v>113.3</v>
      </c>
      <c r="G188" s="239"/>
      <c r="H188" s="66"/>
      <c r="I188" s="32"/>
    </row>
    <row r="189" spans="1:9" ht="37.5" customHeight="1">
      <c r="A189" s="161" t="s">
        <v>15</v>
      </c>
      <c r="B189" s="123" t="s">
        <v>15</v>
      </c>
      <c r="C189" s="124" t="s">
        <v>77</v>
      </c>
      <c r="D189" s="162" t="s">
        <v>78</v>
      </c>
      <c r="E189" s="15" t="s">
        <v>15</v>
      </c>
      <c r="F189" s="76" t="s">
        <v>15</v>
      </c>
      <c r="G189" s="184" t="s">
        <v>15</v>
      </c>
      <c r="H189" s="85" t="s">
        <v>15</v>
      </c>
      <c r="I189" s="32"/>
    </row>
    <row r="190" spans="1:9" ht="37.5" customHeight="1">
      <c r="A190" s="164">
        <f>A188+1</f>
        <v>56</v>
      </c>
      <c r="B190" s="126"/>
      <c r="C190" s="124"/>
      <c r="D190" s="127" t="s">
        <v>79</v>
      </c>
      <c r="E190" s="177" t="s">
        <v>48</v>
      </c>
      <c r="F190" s="211">
        <f>Przedmiar_drogowy!F123</f>
        <v>9</v>
      </c>
      <c r="G190" s="239"/>
      <c r="H190" s="66"/>
      <c r="I190" s="32"/>
    </row>
    <row r="191" spans="1:9" ht="37.5" customHeight="1">
      <c r="A191" s="164">
        <f aca="true" t="shared" si="3" ref="A191:A196">A190+1</f>
        <v>57</v>
      </c>
      <c r="B191" s="178"/>
      <c r="C191" s="179"/>
      <c r="D191" s="127" t="s">
        <v>224</v>
      </c>
      <c r="E191" s="180" t="s">
        <v>48</v>
      </c>
      <c r="F191" s="211">
        <f>Przedmiar_drogowy!F124</f>
        <v>4</v>
      </c>
      <c r="G191" s="239"/>
      <c r="H191" s="66"/>
      <c r="I191" s="32"/>
    </row>
    <row r="192" spans="1:9" ht="37.5" customHeight="1">
      <c r="A192" s="164">
        <f t="shared" si="3"/>
        <v>58</v>
      </c>
      <c r="B192" s="178"/>
      <c r="C192" s="179"/>
      <c r="D192" s="127" t="s">
        <v>144</v>
      </c>
      <c r="E192" s="180" t="s">
        <v>48</v>
      </c>
      <c r="F192" s="211">
        <f>Przedmiar_drogowy!F125</f>
        <v>7</v>
      </c>
      <c r="G192" s="160"/>
      <c r="H192" s="66"/>
      <c r="I192" s="32"/>
    </row>
    <row r="193" spans="1:9" ht="37.5" customHeight="1">
      <c r="A193" s="164">
        <f t="shared" si="3"/>
        <v>59</v>
      </c>
      <c r="B193" s="178"/>
      <c r="C193" s="179"/>
      <c r="D193" s="127" t="s">
        <v>225</v>
      </c>
      <c r="E193" s="180" t="s">
        <v>48</v>
      </c>
      <c r="F193" s="211">
        <f>Przedmiar_drogowy!F126</f>
        <v>2</v>
      </c>
      <c r="G193" s="239"/>
      <c r="H193" s="66"/>
      <c r="I193" s="32"/>
    </row>
    <row r="194" spans="1:9" ht="37.5" customHeight="1">
      <c r="A194" s="164">
        <f t="shared" si="3"/>
        <v>60</v>
      </c>
      <c r="B194" s="178"/>
      <c r="C194" s="179"/>
      <c r="D194" s="127" t="s">
        <v>226</v>
      </c>
      <c r="E194" s="180" t="s">
        <v>48</v>
      </c>
      <c r="F194" s="211">
        <f>Przedmiar_drogowy!F127</f>
        <v>4</v>
      </c>
      <c r="G194" s="160"/>
      <c r="H194" s="66"/>
      <c r="I194" s="32"/>
    </row>
    <row r="195" spans="1:9" ht="37.5" customHeight="1">
      <c r="A195" s="164">
        <f t="shared" si="3"/>
        <v>61</v>
      </c>
      <c r="B195" s="178"/>
      <c r="C195" s="179"/>
      <c r="D195" s="127" t="s">
        <v>145</v>
      </c>
      <c r="E195" s="180" t="s">
        <v>48</v>
      </c>
      <c r="F195" s="211">
        <f>Przedmiar_drogowy!F128</f>
        <v>2</v>
      </c>
      <c r="G195" s="160"/>
      <c r="H195" s="66"/>
      <c r="I195" s="32"/>
    </row>
    <row r="196" spans="1:9" ht="37.5" customHeight="1">
      <c r="A196" s="164">
        <f t="shared" si="3"/>
        <v>62</v>
      </c>
      <c r="B196" s="178"/>
      <c r="C196" s="179"/>
      <c r="D196" s="127" t="s">
        <v>227</v>
      </c>
      <c r="E196" s="180" t="s">
        <v>48</v>
      </c>
      <c r="F196" s="211">
        <f>Przedmiar_drogowy!F129</f>
        <v>1</v>
      </c>
      <c r="G196" s="239"/>
      <c r="H196" s="66"/>
      <c r="I196" s="32"/>
    </row>
    <row r="197" spans="1:9" ht="37.5" customHeight="1">
      <c r="A197" s="63" t="s">
        <v>15</v>
      </c>
      <c r="B197" s="42" t="s">
        <v>15</v>
      </c>
      <c r="C197" s="38" t="s">
        <v>114</v>
      </c>
      <c r="D197" s="36" t="s">
        <v>115</v>
      </c>
      <c r="E197" s="34" t="s">
        <v>15</v>
      </c>
      <c r="F197" s="76" t="s">
        <v>15</v>
      </c>
      <c r="G197" s="184" t="s">
        <v>15</v>
      </c>
      <c r="H197" s="85" t="s">
        <v>15</v>
      </c>
      <c r="I197" s="32"/>
    </row>
    <row r="198" spans="1:9" ht="47.25">
      <c r="A198" s="138">
        <f>A196+1</f>
        <v>63</v>
      </c>
      <c r="B198" s="35"/>
      <c r="C198" s="38"/>
      <c r="D198" s="37" t="s">
        <v>127</v>
      </c>
      <c r="E198" s="239" t="s">
        <v>51</v>
      </c>
      <c r="F198" s="78">
        <f>Przedmiar_drogowy!F131</f>
        <v>16</v>
      </c>
      <c r="G198" s="239"/>
      <c r="H198" s="66"/>
      <c r="I198" s="32"/>
    </row>
    <row r="199" spans="1:9" ht="37.5" customHeight="1">
      <c r="A199" s="63" t="s">
        <v>15</v>
      </c>
      <c r="B199" s="42" t="s">
        <v>15</v>
      </c>
      <c r="C199" s="42" t="s">
        <v>15</v>
      </c>
      <c r="D199" s="77" t="s">
        <v>69</v>
      </c>
      <c r="E199" s="34" t="s">
        <v>15</v>
      </c>
      <c r="F199" s="42" t="s">
        <v>15</v>
      </c>
      <c r="G199" s="76" t="s">
        <v>15</v>
      </c>
      <c r="H199" s="86"/>
      <c r="I199" s="32"/>
    </row>
    <row r="200" spans="1:9" ht="37.5" customHeight="1">
      <c r="A200" s="169" t="s">
        <v>15</v>
      </c>
      <c r="B200" s="121" t="s">
        <v>15</v>
      </c>
      <c r="C200" s="170" t="s">
        <v>74</v>
      </c>
      <c r="D200" s="171" t="s">
        <v>75</v>
      </c>
      <c r="E200" s="172" t="s">
        <v>15</v>
      </c>
      <c r="F200" s="101" t="s">
        <v>15</v>
      </c>
      <c r="G200" s="100" t="s">
        <v>15</v>
      </c>
      <c r="H200" s="102" t="s">
        <v>15</v>
      </c>
      <c r="I200" s="32"/>
    </row>
    <row r="201" spans="1:9" ht="37.5" customHeight="1">
      <c r="A201" s="161" t="s">
        <v>15</v>
      </c>
      <c r="B201" s="123" t="s">
        <v>15</v>
      </c>
      <c r="C201" s="124" t="s">
        <v>134</v>
      </c>
      <c r="D201" s="162" t="s">
        <v>135</v>
      </c>
      <c r="E201" s="15" t="s">
        <v>15</v>
      </c>
      <c r="F201" s="76" t="s">
        <v>15</v>
      </c>
      <c r="G201" s="184" t="s">
        <v>15</v>
      </c>
      <c r="H201" s="85" t="s">
        <v>15</v>
      </c>
      <c r="I201" s="32"/>
    </row>
    <row r="202" spans="1:9" ht="37.5" customHeight="1">
      <c r="A202" s="164">
        <f>A198+1</f>
        <v>64</v>
      </c>
      <c r="B202" s="173"/>
      <c r="C202" s="124"/>
      <c r="D202" s="153" t="s">
        <v>143</v>
      </c>
      <c r="E202" s="124" t="s">
        <v>24</v>
      </c>
      <c r="F202" s="78">
        <f>Przedmiar_drogowy!F134</f>
        <v>16</v>
      </c>
      <c r="G202" s="160"/>
      <c r="H202" s="66"/>
      <c r="I202" s="32"/>
    </row>
    <row r="203" spans="1:9" ht="37.5" customHeight="1">
      <c r="A203" s="63" t="s">
        <v>15</v>
      </c>
      <c r="B203" s="42" t="s">
        <v>15</v>
      </c>
      <c r="C203" s="42" t="s">
        <v>15</v>
      </c>
      <c r="D203" s="77" t="s">
        <v>69</v>
      </c>
      <c r="E203" s="34" t="s">
        <v>15</v>
      </c>
      <c r="F203" s="42" t="s">
        <v>15</v>
      </c>
      <c r="G203" s="76" t="s">
        <v>15</v>
      </c>
      <c r="H203" s="86"/>
      <c r="I203" s="32"/>
    </row>
    <row r="204" spans="1:9" ht="37.5" customHeight="1">
      <c r="A204" s="140" t="s">
        <v>15</v>
      </c>
      <c r="B204" s="121" t="s">
        <v>15</v>
      </c>
      <c r="C204" s="119" t="s">
        <v>52</v>
      </c>
      <c r="D204" s="120" t="s">
        <v>53</v>
      </c>
      <c r="E204" s="121" t="s">
        <v>15</v>
      </c>
      <c r="F204" s="101" t="s">
        <v>15</v>
      </c>
      <c r="G204" s="100" t="s">
        <v>15</v>
      </c>
      <c r="H204" s="102" t="s">
        <v>15</v>
      </c>
      <c r="I204" s="32"/>
    </row>
    <row r="205" spans="1:9" ht="37.5" customHeight="1">
      <c r="A205" s="139" t="s">
        <v>15</v>
      </c>
      <c r="B205" s="147" t="s">
        <v>15</v>
      </c>
      <c r="C205" s="225" t="s">
        <v>98</v>
      </c>
      <c r="D205" s="226" t="s">
        <v>99</v>
      </c>
      <c r="E205" s="34" t="s">
        <v>15</v>
      </c>
      <c r="F205" s="76" t="s">
        <v>15</v>
      </c>
      <c r="G205" s="76" t="s">
        <v>15</v>
      </c>
      <c r="H205" s="85" t="s">
        <v>15</v>
      </c>
      <c r="I205" s="32"/>
    </row>
    <row r="206" spans="1:9" ht="37.5" customHeight="1">
      <c r="A206" s="138">
        <f>A202+1</f>
        <v>65</v>
      </c>
      <c r="B206" s="42"/>
      <c r="C206" s="38"/>
      <c r="D206" s="228" t="s">
        <v>140</v>
      </c>
      <c r="E206" s="229" t="s">
        <v>24</v>
      </c>
      <c r="F206" s="78">
        <f>Przedmiar_drogowy!F137</f>
        <v>380</v>
      </c>
      <c r="G206" s="239"/>
      <c r="H206" s="66"/>
      <c r="I206" s="32"/>
    </row>
    <row r="207" spans="1:9" ht="47.25">
      <c r="A207" s="138">
        <f>A206+1</f>
        <v>66</v>
      </c>
      <c r="B207" s="42"/>
      <c r="C207" s="38"/>
      <c r="D207" s="228" t="s">
        <v>128</v>
      </c>
      <c r="E207" s="229" t="s">
        <v>24</v>
      </c>
      <c r="F207" s="78">
        <f>Przedmiar_drogowy!F138</f>
        <v>43</v>
      </c>
      <c r="G207" s="239"/>
      <c r="H207" s="66"/>
      <c r="I207" s="32"/>
    </row>
    <row r="208" spans="1:9" ht="37.5" customHeight="1">
      <c r="A208" s="139" t="s">
        <v>15</v>
      </c>
      <c r="B208" s="257" t="s">
        <v>15</v>
      </c>
      <c r="C208" s="217" t="s">
        <v>88</v>
      </c>
      <c r="D208" s="218" t="s">
        <v>89</v>
      </c>
      <c r="E208" s="34" t="s">
        <v>15</v>
      </c>
      <c r="F208" s="76" t="s">
        <v>15</v>
      </c>
      <c r="G208" s="76" t="s">
        <v>15</v>
      </c>
      <c r="H208" s="85" t="s">
        <v>15</v>
      </c>
      <c r="I208" s="32"/>
    </row>
    <row r="209" spans="1:9" ht="37.5" customHeight="1">
      <c r="A209" s="233">
        <f>A207+1</f>
        <v>67</v>
      </c>
      <c r="B209" s="129"/>
      <c r="C209" s="244"/>
      <c r="D209" s="245" t="s">
        <v>141</v>
      </c>
      <c r="E209" s="246" t="s">
        <v>48</v>
      </c>
      <c r="F209" s="78">
        <f>Przedmiar_drogowy!F140</f>
        <v>9</v>
      </c>
      <c r="G209" s="239"/>
      <c r="H209" s="66"/>
      <c r="I209" s="32"/>
    </row>
    <row r="210" spans="1:9" ht="37.5" customHeight="1">
      <c r="A210" s="138">
        <f>A209+1</f>
        <v>68</v>
      </c>
      <c r="B210" s="42"/>
      <c r="C210" s="38"/>
      <c r="D210" s="258" t="s">
        <v>142</v>
      </c>
      <c r="E210" s="154" t="s">
        <v>48</v>
      </c>
      <c r="F210" s="78">
        <f>Przedmiar_drogowy!F141</f>
        <v>1</v>
      </c>
      <c r="G210" s="160"/>
      <c r="H210" s="66"/>
      <c r="I210" s="32"/>
    </row>
    <row r="211" spans="1:13" ht="37.5" customHeight="1">
      <c r="A211" s="128" t="s">
        <v>15</v>
      </c>
      <c r="B211" s="129" t="s">
        <v>15</v>
      </c>
      <c r="C211" s="129" t="s">
        <v>15</v>
      </c>
      <c r="D211" s="130" t="s">
        <v>55</v>
      </c>
      <c r="E211" s="131" t="s">
        <v>15</v>
      </c>
      <c r="F211" s="42" t="s">
        <v>15</v>
      </c>
      <c r="G211" s="76" t="s">
        <v>15</v>
      </c>
      <c r="H211" s="86"/>
      <c r="I211" s="32"/>
      <c r="M211" s="212"/>
    </row>
    <row r="212" spans="1:8" ht="12.75" customHeight="1" hidden="1">
      <c r="A212" s="205"/>
      <c r="B212" s="206"/>
      <c r="C212" s="206"/>
      <c r="D212" s="206"/>
      <c r="E212" s="206"/>
      <c r="F212" s="206"/>
      <c r="G212" s="206"/>
      <c r="H212" s="207"/>
    </row>
    <row r="213" spans="1:8" ht="12.75" customHeight="1" hidden="1">
      <c r="A213" s="208"/>
      <c r="B213" s="209"/>
      <c r="C213" s="209"/>
      <c r="D213" s="209"/>
      <c r="E213" s="209"/>
      <c r="F213" s="209"/>
      <c r="G213" s="209"/>
      <c r="H213" s="210"/>
    </row>
    <row r="214" spans="1:8" ht="15" hidden="1">
      <c r="A214" s="208"/>
      <c r="B214" s="209"/>
      <c r="C214" s="209"/>
      <c r="D214" s="209"/>
      <c r="E214" s="209"/>
      <c r="F214" s="209"/>
      <c r="G214" s="209"/>
      <c r="H214" s="210"/>
    </row>
    <row r="215" spans="1:8" ht="15" hidden="1">
      <c r="A215" s="208"/>
      <c r="B215" s="209"/>
      <c r="C215" s="209"/>
      <c r="D215" s="209"/>
      <c r="E215" s="209"/>
      <c r="F215" s="209"/>
      <c r="G215" s="209"/>
      <c r="H215" s="210"/>
    </row>
    <row r="216" spans="1:8" ht="12.75" customHeight="1" hidden="1">
      <c r="A216" s="208"/>
      <c r="B216" s="209"/>
      <c r="C216" s="209"/>
      <c r="D216" s="209"/>
      <c r="E216" s="209"/>
      <c r="F216" s="209"/>
      <c r="G216" s="209"/>
      <c r="H216" s="210"/>
    </row>
    <row r="217" spans="1:8" ht="15" hidden="1">
      <c r="A217" s="208"/>
      <c r="B217" s="209"/>
      <c r="C217" s="209"/>
      <c r="D217" s="209"/>
      <c r="E217" s="209"/>
      <c r="F217" s="209"/>
      <c r="G217" s="209"/>
      <c r="H217" s="210"/>
    </row>
    <row r="218" spans="1:8" ht="12.75" customHeight="1" hidden="1">
      <c r="A218" s="208"/>
      <c r="B218" s="209"/>
      <c r="C218" s="209"/>
      <c r="D218" s="209"/>
      <c r="E218" s="209"/>
      <c r="F218" s="209"/>
      <c r="G218" s="209"/>
      <c r="H218" s="210"/>
    </row>
    <row r="219" spans="1:8" ht="15" hidden="1">
      <c r="A219" s="208"/>
      <c r="B219" s="209"/>
      <c r="C219" s="209"/>
      <c r="D219" s="209"/>
      <c r="E219" s="209"/>
      <c r="F219" s="209"/>
      <c r="G219" s="209"/>
      <c r="H219" s="210"/>
    </row>
    <row r="220" spans="1:8" ht="15" hidden="1">
      <c r="A220" s="208"/>
      <c r="B220" s="209"/>
      <c r="C220" s="209"/>
      <c r="D220" s="209"/>
      <c r="E220" s="209"/>
      <c r="F220" s="209"/>
      <c r="G220" s="209"/>
      <c r="H220" s="210"/>
    </row>
    <row r="221" spans="1:8" ht="15" hidden="1">
      <c r="A221" s="208"/>
      <c r="B221" s="209"/>
      <c r="C221" s="209"/>
      <c r="D221" s="209"/>
      <c r="E221" s="209"/>
      <c r="F221" s="209"/>
      <c r="G221" s="209"/>
      <c r="H221" s="210"/>
    </row>
    <row r="222" spans="1:8" ht="12.75" customHeight="1" hidden="1">
      <c r="A222" s="208"/>
      <c r="B222" s="209"/>
      <c r="C222" s="209"/>
      <c r="D222" s="209"/>
      <c r="E222" s="209"/>
      <c r="F222" s="209"/>
      <c r="G222" s="209"/>
      <c r="H222" s="210"/>
    </row>
    <row r="223" spans="1:8" ht="12.75" customHeight="1" hidden="1">
      <c r="A223" s="208"/>
      <c r="B223" s="209"/>
      <c r="C223" s="209"/>
      <c r="D223" s="209"/>
      <c r="E223" s="209"/>
      <c r="F223" s="209"/>
      <c r="G223" s="209"/>
      <c r="H223" s="210"/>
    </row>
    <row r="224" spans="1:8" ht="12.75" customHeight="1" hidden="1">
      <c r="A224" s="208"/>
      <c r="B224" s="209"/>
      <c r="C224" s="209"/>
      <c r="D224" s="209"/>
      <c r="E224" s="209"/>
      <c r="F224" s="209"/>
      <c r="G224" s="209"/>
      <c r="H224" s="210"/>
    </row>
    <row r="225" spans="1:8" ht="12.75" customHeight="1" hidden="1">
      <c r="A225" s="208"/>
      <c r="B225" s="209"/>
      <c r="C225" s="209"/>
      <c r="D225" s="209"/>
      <c r="E225" s="209"/>
      <c r="F225" s="209"/>
      <c r="G225" s="209"/>
      <c r="H225" s="210"/>
    </row>
    <row r="226" spans="1:8" ht="12.75" customHeight="1" hidden="1">
      <c r="A226" s="208"/>
      <c r="B226" s="209"/>
      <c r="C226" s="209"/>
      <c r="D226" s="209"/>
      <c r="E226" s="209"/>
      <c r="F226" s="209"/>
      <c r="G226" s="209"/>
      <c r="H226" s="210"/>
    </row>
    <row r="227" spans="1:8" ht="12.75" customHeight="1" hidden="1">
      <c r="A227" s="208"/>
      <c r="B227" s="209"/>
      <c r="C227" s="209"/>
      <c r="D227" s="209"/>
      <c r="E227" s="209"/>
      <c r="F227" s="209"/>
      <c r="G227" s="209"/>
      <c r="H227" s="210"/>
    </row>
    <row r="228" spans="1:8" ht="12.75" customHeight="1" hidden="1">
      <c r="A228" s="208"/>
      <c r="B228" s="209"/>
      <c r="C228" s="209"/>
      <c r="D228" s="209"/>
      <c r="E228" s="209"/>
      <c r="F228" s="209"/>
      <c r="G228" s="209"/>
      <c r="H228" s="210"/>
    </row>
    <row r="229" spans="1:8" ht="12.75" customHeight="1">
      <c r="A229" s="277"/>
      <c r="B229" s="278"/>
      <c r="C229" s="278"/>
      <c r="D229" s="278"/>
      <c r="E229" s="278"/>
      <c r="F229" s="278"/>
      <c r="G229" s="278"/>
      <c r="H229" s="279"/>
    </row>
    <row r="230" spans="1:8" s="33" customFormat="1" ht="44.25" customHeight="1">
      <c r="A230" s="280" t="s">
        <v>34</v>
      </c>
      <c r="B230" s="281"/>
      <c r="C230" s="281"/>
      <c r="D230" s="282"/>
      <c r="E230" s="79" t="s">
        <v>15</v>
      </c>
      <c r="F230" s="283" t="s">
        <v>15</v>
      </c>
      <c r="G230" s="283"/>
      <c r="H230" s="87"/>
    </row>
    <row r="231" spans="1:13" ht="44.25" customHeight="1">
      <c r="A231" s="280" t="s">
        <v>42</v>
      </c>
      <c r="B231" s="281"/>
      <c r="C231" s="281"/>
      <c r="D231" s="282"/>
      <c r="E231" s="79" t="s">
        <v>15</v>
      </c>
      <c r="F231" s="283" t="s">
        <v>15</v>
      </c>
      <c r="G231" s="283"/>
      <c r="H231" s="108"/>
      <c r="M231" s="32"/>
    </row>
    <row r="232" spans="1:8" ht="44.25" customHeight="1" thickBot="1">
      <c r="A232" s="272" t="s">
        <v>35</v>
      </c>
      <c r="B232" s="273"/>
      <c r="C232" s="273"/>
      <c r="D232" s="274"/>
      <c r="E232" s="109" t="s">
        <v>15</v>
      </c>
      <c r="F232" s="275" t="s">
        <v>15</v>
      </c>
      <c r="G232" s="275"/>
      <c r="H232" s="110"/>
    </row>
    <row r="233" ht="15">
      <c r="G233" s="175"/>
    </row>
    <row r="234" ht="15">
      <c r="G234" s="175"/>
    </row>
    <row r="235" ht="15">
      <c r="G235" s="175"/>
    </row>
    <row r="236" ht="15">
      <c r="G236" s="175"/>
    </row>
    <row r="237" ht="15">
      <c r="G237" s="175"/>
    </row>
    <row r="238" ht="15">
      <c r="G238" s="175"/>
    </row>
    <row r="239" ht="15">
      <c r="G239" s="175"/>
    </row>
    <row r="240" ht="15">
      <c r="G240" s="175"/>
    </row>
    <row r="241" ht="15">
      <c r="G241" s="175"/>
    </row>
    <row r="242" ht="15">
      <c r="G242" s="175"/>
    </row>
    <row r="243" ht="15">
      <c r="G243" s="175"/>
    </row>
    <row r="244" ht="15">
      <c r="G244" s="175"/>
    </row>
    <row r="245" ht="15">
      <c r="G245" s="175"/>
    </row>
    <row r="246" ht="15">
      <c r="G246" s="175"/>
    </row>
    <row r="247" ht="15">
      <c r="G247" s="175"/>
    </row>
    <row r="248" ht="15">
      <c r="G248" s="175"/>
    </row>
    <row r="249" ht="15">
      <c r="G249" s="175"/>
    </row>
    <row r="250" ht="15">
      <c r="G250" s="175"/>
    </row>
    <row r="251" ht="15">
      <c r="G251" s="175"/>
    </row>
    <row r="252" ht="15">
      <c r="G252" s="175"/>
    </row>
    <row r="253" ht="15">
      <c r="G253" s="175"/>
    </row>
    <row r="254" ht="15">
      <c r="G254" s="175"/>
    </row>
    <row r="255" ht="15">
      <c r="G255" s="175"/>
    </row>
    <row r="256" ht="15">
      <c r="G256" s="175"/>
    </row>
    <row r="257" ht="15">
      <c r="G257" s="175"/>
    </row>
    <row r="258" ht="15">
      <c r="G258" s="175"/>
    </row>
    <row r="259" ht="15">
      <c r="G259" s="175"/>
    </row>
    <row r="260" ht="15">
      <c r="G260" s="175"/>
    </row>
    <row r="261" ht="15">
      <c r="G261" s="175"/>
    </row>
    <row r="262" ht="15">
      <c r="G262" s="175"/>
    </row>
    <row r="263" ht="15">
      <c r="G263" s="175"/>
    </row>
    <row r="264" ht="15">
      <c r="G264" s="175"/>
    </row>
    <row r="265" ht="15">
      <c r="G265" s="175"/>
    </row>
    <row r="266" ht="15">
      <c r="G266" s="175"/>
    </row>
    <row r="267" ht="15">
      <c r="G267" s="175"/>
    </row>
    <row r="268" ht="15">
      <c r="G268" s="175"/>
    </row>
    <row r="269" ht="15">
      <c r="G269" s="175"/>
    </row>
    <row r="270" ht="15">
      <c r="G270" s="175"/>
    </row>
    <row r="271" ht="15">
      <c r="G271" s="175"/>
    </row>
    <row r="272" ht="15">
      <c r="G272" s="175"/>
    </row>
    <row r="273" ht="15">
      <c r="G273" s="175"/>
    </row>
    <row r="274" ht="15">
      <c r="G274" s="175"/>
    </row>
    <row r="275" ht="15">
      <c r="G275" s="175"/>
    </row>
    <row r="276" ht="15">
      <c r="G276" s="175"/>
    </row>
    <row r="277" ht="15">
      <c r="G277" s="175"/>
    </row>
    <row r="278" ht="15">
      <c r="G278" s="175"/>
    </row>
    <row r="279" ht="15">
      <c r="G279" s="175"/>
    </row>
    <row r="310" ht="15"/>
    <row r="311" ht="15"/>
    <row r="312" ht="15"/>
    <row r="313" ht="15"/>
    <row r="314" ht="15"/>
  </sheetData>
  <sheetProtection/>
  <mergeCells count="8">
    <mergeCell ref="A232:D232"/>
    <mergeCell ref="F232:G232"/>
    <mergeCell ref="E1:F1"/>
    <mergeCell ref="A229:H229"/>
    <mergeCell ref="A230:D230"/>
    <mergeCell ref="F230:G230"/>
    <mergeCell ref="A231:D231"/>
    <mergeCell ref="F231:G231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6" r:id="rId3"/>
  <headerFooter alignWithMargins="0">
    <oddHeader>&amp;C&amp;"Times New Roman,Pogrubiona"&amp;14KOSZTORYS OFERTOWY
Przebudowa drogi powiatowej nr 1132W Siemiradz – Bród w m. Siemiradz od km 0+560 do km 1+245 - ETAP II</oddHeader>
    <oddFooter>&amp;C&amp;12 Listopad 2023r</oddFooter>
  </headerFooter>
  <rowBreaks count="1" manualBreakCount="1">
    <brk id="157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Nachyła</dc:creator>
  <cp:keywords/>
  <dc:description/>
  <cp:lastModifiedBy>Zarząd Dróg</cp:lastModifiedBy>
  <cp:lastPrinted>2023-11-20T08:52:31Z</cp:lastPrinted>
  <dcterms:created xsi:type="dcterms:W3CDTF">2010-10-21T07:53:16Z</dcterms:created>
  <dcterms:modified xsi:type="dcterms:W3CDTF">2023-11-22T09:24:24Z</dcterms:modified>
  <cp:category/>
  <cp:version/>
  <cp:contentType/>
  <cp:contentStatus/>
</cp:coreProperties>
</file>