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Zamowienia\2023\00 Most Baryczka\"/>
    </mc:Choice>
  </mc:AlternateContent>
  <bookViews>
    <workbookView xWindow="0" yWindow="0" windowWidth="34777" windowHeight="15487"/>
  </bookViews>
  <sheets>
    <sheet name="Arkusz1" sheetId="1" r:id="rId1"/>
  </sheets>
  <externalReferences>
    <externalReference r:id="rId2"/>
  </externalReferences>
  <definedNames>
    <definedName name="_xlnm.Print_Area" localSheetId="0">Arkusz1!$A$1:$G$271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7" i="1" l="1"/>
  <c r="G270" i="1"/>
  <c r="C270" i="1"/>
  <c r="G267" i="1"/>
  <c r="C267" i="1"/>
  <c r="G265" i="1"/>
  <c r="C265" i="1"/>
  <c r="G256" i="1"/>
  <c r="G252" i="1"/>
  <c r="G249" i="1"/>
  <c r="F249" i="1"/>
  <c r="G247" i="1"/>
  <c r="G246" i="1"/>
  <c r="G245" i="1" s="1"/>
  <c r="G242" i="1"/>
  <c r="G239" i="1"/>
  <c r="G238" i="1"/>
  <c r="G236" i="1"/>
  <c r="G235" i="1"/>
  <c r="G234" i="1"/>
  <c r="G232" i="1"/>
  <c r="G231" i="1"/>
  <c r="G229" i="1"/>
  <c r="G225" i="1"/>
  <c r="G222" i="1"/>
  <c r="C222" i="1"/>
  <c r="G216" i="1"/>
  <c r="G215" i="1"/>
  <c r="G213" i="1"/>
  <c r="G212" i="1"/>
  <c r="G211" i="1"/>
  <c r="G209" i="1"/>
  <c r="G206" i="1"/>
  <c r="G205" i="1"/>
  <c r="G203" i="1"/>
  <c r="G202" i="1"/>
  <c r="G201" i="1"/>
  <c r="G199" i="1"/>
  <c r="G196" i="1"/>
  <c r="G195" i="1"/>
  <c r="G193" i="1"/>
  <c r="G189" i="1"/>
  <c r="G184" i="1"/>
  <c r="G183" i="1" s="1"/>
  <c r="G179" i="1"/>
  <c r="G177" i="1" s="1"/>
  <c r="G174" i="1"/>
  <c r="G171" i="1"/>
  <c r="G170" i="1"/>
  <c r="G169" i="1" s="1"/>
  <c r="G167" i="1"/>
  <c r="G161" i="1"/>
  <c r="G157" i="1"/>
  <c r="G156" i="1"/>
  <c r="C156" i="1"/>
  <c r="C161" i="1" s="1"/>
  <c r="G153" i="1"/>
  <c r="G152" i="1"/>
  <c r="G151" i="1"/>
  <c r="G150" i="1"/>
  <c r="G154" i="1" s="1"/>
  <c r="G148" i="1"/>
  <c r="G147" i="1"/>
  <c r="G145" i="1"/>
  <c r="G149" i="1" s="1"/>
  <c r="G143" i="1"/>
  <c r="G142" i="1"/>
  <c r="G141" i="1"/>
  <c r="G139" i="1"/>
  <c r="G136" i="1"/>
  <c r="G134" i="1"/>
  <c r="G132" i="1"/>
  <c r="G129" i="1"/>
  <c r="G127" i="1"/>
  <c r="G125" i="1"/>
  <c r="G122" i="1"/>
  <c r="G121" i="1"/>
  <c r="G118" i="1"/>
  <c r="G117" i="1"/>
  <c r="G116" i="1" s="1"/>
  <c r="G113" i="1"/>
  <c r="G112" i="1"/>
  <c r="G111" i="1" s="1"/>
  <c r="G108" i="1"/>
  <c r="G107" i="1"/>
  <c r="G106" i="1"/>
  <c r="G104" i="1"/>
  <c r="G101" i="1"/>
  <c r="G102" i="1" s="1"/>
  <c r="G99" i="1"/>
  <c r="G95" i="1"/>
  <c r="G91" i="1"/>
  <c r="G87" i="1"/>
  <c r="G84" i="1"/>
  <c r="G82" i="1"/>
  <c r="G80" i="1"/>
  <c r="G78" i="1"/>
  <c r="G77" i="1"/>
  <c r="G75" i="1"/>
  <c r="I70" i="1"/>
  <c r="G70" i="1"/>
  <c r="G69" i="1" s="1"/>
  <c r="G67" i="1"/>
  <c r="G66" i="1"/>
  <c r="G59" i="1"/>
  <c r="G57" i="1"/>
  <c r="G55" i="1"/>
  <c r="G53" i="1"/>
  <c r="G51" i="1"/>
  <c r="G50" i="1"/>
  <c r="I72" i="1" s="1"/>
  <c r="G72" i="1" s="1"/>
  <c r="G71" i="1" s="1"/>
  <c r="G48" i="1"/>
  <c r="G46" i="1"/>
  <c r="G43" i="1"/>
  <c r="G42" i="1"/>
  <c r="G41" i="1"/>
  <c r="G40" i="1" s="1"/>
  <c r="G36" i="1"/>
  <c r="G32" i="1"/>
  <c r="G30" i="1"/>
  <c r="G28" i="1"/>
  <c r="G26" i="1"/>
  <c r="G24" i="1"/>
  <c r="G22" i="1"/>
  <c r="G21" i="1"/>
  <c r="G19" i="1"/>
  <c r="A14" i="1"/>
  <c r="A15" i="1" s="1"/>
  <c r="A16" i="1" s="1"/>
  <c r="A19" i="1" s="1"/>
  <c r="A22" i="1" s="1"/>
  <c r="A26" i="1" s="1"/>
  <c r="A30" i="1" s="1"/>
  <c r="A36" i="1" s="1"/>
  <c r="A40" i="1" s="1"/>
  <c r="A42" i="1" s="1"/>
  <c r="A46" i="1" s="1"/>
  <c r="A48" i="1" s="1"/>
  <c r="A50" i="1" s="1"/>
  <c r="A53" i="1" s="1"/>
  <c r="A55" i="1" s="1"/>
  <c r="A57" i="1" s="1"/>
  <c r="A59" i="1" s="1"/>
  <c r="A64" i="1" s="1"/>
  <c r="A66" i="1" s="1"/>
  <c r="A69" i="1" s="1"/>
  <c r="A71" i="1" s="1"/>
  <c r="A75" i="1" s="1"/>
  <c r="A77" i="1" s="1"/>
  <c r="A80" i="1" s="1"/>
  <c r="A82" i="1" s="1"/>
  <c r="G13" i="1"/>
  <c r="G8" i="1"/>
  <c r="A84" i="1" l="1"/>
  <c r="A90" i="1"/>
  <c r="A91" i="1" s="1"/>
  <c r="A95" i="1" s="1"/>
  <c r="A99" i="1" s="1"/>
  <c r="A104" i="1" s="1"/>
  <c r="A111" i="1" s="1"/>
  <c r="A113" i="1" s="1"/>
  <c r="A116" i="1" s="1"/>
  <c r="A118" i="1" s="1"/>
  <c r="A121" i="1" s="1"/>
  <c r="A125" i="1" s="1"/>
  <c r="D125" i="1" l="1"/>
  <c r="A129" i="1"/>
  <c r="A132" i="1" s="1"/>
  <c r="A136" i="1" s="1"/>
  <c r="A141" i="1" s="1"/>
  <c r="A145" i="1" s="1"/>
  <c r="A150" i="1" s="1"/>
  <c r="A156" i="1" l="1"/>
  <c r="A161" i="1" s="1"/>
  <c r="A167" i="1" s="1"/>
  <c r="A169" i="1" s="1"/>
  <c r="A171" i="1" s="1"/>
  <c r="A174" i="1" s="1"/>
  <c r="A177" i="1" s="1"/>
  <c r="A183" i="1" s="1"/>
  <c r="A187" i="1" s="1"/>
  <c r="A189" i="1" s="1"/>
  <c r="A193" i="1" s="1"/>
  <c r="A199" i="1" s="1"/>
  <c r="A203" i="1" s="1"/>
  <c r="A207" i="1" s="1"/>
  <c r="A209" i="1" s="1"/>
  <c r="A211" i="1" s="1"/>
  <c r="A216" i="1" s="1"/>
  <c r="A220" i="1" s="1"/>
  <c r="A222" i="1" s="1"/>
  <c r="A225" i="1" s="1"/>
  <c r="A229" i="1" s="1"/>
  <c r="A232" i="1" s="1"/>
  <c r="A236" i="1" s="1"/>
  <c r="A242" i="1" s="1"/>
  <c r="A245" i="1" s="1"/>
  <c r="D150" i="1"/>
  <c r="A249" i="1" l="1"/>
  <c r="A252" i="1" s="1"/>
  <c r="A256" i="1" s="1"/>
  <c r="A258" i="1" s="1"/>
  <c r="A261" i="1" s="1"/>
  <c r="A265" i="1" s="1"/>
  <c r="A267" i="1" s="1"/>
  <c r="A270" i="1" s="1"/>
  <c r="D245" i="1"/>
  <c r="A247" i="1"/>
</calcChain>
</file>

<file path=xl/sharedStrings.xml><?xml version="1.0" encoding="utf-8"?>
<sst xmlns="http://schemas.openxmlformats.org/spreadsheetml/2006/main" count="947" uniqueCount="371">
  <si>
    <t>PRZEDMIAR ROBÓT</t>
  </si>
  <si>
    <t>„PRZEBUDOWA MOSTU NA POTOKU GWOŹNICA W. M. BARYCZKA W CIĄGU DROGI WEWNĘTRZNEJ NA DZIAŁKACH O NR. EWIDENCYJNYCH 995, 996/2, 994/2 I 774/2  W BARYCZCE W KM 0+020”</t>
  </si>
  <si>
    <t>Lp.</t>
  </si>
  <si>
    <t>Kod CPV</t>
  </si>
  <si>
    <t>Nr SST/
podst. wyceny</t>
  </si>
  <si>
    <t>Nr poz.
cen.</t>
  </si>
  <si>
    <t>Wyszczególnienie elementów  rozliczeniowych
 (Opis  robót , lokalizacja  i  obliczenie  ich  ilości)</t>
  </si>
  <si>
    <t>Jedn. miary</t>
  </si>
  <si>
    <t>Ilość jedn.</t>
  </si>
  <si>
    <t>CPV  45221111-3</t>
  </si>
  <si>
    <t xml:space="preserve">I. WYMAGANIA   OGÓLNE </t>
  </si>
  <si>
    <t>DM 00.00.00</t>
  </si>
  <si>
    <t>Koszty dostosowania się do wymagań warunków kontraktu</t>
  </si>
  <si>
    <t>D 01.01.01</t>
  </si>
  <si>
    <t>Roboty pomiarowe, wytyczenie, inwentaryzacja powykonawcza itp.</t>
  </si>
  <si>
    <t>szt</t>
  </si>
  <si>
    <t>CPV                 45233140-2</t>
  </si>
  <si>
    <t>II.BRANŻA DROGOWO - MOSTOWA "D-M - PRZEBUDOWA MOSTU</t>
  </si>
  <si>
    <t>CPV 
 45221111-3</t>
  </si>
  <si>
    <t>ROBOTY PRZYGOTOWAWCZE</t>
  </si>
  <si>
    <t>CPV 
45100000-8</t>
  </si>
  <si>
    <t>OBJAZDY I PRZEJAZDY I ROBOTY PORZĄDKOWE</t>
  </si>
  <si>
    <t>Objazdy, przejazdy, organizacja ruchu , roboty pomiarowe</t>
  </si>
  <si>
    <t xml:space="preserve">Wykonanie tymczasowego przejścia dla pieszych powyżej lub poniżej istn. obiektu mostowego  (dopuszcza się wykonanie kładki tymczasowej z elementów pochodzących z rozbiórki istniejącego mostu po określeniu ich przydatności do powtórnego wbudowania) wraz  z dojściami tymczasowymi do drogi gminnej wraz z zaprojektowaniem i niezbędnymi uzgodnieniami z zarzadcą cieku. </t>
  </si>
  <si>
    <t>Wykonanie oznakowania objazdów, przejazdów</t>
  </si>
  <si>
    <t>kpl</t>
  </si>
  <si>
    <t>Utrzymanie objazdów, przejazdów,  oznakowania tymczasowego,  tymczasowego przejścia dla pieszych  - do czasu zakończenia robót</t>
  </si>
  <si>
    <t xml:space="preserve">Likwidacja objazdów, przejazdów i rozbiórka oznakowania tymczasowego.
</t>
  </si>
  <si>
    <t>CPV 45100000-8</t>
  </si>
  <si>
    <t>D 01.00.00</t>
  </si>
  <si>
    <t>ROBOTY ROZBIÓRKOWE</t>
  </si>
  <si>
    <t>D 01.02.04</t>
  </si>
  <si>
    <t>Rozbiórki nawierzchni drogowych</t>
  </si>
  <si>
    <t>08</t>
  </si>
  <si>
    <t xml:space="preserve">Rozebranie nawierzchni z mieszanek mineralno - bitumicznych  gr. 6-8 cm z wywiezieniem poza teren budowy i utylizacją </t>
  </si>
  <si>
    <t>m2</t>
  </si>
  <si>
    <t>a</t>
  </si>
  <si>
    <t>X</t>
  </si>
  <si>
    <t>Mechaniczne rozebranie nawierzchni z betonu  asf. grub. 5-7 cm (na obiekcie i dojazdach). Średnio 7cm   
F =300 m2</t>
  </si>
  <si>
    <t>b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</si>
  <si>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=17,85m3</t>
  </si>
  <si>
    <t>m3</t>
  </si>
  <si>
    <t>09</t>
  </si>
  <si>
    <t>Rozebranie podbudowy  z  kruszywa  stab.  mech. gr. ~35 cm  z  transportem</t>
  </si>
  <si>
    <t>Mechaniczne rozebranie podbudowy  z  kruszywa  stab.  mech. grub. ~35 cm (na dojazdach) wg. rys.                                                     
 F = 185 m2</t>
  </si>
  <si>
    <t>Wywiezienie materiału z rozbiórki z terenu budowy przy mechanicznym załadowaniu i wyładowaniu samochodem samowyładowczym na plac składowy Wykonawcy-"Materiał Wykonawcy". Należy pomiejszyć wartość robót o odzysk materiałów.                                                                        
V = 64,75 m3</t>
  </si>
  <si>
    <t>D 01.02.03</t>
  </si>
  <si>
    <t>Rozbiórki obiektów kubaturowych betonowych</t>
  </si>
  <si>
    <t>Rozbiórki elementów kubaturowych żelbetowych podpór wraz  z  transportem  na  Składowisko Wykonawcy</t>
  </si>
  <si>
    <t>Mechaniczna rozbiórka elementów żelbetowych podpór - rozebranie korpusów przyczółków i scianki zaplecznej
 V =24.2m3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</si>
  <si>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24,2 m3*2,6 t/m3=62,92 t</t>
  </si>
  <si>
    <t>t</t>
  </si>
  <si>
    <t>Rozbiórka żelbeotwej konstrukcji nośnej</t>
  </si>
  <si>
    <t>Rozbiórki elementów kubaturowych żelbetowych płyty pomostu wraz  z  transportem  na  Składowisko Wykonawcy</t>
  </si>
  <si>
    <t>Mechaniczna rozbiórka elementów żelbetowych przesła- rozebranie rusztu żelbetowego i płyty pomostu
 V =31,45m3</t>
  </si>
  <si>
    <t>Wywiezienie gruzu z terenu rozbiórki przy mechanicznym załadowaniu i wyładowaniu samochodem samowyładowczym na plac składowy Wykonawcy -"Materiał Wykonawcy" .  
Pozyskanie miejsca składowania, koszty składowania i likwidacja składowiska oraz ewentualne koszty utylizacji ponosi  Wykonawca.
Koszty robót Wykonawca winien pomniejszyć  o wartość odzysku materiału przechodzącego na jego własność                                                                 
G= 31,45 m3*2,6 t/m3=82,55 t</t>
  </si>
  <si>
    <t>BUDOWA  MOSTU  STAŁEGO</t>
  </si>
  <si>
    <t>CPV 45111200-0</t>
  </si>
  <si>
    <t>D 02.00.00</t>
  </si>
  <si>
    <t>ROBOTY  ZIEMNE</t>
  </si>
  <si>
    <t>D 02.01.01.</t>
  </si>
  <si>
    <t>Wykonanie wykopów  w gruntach nieskalistych</t>
  </si>
  <si>
    <t xml:space="preserve">Wykonywanie wykopów w gruncie nieskalistym z transportem urobku na odkład poza teren budowy </t>
  </si>
  <si>
    <t>Mechaniczne wykonanie wykopu w gr. nieskalistym  za istniejącymi przyczółkami z transp.urobku na odkład poza teren budowy (miejsce składowania zapewni Wykonawca) sam.samowyład.  po drogach o nawierzchni utwardzonej. Materiał z rozbiórki przechodzi na własność Wykonawcy.
V= 70,0 m3</t>
  </si>
  <si>
    <t>CPV                 45223500-1</t>
  </si>
  <si>
    <t>M 21.00.00</t>
  </si>
  <si>
    <t>FUNDAMENTY</t>
  </si>
  <si>
    <t xml:space="preserve">M 21.03.01 </t>
  </si>
  <si>
    <t xml:space="preserve"> Pale  formowane  w  gruncie</t>
  </si>
  <si>
    <t xml:space="preserve">Wykonanie zbrojenia  pali  o  średnicy  d=800 mm  </t>
  </si>
  <si>
    <t xml:space="preserve">Przygotowanie i montaż zbrojenia - pręty o śr. 10 - 25 mm wg zestawienia na rys. zbrojenie pala fi 800 Stal BSt500S   
G = 8*784,0=6272,8kg </t>
  </si>
  <si>
    <t>kg</t>
  </si>
  <si>
    <t xml:space="preserve">Wykonanie pali o średnicy d=800 mm                                      
o długości 8.0 m na lądzie, beton klasy C30/37  </t>
  </si>
  <si>
    <t>m</t>
  </si>
  <si>
    <t xml:space="preserve">Wykonanie pali o średnicy (600 mm ) w rurach osłonowych formowanych  w gruncie 
Pale  z betonu C30/37 wykonywane wraz z przygotowaniem i rozbiórką stanowisk (platform)  roboczych 
 L=8*8.0=64,0mb 
V=8szt x 4,00m3 =32,0 m3 </t>
  </si>
  <si>
    <t>M 22.00.00</t>
  </si>
  <si>
    <t xml:space="preserve">  PODPORY</t>
  </si>
  <si>
    <t>M 22.01.01</t>
  </si>
  <si>
    <t>Przyczółki żelbetowe</t>
  </si>
  <si>
    <t>Wykonanie zbrojenia korpusów i skrzydełek przyczółków ze stali BSt500S  wraz ze skrzydełkami przyczółka</t>
  </si>
  <si>
    <t>Przygotowanie i montaż zbrojenia - przyczółki - pręty o śr. 10-25 mm - wg zestawienia na rys. 10.2
Razem G=4 614,00kg</t>
  </si>
  <si>
    <t>M 23.30.05.</t>
  </si>
  <si>
    <t xml:space="preserve">Osadzenie kotew zamocowań barier </t>
  </si>
  <si>
    <t>szt.</t>
  </si>
  <si>
    <t>Montaż kotew do mocowania bariero poręczy N1/W1 w skrzydełkach przyczółka  - kotwy należy dostosować do typu barier na obiekcie 10 szt.</t>
  </si>
  <si>
    <t xml:space="preserve">Wykonanie korpusów przyczółków z betonu klasy C30/37  wraz z ławą fundamentową i skrzydełkami </t>
  </si>
  <si>
    <r>
      <t xml:space="preserve">Betonowanie przy użyciu pompy na samochodzie korpusów  przyczółków wraz z  ławą fundamentową i skrzydełkami betonem kl. C30/37
</t>
    </r>
    <r>
      <rPr>
        <u/>
        <sz val="9"/>
        <rFont val="Times New Roman"/>
        <family val="1"/>
        <charset val="238"/>
      </rPr>
      <t>Razem: V= 46,39 m3</t>
    </r>
  </si>
  <si>
    <t>Wykonanie i rozebranie deskowań i rusztowań ze  sklejki bakelizowanej wraz z rozbiórką
I= 2 kpl</t>
  </si>
  <si>
    <t>Wykonanie warstwy wyrównawczej z betonu C12/15 pod płyty przejściowe gr 10 cm oraz nad płytami gr 5-35 cm</t>
  </si>
  <si>
    <t>Betonowanie przy użyciu pompy na samochodzie warstwy wyrównawczej z betonu C12/15 pod płyty przejściowe gr 10 cm oraz nad płytami gr 5-35 cm betonem kl. C12/15
V=17.5 m3</t>
  </si>
  <si>
    <t>Wykonanie podsypki z piaski pod beton wyrównawczy płyt przejściowych gr 5 cm</t>
  </si>
  <si>
    <t>Wykonanie podsypki z piaski pod beton wyrównawczy płyt przejściowych gr 5 cm wraz z zagęszczeniem
F=6,5*4*2=50.4 m2</t>
  </si>
  <si>
    <t>Wykonanie zbrojenia płyt przejściowych ze  stali BSt500S</t>
  </si>
  <si>
    <t>Przygotowanie i montaż zbrojenia - płyty przejściowe - pręty   wg zestawienia na rys. Zbrojenie płyt przejściowych
 G= 2222,00 kg</t>
  </si>
  <si>
    <t xml:space="preserve">Wykonanie płyt przejściowych  z betonu klasy C30/37 </t>
  </si>
  <si>
    <t>Betonowanie płyt przejściowych przy użyciu pompy na samochodzie betonem kl. C30/37
Razem: V= 21,00 m3</t>
  </si>
  <si>
    <t>M 23.00.00</t>
  </si>
  <si>
    <t>USTROJE NOŚNE</t>
  </si>
  <si>
    <t>M 23.05.01</t>
  </si>
  <si>
    <t>Ustrój nośny z belek Typu "Kujan" L=14.70 m zespolony z żelbetową płyta pomostu</t>
  </si>
  <si>
    <t>M 23.04.02</t>
  </si>
  <si>
    <t>Zakup belek mostowych sprężonych "Kujan" L=14.70 m - Koszt belek  wraz z dostarczeniem  do miejsca w budowania</t>
  </si>
  <si>
    <t>Zakup i wytworzenie konstrukcji   wykonanych z belek mostowych Kujan" L=14.70 m wg . rys. nr 10.1
Belki typu "Kujan" L=14.70 m - szt 9</t>
  </si>
  <si>
    <t>Montaż belek konstrukcji mostowej wykonanych z belek typu "Kujan" L=14.70 m  rozpiętości przęsła do 20,0 m  - nad wodą</t>
  </si>
  <si>
    <t>Montaż belek konstrukcji mostowej wykonanych z belek typu"Kujan" L=14.70 m rozpiętości przęsła do 20 m - nad wodą wg. rys nr 9
Belka "Kujan" L=14.70 m = 9.9 t 
Razem 9 szt. x 9.9t =89.10 t</t>
  </si>
  <si>
    <t>M 23.10.01</t>
  </si>
  <si>
    <t>Żelbetowa płyta pomostu br 12- 24 cm</t>
  </si>
  <si>
    <t>Wykonanie zbrojenia płyty pomostu ze 
stali klasy BSt500S</t>
  </si>
  <si>
    <t>Przygotowanie zbrojenia na budowie prętami stali klasyBSt500S  - płyta pomostu - wg zestawienia na rys. 10.2
G= 9 998 kg</t>
  </si>
  <si>
    <t xml:space="preserve">Wykonanie żelbetowej  płyty pomostu z betonu klasy C30/37 - nad wodą </t>
  </si>
  <si>
    <t>Betonowanie przy użyciu pompy na samochodzie płyty nośnej ustroju betonem  kl. C30/37 . Ilość wg  zestawienia na rys. 
V=78,61 m3</t>
  </si>
  <si>
    <t>Wykonanie i rozebranie deskowania płytami ze sklejki bakelizowanej  - czoła  płyty nośnej, boczne  skosy  oraz  zakończenia, belka nadłożyskowa.        
I= 1 kpl</t>
  </si>
  <si>
    <t>M 23.30.00</t>
  </si>
  <si>
    <t>Kapy chodnikowe</t>
  </si>
  <si>
    <t>M 23.30.06</t>
  </si>
  <si>
    <t>Koszt prefabrykowanych desek gzymsowych z polimerobetonu , deska 4x70x100 cm</t>
  </si>
  <si>
    <t>mb</t>
  </si>
  <si>
    <r>
      <t xml:space="preserve">Koszt pref. belek gzymsowych </t>
    </r>
    <r>
      <rPr>
        <sz val="10"/>
        <rFont val="Times New Roman CE"/>
        <charset val="238"/>
      </rPr>
      <t xml:space="preserve">z polimerobetonu. </t>
    </r>
    <r>
      <rPr>
        <sz val="10"/>
        <rFont val="Times New Roman CE"/>
        <family val="1"/>
        <charset val="238"/>
      </rPr>
      <t>Deska gzymsowa z bet. zbrojonego o kubaturze do 0,1 m3/szt, deska 4x70x100 cm
L=21+25 mb</t>
    </r>
  </si>
  <si>
    <t>Montaż pref. deski gzymsowej z betonu zbrojonego o kubaturze do 0,1 m3/szt</t>
  </si>
  <si>
    <r>
      <t xml:space="preserve">Montaż pref. belek gzymsowych z </t>
    </r>
    <r>
      <rPr>
        <sz val="10"/>
        <rFont val="Times New Roman CE"/>
        <charset val="238"/>
      </rPr>
      <t>polimerobetonu.</t>
    </r>
    <r>
      <rPr>
        <sz val="10"/>
        <rFont val="Times New Roman CE"/>
        <family val="1"/>
        <charset val="238"/>
      </rPr>
      <t xml:space="preserve"> Deska gzymsowa z bet. zbrojonego o kubaturze do 0,1 m3/szt, deska 4x70x100 cm
L=46 mb</t>
    </r>
  </si>
  <si>
    <t>Żelbetowa kapa chodnikowa "na mokro" - prosta</t>
  </si>
  <si>
    <t>Wykonanie zbrojenia kapy chodnikowej ze 
stali klasy BSt500S</t>
  </si>
  <si>
    <t>Przygotowanie zbrojenia na budowie prętami stali klasyBSt500S  - kapa chodnikowa - wg zestawienia na rys. 
G= 1919,79 kg</t>
  </si>
  <si>
    <t>M 23.30.05</t>
  </si>
  <si>
    <t xml:space="preserve">Osadzenie kotew do mocowania kapy </t>
  </si>
  <si>
    <t xml:space="preserve">montaż kotew do mocowania  kapy w płycie ustroju niosącego - wg rys.                               
N = 45 szt </t>
  </si>
  <si>
    <t xml:space="preserve">montaż kotew do mocowania bariero poręczy N1/W1 w kapie chodnikowej                         
 N = 16 szt </t>
  </si>
  <si>
    <t xml:space="preserve">montaż kotew do mocowania bariery sztywnej N1/W1 w kapie chodnikowej                         
 N = 16 szt </t>
  </si>
  <si>
    <t xml:space="preserve">Wykonanie żelbetowej  kapy chodnikowej z betonu klasy C30/37 - nad wodą </t>
  </si>
  <si>
    <t>Betonowanie przy użyciu pompy na samochodzie kapy chodnikowej z  betonem  kl. C30/37 . Ilość wg  zestawienia na rys.
V= 15,5 m3</t>
  </si>
  <si>
    <t>Wykonanie i rozebranie deskowania płytami ze sklejki bakelizowanej         
I= 1 kpl</t>
  </si>
  <si>
    <t>M 24.04.01</t>
  </si>
  <si>
    <t>Montaż łożysk elastomerowych</t>
  </si>
  <si>
    <t>D.05.03.05a</t>
  </si>
  <si>
    <t>Wykonanie  uszczelnienia  masą elastyczną</t>
  </si>
  <si>
    <t>Wykonanie uszczelnienia połączenia krawężnika oraz desek gzymsowych z betonem chodnika oraz betonem płyty pomostu elastyczną masą zalewową modyfikwaną
L =65+73=138m</t>
  </si>
  <si>
    <t>CPV 45221111-3</t>
  </si>
  <si>
    <t>M 26.00.00</t>
  </si>
  <si>
    <t>ODWODNIENIE</t>
  </si>
  <si>
    <t>M 26.01.03</t>
  </si>
  <si>
    <t>Dreny dla odwodnienia izolacji</t>
  </si>
  <si>
    <t>M 26.01.03.</t>
  </si>
  <si>
    <t>Wykonanie drenów z kruszywa lakierowanego żywicami "z taśmą"</t>
  </si>
  <si>
    <t>Ułożenie drenu z geowłókniny o szer. 6 cm wraz z obsypaniem grysem 4-6 mm otoczonym kompozycją z żywicy epoksydowej
L = 15*2 = 30 m</t>
  </si>
  <si>
    <t>CPV 45320000-6</t>
  </si>
  <si>
    <t>M 27.00.00</t>
  </si>
  <si>
    <t>HYDROIZOLACJA</t>
  </si>
  <si>
    <t>M 27.01.01</t>
  </si>
  <si>
    <t>Powłokowa izolacja bitumiczna  - "NA ZIMNO"</t>
  </si>
  <si>
    <t>M 27.01.01.</t>
  </si>
  <si>
    <t>Wykonanie powłokowej izolacji bitumicznej układanej "na zimno" - powierzchnie pionowe</t>
  </si>
  <si>
    <t>Przygotowanie pionowych powierzchni elementów mostów pod izolacje - ręczne oczyszczenie powierzchni.                                                           
F = 100 m2</t>
  </si>
  <si>
    <t>Izolacje przeciwwilg. powłokowe bitum.-wyk.na zimno - pionowe z Abizolu R - pierwsza warstwa - pow.w jed.miejscu do 100 m2 - izolacja przyczółków.                                     
F = 100m2</t>
  </si>
  <si>
    <t>c</t>
  </si>
  <si>
    <t>Izolacje przeciwwilg.powłokowe bitum.-wyk.na zimno - pionowe z Abizolu P dwukrotnie - każda nast. warstwa - pow.w jed.miejscu do 100 m2 - izolacja przyczółków</t>
  </si>
  <si>
    <t>M 27.03.01</t>
  </si>
  <si>
    <t xml:space="preserve">Izolacje powłokowe natryskowe -hydroizolacja </t>
  </si>
  <si>
    <t>Wykonanie izolacji powłokowej płyty pomostu i płyt przejściowych</t>
  </si>
  <si>
    <t>Koszty zakupu i transportu materiału izolacyjnego  na bazie żywic syntetycznych z przeznanczeniem do izolacji płyt obiektów mostowych
F =175,00m2</t>
  </si>
  <si>
    <t>Przygotowanie poziomych i pionowych powierzchni elementów mostów pod izolacje - ręczne skucie nierówności betonu</t>
  </si>
  <si>
    <t>Przygotowanie poziomych i pionowych powierzchni elementów mostów pod izolacje - ręczne oczyszczenie powierzchni</t>
  </si>
  <si>
    <t>d</t>
  </si>
  <si>
    <t xml:space="preserve">Dwukrotne pokrycie powierzchni izolowanej - natrysk, pomalowanie za pomocą wałków lub szczotek  izolacją płynna powłokową </t>
  </si>
  <si>
    <t>M 28.00.00</t>
  </si>
  <si>
    <t>WYPOSAŻENIE  POMOSTU</t>
  </si>
  <si>
    <t>M 28.03.00</t>
  </si>
  <si>
    <t>Bariero-poręcze</t>
  </si>
  <si>
    <t>M 28.03.02</t>
  </si>
  <si>
    <t>01</t>
  </si>
  <si>
    <t xml:space="preserve">Koszt bariero-poręczy N1/W1 ochronnej jednostronnej o rozstawie słupków - 1,0 m   </t>
  </si>
  <si>
    <t>Koszty zakupu i  transporu  barieroporęczy  N1/W1
G=24m*63,5 kg/mb=1524 kg</t>
  </si>
  <si>
    <t xml:space="preserve">Montaż bariero-poręczy N1/W1 ochronnej jednostronnej o rozstawie słupków - 1,0 m   </t>
  </si>
  <si>
    <t>Montaż bariero-poręczy N1/W1ochronnej jednostronnej o rozstawie słupków - 1,0 m                                                                           
L=24,0m</t>
  </si>
  <si>
    <t>Bariero stalowe sztywne</t>
  </si>
  <si>
    <t xml:space="preserve">Koszt bariero N1/W1 ochronnej jednostronnej o rozstawie słupków - 1,0 m   </t>
  </si>
  <si>
    <t>Koszty zakupu i  transporu  bariero stalowej sztywnej  N1/W1
G=32m*39,5 kg/mb=1343 kg</t>
  </si>
  <si>
    <t xml:space="preserve">Montaż barier stalowej N1/W1 ochronnej jednostronnej o rozstawie słupków - 1,0 m   </t>
  </si>
  <si>
    <t>Montaż bariery ochronnej N1/W1                        
L = 22.0m</t>
  </si>
  <si>
    <t>M 28.01.01</t>
  </si>
  <si>
    <t>Balustrady  stalowe  na  obiektach  mostowych</t>
  </si>
  <si>
    <t>Montaż balustrady o wys. h=1100 mm (rys. nr 4 i  5)</t>
  </si>
  <si>
    <t>Koszty  zakupu  i  transporu  balustrady stalowej z płaskowników
- ocynkowana, h=110 cm,wg KDM Tab.BAL1.0
Obmiar  wg  rys  nr 4 i 5. Bariery  zabezpieczone  antykorozyjnie  poprzez  metalizację (Zn) 90.0 mm .                                                                                                                                              
G3 = 22.00 x 100 kg/m = 2200 kg</t>
  </si>
  <si>
    <t>Montaż balustrady stalowej z płaskowników
- ocynkowana, h=110 cm,wg KDM Tab.BAL1.0                         
L = 22.0m</t>
  </si>
  <si>
    <t>M 28.15.01</t>
  </si>
  <si>
    <t>Krawężniki  kamienne</t>
  </si>
  <si>
    <t xml:space="preserve">Ustawienie krawężników kamiennych na podlewce z mieszanek niskoskurczowych </t>
  </si>
  <si>
    <t xml:space="preserve">Koszty zakupu i transportu kraweżników kamiennych 20x20 cm  z  nawierconymi  otworami  co  0.5 m  dla  osadzenia  na  żywicy  prętów  zbrojeniowych  f14 mm
L = 48 m </t>
  </si>
  <si>
    <t>Ustawienie krawężnika kamiennego 20x20 na podlewce niskoskurczowej  o spoiwie cementowym  gr. 3.0 cm . Osadzenie  prętów  zbrojeniowych  f14 mm  na  żywicy  w  nawierconych  otworach</t>
  </si>
  <si>
    <t>CPV 45221000-2</t>
  </si>
  <si>
    <t>M 29.00.00</t>
  </si>
  <si>
    <t>ROBOTY  PRZYOBIEKTOWE</t>
  </si>
  <si>
    <t>D 03.01.01</t>
  </si>
  <si>
    <t>Wykonanie odwodnienia płyt przejściowych przyczółka z użyciem  drenu  wykonanego  z  rur  PVC  fi 200 mm owiniętych  geowłóniną</t>
  </si>
  <si>
    <t>Ułożenie sączków odwadniających za płytą przejściową z rur karbowanych perforowanych PVC o średnicy 200 mm owiniętych geowłókniną filtracyjną, ułożony na geomembranie ukształtowanej w rynienkę z zasypanych żwirem z wykonaniem podłączeń do studzienek kanalizacyjnych 
-sączek za płytami przejściowymi 
L=6,5+6,5mb</t>
  </si>
  <si>
    <t>M 29.03.01</t>
  </si>
  <si>
    <t>Zasypka  przyczółka</t>
  </si>
  <si>
    <t xml:space="preserve">Wykonanie zasypki przyczółka - zasypanie przestrzeni za ścianami przyczółka gruntem niespoistym </t>
  </si>
  <si>
    <t>Ukop gruntu piaszczystego średnioziarnistego kat. II na dokopie koparką z transportem na budowę samochodami samowyładowczymi. Grunt pozyskuje Wykonawca własnym staraniem i na własny koszt .                                                                                           
V = 60 m3</t>
  </si>
  <si>
    <t>Zasypanie przestrzeni za ścianami przyczółków gruntem niespoistym  warstwami  gr. 20 cm wraz  z  zagęszczeniem  ubijakami  spalinowymi (grunt  kat. I-II - wsp. zagęszczenia  Is=&gt;1.0)</t>
  </si>
  <si>
    <t>M 29.03.05</t>
  </si>
  <si>
    <t>Stożki  przyczółka</t>
  </si>
  <si>
    <t xml:space="preserve">Wykonanie nasypów stożka przyczółka gruntem niespoistym </t>
  </si>
  <si>
    <t>Ukop gruntu piaszczystego kat. II na dokopie koparką z transportem na budowę samochodami samowyładowczymi. Grunt pozyskuje Wykonawca własnym staraniem i na własny koszt .                                                                                            V =65 m3</t>
  </si>
  <si>
    <t>Ręczne formowanie nasypów z gruntu kat. I-II dostarczonego samochodami samowyładowczymi :  
V = 65 m3</t>
  </si>
  <si>
    <t>Zagęszczanie nasypów z gruntu sypkiego kat.I-II ubijakami mechanicznymi  warstwami  o  gr.  20 cm</t>
  </si>
  <si>
    <t>M 29.15.01</t>
  </si>
  <si>
    <t xml:space="preserve">Umocnienie skarp stożków mostu </t>
  </si>
  <si>
    <t>Wykonanie ławy oporowej dla umocnienia stożków przyczółkowych z betonu klasy C16/20</t>
  </si>
  <si>
    <t xml:space="preserve">Wykopy liniowe ręczne w gruncie kat. III dla wykonania ławy oporowej umocnienia stożków:                                                                                            
V =6,48m3                                                            </t>
  </si>
  <si>
    <t>Wykonanie  deskowania  tradycyjnego i  zaszalowanie  powierzchni bocznych oporników    
F = 9,60 m2</t>
  </si>
  <si>
    <t>Wykonanie ławy oporowej umocnienia stożków przyczółkowych z betonu kl. C16/20                                                                                   V = 3,0 m3</t>
  </si>
  <si>
    <t>Wykonanie umocnienia stożków przyczółkowych kamieniem łamanym o grub. 15 cm na zprawie cementowej</t>
  </si>
  <si>
    <t>Plantowanie (obrobienie na czysto) skarp nasypów na obszarze projektowanego umocnienia wg. rys. nr 4
F = 36 m2</t>
  </si>
  <si>
    <t>Wykonanie podbudowy z zaprawy cementowej grub. 10 cm 
F = 36 m2</t>
  </si>
  <si>
    <t>Wykonanie umocnienia skarp stożków kamieniem łamanym
F =36 m2</t>
  </si>
  <si>
    <t>Spoinowanie kamieni łamanych zaprawą cementową 
F = 36 m2</t>
  </si>
  <si>
    <t>Wykonanie umocnienia stożków przyczółkowych drobnowymiarowymi płytami betonowymi o grub. 15 cm (trylinka wklęsła) (rys. 4)</t>
  </si>
  <si>
    <t>Plantowanie (obrobienie na czysto) skarp nasypów na obszarze projektowanego umocnienia wg. rys. nr 5
F =  18.86 m2</t>
  </si>
  <si>
    <t>Wykonanie podsypki cementowo - piaskowej grub. 10 cm 
F =  18.86 m2</t>
  </si>
  <si>
    <t>Wykonanie umocnienia skarp stożków z trylinki
F =  18.86 m2</t>
  </si>
  <si>
    <t>Spoinowanie dybli zaprawą cementową 
F = 18.86 m2</t>
  </si>
  <si>
    <t>M 29.54.05</t>
  </si>
  <si>
    <t>Wykonanie umocnień potoku</t>
  </si>
  <si>
    <t>Wykonanie narzutu kamiennego na dnie rzeki</t>
  </si>
  <si>
    <t>Roboty pomiarowe przy liniowych robotach związanych z umocnieniem dna potoku</t>
  </si>
  <si>
    <t>km</t>
  </si>
  <si>
    <r>
      <t>Wykonanie ścieli faszynowej z wikliny szerokości 2,9m i gr 15cm układanej pod kątem 60</t>
    </r>
    <r>
      <rPr>
        <sz val="9"/>
        <rFont val="Calibri"/>
        <family val="2"/>
        <charset val="238"/>
      </rPr>
      <t>°</t>
    </r>
    <r>
      <rPr>
        <sz val="9"/>
        <rFont val="Times New Roman"/>
        <family val="1"/>
        <charset val="238"/>
      </rPr>
      <t xml:space="preserve"> do kierunku nurtu</t>
    </r>
  </si>
  <si>
    <t>Palisada z pali drewnianych f8-16cm, L=1,5m, na początku i końcu umocnienia dna rzeki-przed i za narzutem kamiennym:</t>
  </si>
  <si>
    <t>Wykonanie umocnienia skarp potoku poprzez wykoanienie koszy suatkowo kamiennych na wyściółce faszynowej.</t>
  </si>
  <si>
    <t>Wykonanie koszy siatkowo kamiennych wraz z palami kotwicznymi f8-15cm, L=2m co 2.5m (jeden kosz)
L=68,35 m
V=355,50 m3</t>
  </si>
  <si>
    <t>Wykonanie faszynady przed ułożeniem kamienia łamanego</t>
  </si>
  <si>
    <t>f</t>
  </si>
  <si>
    <t>Wykonanie koronki z wikliny leśnej gr 30 cm</t>
  </si>
  <si>
    <t>CPV 45233200-1</t>
  </si>
  <si>
    <t>M 30.00.00</t>
  </si>
  <si>
    <t>ROBOTY NAWIERZCHNIOWE I ZABEZPIECZAJĄCE</t>
  </si>
  <si>
    <t>M 30.01.02</t>
  </si>
  <si>
    <t>Nawierzchnia  jezdni  mostowej  z  bet.  asf. - modyfikowanego</t>
  </si>
  <si>
    <t>D 05.03.05b</t>
  </si>
  <si>
    <t>Wykonanie nawierzchni z betonu asfaltowego modyfikowanego AC 16W w-wa ochronna grub. 5 cm,</t>
  </si>
  <si>
    <t>Wykonanie  nawierzchni z bet.  asf.  o grubości 5 cm (warstwa ochronna) AC 16W  wraz  z  transportem  masy  z  wytwórni  do  miejsca  wbudowania   na  płycie  pomostu .
F =115.85 m2</t>
  </si>
  <si>
    <t>D 05.03.05a</t>
  </si>
  <si>
    <t xml:space="preserve">Wykonanie nawierzchni z betonu asfaltowego modyfikowanego AC 11S - w-wa ścieralna grub. 4 cm </t>
  </si>
  <si>
    <t>Wykonanie  na  obiekcie  warstwy  ścieralnej  nawierzchni z betonu asfaltowego modyfikowanego AC 11S o grubości 4 cm   wraz  z  transportem  masy z  wytwórni  do  miejsca  wbudowania na  płycie  pomostu.
F =115,85m2</t>
  </si>
  <si>
    <t xml:space="preserve">Wykonanie  uszczelnienia  "taśmą" </t>
  </si>
  <si>
    <t>Przyklejenie  do  betonu płyty  taśmy  bitumiczno-kauczukowej  wulkanizowanej  w  warstwie  ścieralnej  nawierzchni na styku z krawężnikami                                              
L =48 m</t>
  </si>
  <si>
    <t>M 30.05.02.</t>
  </si>
  <si>
    <t>Nawierzchnia  z  żywic  syntetycznych na kapach chodnikowych</t>
  </si>
  <si>
    <t>Wykonanie nawierzchni na kapach chodnikowych z żywic syntetycznych  gr. 6 mm</t>
  </si>
  <si>
    <t>Wykonanie nawierzchni poliuretanowo-epoksydowej  na  kapach chodnikowych gr. 6 mm 
wg. rys.  Nr 4                     
F =60,52 m2</t>
  </si>
  <si>
    <t>M 30.20.00</t>
  </si>
  <si>
    <t>Zabezpieczenie antykorozyjne pow. betonowych</t>
  </si>
  <si>
    <t>M 30.20.05</t>
  </si>
  <si>
    <t>Wykonanie zabezpieczenia antykorozyjnego powierzchni betonowych powłoką o grubości 2 x 0,2 mm - dyspersjami polimerowymi</t>
  </si>
  <si>
    <t>Czyszczenie strumieniowo-ścierne powierzchni betonu  płyty pomostu
- boczna powierzchnia  płyty pomostu:  i skrzydełka 
Razem A=220 m2</t>
  </si>
  <si>
    <t>Nakładanie dwukrotne natryskiem powłoki na bazie cementu modyfikowanego polimerami o grubości jednej warstwy 0.2 mm powierzchni betonu pomostu oraz podpór.
A=220 m2</t>
  </si>
  <si>
    <t>DOJAZDY  DO  MOSTU  STAŁEGO</t>
  </si>
  <si>
    <t>ROBOTY   PRZYGOTOWAWCZE</t>
  </si>
  <si>
    <t xml:space="preserve">Wyznaczenie trasy i punktów wysokościowych dróg w terenie podgórskim                                   </t>
  </si>
  <si>
    <t xml:space="preserve">Wyznaczenie trasy i punktów wysokościowych w terenie podgórskim                                      </t>
  </si>
  <si>
    <t>Roboty pomiarowe przy liniowych robotach ziemnych - trasa dróg w terenie podgórskim.</t>
  </si>
  <si>
    <t>D 02.01.01</t>
  </si>
  <si>
    <t>Roboty  ziemne  poprzeczne wykonywane w  gruntach nieskalistych</t>
  </si>
  <si>
    <t>Roboty ziemne wykonywane koparkami podsiębiernymi o poj.łyżki 0.40 m3 w gr.kat. III-IV z transp.urobku na Skałdowisko Wykonawcy Pozyskanie miejsca składowania, koszty składowania i likwidacja składowiska oraz ewentualne koszty utylizacji ponosi  Wykonawca.
Koszty robót Wykonawca winien pomniejszyć  o wartość odzysku materiału przechodzącego na jego własność</t>
  </si>
  <si>
    <t xml:space="preserve">Wykonywanie wykopów w gruncie nieskalistym  z transportem urobku na odkład wraz  z  plantowaniem </t>
  </si>
  <si>
    <t>Roboty ziemne wykonywane koparkami podsiębiernymi o poj.łyżki 0.40 m3 w gr.nieskalistym z transp.urobku na odkład (miejsce skłądowania zapewni Wykonawca) sam.samowyład. po drogach o nawierzchni utwardzonej (kat.gr. I-IV)  .                                                                               
 V=65m3
Materiał przechodzi na własność Wykowacy z pomniejszeniem kosztów robót o odzysk materiałów z rozbiórki.</t>
  </si>
  <si>
    <t xml:space="preserve">Plantowanie (obrobienie na czysto) powierzchni skarp i dna wykopów wykonywanych mechanicznie (grunt  kat. I-V).                    
 F = 200 m2                                                                </t>
  </si>
  <si>
    <t>D 02.03.01</t>
  </si>
  <si>
    <t xml:space="preserve">Wykonanie nasypów </t>
  </si>
  <si>
    <t xml:space="preserve">Wykonanie nasypów z  pozyskaniem  i  transportem  gruntu z dokopu wykonawcy  wraz  z  plantowaniem </t>
  </si>
  <si>
    <t xml:space="preserve">Roboty ziemne wykonywane koparkami podsiębiernymi o poj.łyżki 0.40 m3 w gr.kat. I-III w ziemi uprzednio zmag.w hałdach z transp.urobku na odkłąd (Wykonawca zapewni miejsce skałdowaniu materiału) sam.samowyład . Miejsce dokopu wskaże Wykonawca Robót do zaakceptowaniu przez Zamawiającego
V= 96 m3 </t>
  </si>
  <si>
    <t>Formowanie nasypów z gruntu kat. I-III dostarczonego samochodami samowyładowczymi
V= 96 m3</t>
  </si>
  <si>
    <t>Zagęszczanie nasypów z gruntu spoistego - współczynnik zagęszczenia Js=1.00)</t>
  </si>
  <si>
    <t>Plantowanie (obrobienie na czysto) skarp                                                           i korony nasypów w gruntach kat.I-III .                                                                    F =320 m2</t>
  </si>
  <si>
    <t>CPV 45233220-7</t>
  </si>
  <si>
    <t>D 03.00.00</t>
  </si>
  <si>
    <t>ODWODNIENIE KORPUSU DROGOWEGO</t>
  </si>
  <si>
    <t>D 03.02.01</t>
  </si>
  <si>
    <t xml:space="preserve">Wykonanie  kanału z rur PCV  o średnicy 200 mm </t>
  </si>
  <si>
    <t>Ułożenie rur PCV o śr. 200 mm na podsypce piaskowej gr. 20cm na szerokości wykopu pod rurami (z pozyskaniem piasku)
L =36,00mb
- rury  ø 200mm – 36,00mb
- piasek V=36,00m*0,2m*1,0m =16,2m3</t>
  </si>
  <si>
    <t>Obsypka, nadsypka gr. 20 cm  rur PCV kielichowych o średnicy ø 200 mm piaskiem 
V=0,45m2*27,0m =12,15m3</t>
  </si>
  <si>
    <t>Zasypanie rur PCV kilelichowych z zagęszczeniem ubijakami ręcznymi gruntem z odkładu pozbawionym kamieni.
V=0,4m*1,2m*36,0m =17,28m3</t>
  </si>
  <si>
    <t xml:space="preserve">Wykonanie  kanału z rur PCV  o średnicy 315 mm KD315"A" oraz KD315 "B" </t>
  </si>
  <si>
    <t>Ułożenie rur PCV o śr. 500 mm na podsypce piaskowej gr.50cm na szerokości wykopu pod rurami (z pozyskaniem piasku)
KD315 "A" L =8,00mb
KD315 "B" L=4,00 mb
- rury  ø 315mm – 12,00mb
- piasek V=12,00m*0,315m*1,0m =9 m3</t>
  </si>
  <si>
    <t>Obsypka, nadsypka gr. 20 cm  rur PCV kielichowych o średnicy ø 315 mm piaskiem 
V=0,65m2*12,0m =5,40m3</t>
  </si>
  <si>
    <t>Zasypanie rur PCV kilelichowych z zagęszczeniem ubijakami ręcznymi gruntem z odkładu pozbawionym kamieni.
V=0,65m*1,2m*18,0m =14,04m3</t>
  </si>
  <si>
    <t>Wykonanie obudowy wylotów W-1 oraz W-2 na skarpie potoku</t>
  </si>
  <si>
    <t>Wykonanie obudowy wylotu betonowego  wg KPED (karta 01.22)  
N= 2 szt</t>
  </si>
  <si>
    <t>M-29.15.01</t>
  </si>
  <si>
    <t>Wykonanie umocnień wlotów i wylotów rowów brukiem na betonie</t>
  </si>
  <si>
    <t>Wykonanie umocnienia wlotów i wylotów rowów brukiem na  betonie C16/20 gr 15 cm 
I= 2 szt.
A=2 x 0.5 m2= 1.0 m2</t>
  </si>
  <si>
    <t>Wykonanie studzienek ściekowych  z  pojedyńczym  wpustem z osadnikiem o śr. 500mm</t>
  </si>
  <si>
    <t>Wykonanie wykopu pod studzienki drogowe z pojedynczym wpustem z osadnikiem o średnicy 500mm
V=6x2,25m3=13,50m3</t>
  </si>
  <si>
    <t>Podsypka  ze żwiru lub tłucznia gr. 10 cm.
V=0,07m3*6=0,42m3</t>
  </si>
  <si>
    <t>Ułożenie kręgów żelbetowych o śr. 500mm  z posadowieniem na  płycie z betonu C16/20 gr 15cm  wraz z montażem wpustu
- płyta betonowa - V=0,04m3*6=0,24m3</t>
  </si>
  <si>
    <t>Zasypanie kręgów żelbetowych z zagęszczeniem ubijakami ręcznymi gruntem z odkładu pozbawionym kamieni
V=4,0m3*6=24,00m3</t>
  </si>
  <si>
    <t xml:space="preserve">Studnie rewizyjne z kręgów o śr. 1200 mm </t>
  </si>
  <si>
    <t>Montaż studni rewizyjnych z kręgów betonowych o śr. 1200 mm H=3,0 m w gotowym wykopie z przykrywą  i włazem żeliwnym kompletnych</t>
  </si>
  <si>
    <t>CPV 45233000-9</t>
  </si>
  <si>
    <t>D 04.00.00</t>
  </si>
  <si>
    <t>PODBUDOWY</t>
  </si>
  <si>
    <t>D 04.04.01</t>
  </si>
  <si>
    <t>Podbudowa pomocnicza z kruszywa naturalnego stabilizowanego mechanicznie</t>
  </si>
  <si>
    <t>Wykonanie podbudowy z kruszywa naturalnego 0/63, podbudowa zjazdu, układana warstwami gr. w-wy po zagęszczeniu śr. 20cm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</si>
  <si>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</si>
  <si>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t>Wykonanie podbudowy (w-wa odsączająca) z kruszywa naturalnego 0/63 mm , śr. gr. w-wy 100 cm - wg. rys. 
P=50,5 m2 
V=0.2*50,5=10,1 m3</t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</si>
  <si>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</si>
  <si>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Wykonanie podbudowy pomocniczej z kruszywa naturalnego 0/31.5, w-wa dolna poszerzenia, układana warstwami gr. w-wy po zagęszczeniu śr. 10cm</t>
  </si>
  <si>
    <t>Wykonanie podbudowy zasadniczej z kruszywa naturalnego 0/31,5 mm ,gr. 10 cm śr. szerokość w-wy 125 cm - wg. rys. 4
P= 126,25 m2 
V=2*1.25m*50,5*0,1=12,63 m3</t>
  </si>
  <si>
    <t>D 04.04.02</t>
  </si>
  <si>
    <t xml:space="preserve">Podbudowa zasanicza podbudowa betonowa </t>
  </si>
  <si>
    <t>Wykonanie podbudowy zasadniczej z betonu C16/20   gr. 20 cm</t>
  </si>
  <si>
    <t>Wykonanie podbudowy zasadniczej konstrukcji porzerzeń nawierzchni drogi z betonu C16/20, gr. warstwy 20cm - wg. rys.4
P=2*1.15m*0,2m*50,5m = 116,15 m2 
V=0,2*116,15=23,23 m3</t>
  </si>
  <si>
    <t>D 05.00.00</t>
  </si>
  <si>
    <t>NAWIERZCHNIE</t>
  </si>
  <si>
    <t xml:space="preserve"> D 05.03.05 </t>
  </si>
  <si>
    <t>Nawierzchnia z betonu asfaltowego</t>
  </si>
  <si>
    <t>D 05.03.05</t>
  </si>
  <si>
    <t>Wykonanie nawierzchni z betonu asfaltowego  AC 16W w-wa profilowa grub. 3 cm (75kg/m2),</t>
  </si>
  <si>
    <t>Wykonanie nawierzchni z betonu asfaltowego modyfikowanego AC 16W w-wa wiążąca grub. 7cm,wg. rys.
P= 100=m2 
V=0,03*100=3,0 m3</t>
  </si>
  <si>
    <t xml:space="preserve">Skropienie podłoża emulsją asfaltowa w ilosci 0,60 kg/m2 przed układaniem warstwy wiążącej </t>
  </si>
  <si>
    <t>Wykonanie nawierzchni z betonu asfaltowego  AC 16W w-wa wiążąca grub. 7 cm, wraz ze zjazdem</t>
  </si>
  <si>
    <t>Wykonanie nawierzchni z betonu asfaltowego modyfikowanego AC 16W w-wa wiążąca grub. 7cm,wg. rys.
P= 375=m2 
V=0,07*375=26,25 m3</t>
  </si>
  <si>
    <t>Oczyszczenie nawierzchni pod warstwę ścieralną</t>
  </si>
  <si>
    <t xml:space="preserve">Wykonanie nawierzchni z betonu asfaltowego  AC 11S - w-wa ścieralna grub. 5 cm wraz ze zjazdem w km 0+208,15 </t>
  </si>
  <si>
    <t>Wykonanie nawierzchni z betonu asfaltowego modyfikowanego AC 11S - w-wa ścieralna grub. 5 cm 
P=365 m2 
V=0,05*700=35 m3</t>
  </si>
  <si>
    <t xml:space="preserve">Skropienie powierzchni emulsją asfaltową, szybkorozpadową </t>
  </si>
  <si>
    <t>CPV 45112310-1</t>
  </si>
  <si>
    <t>D 06.00.00</t>
  </si>
  <si>
    <t>ROBOTY  WYKOŃCZENIOWE</t>
  </si>
  <si>
    <t>D 06.01.01</t>
  </si>
  <si>
    <t>Umocnienie skarp przez humusowanie z obsianiem</t>
  </si>
  <si>
    <t>Humusowanie z obsianiem skarp przy grubości humusu 10 cm</t>
  </si>
  <si>
    <t>Humusowanie skarp  wraz z obsianiem mieszankami traw przy grub. humusu do 10 cm.-  dojazdy do mostu</t>
  </si>
  <si>
    <t>Umocnienie skarp i dna  rowów  i  ścieków  elementami  prefabrykowanymi</t>
  </si>
  <si>
    <t xml:space="preserve">Umocnienie dna rowów  elementami  prefabrykowanymi  60x50x15 na ławie betonowej z oporem wg KPED 01.04 </t>
  </si>
  <si>
    <t xml:space="preserve">Umocnienie dna  rowów  elementami  prefabrykowanymi  typ korytkowy 60x50x15cm na  podsypce  cem.-piask. 1:4, gr. 3 cm i ławie betonowej C16/20 z oporem gr. 15cm - wg. KPED 04.04
P=12.0*0,6= 7.2 m2                                                                                                </t>
  </si>
  <si>
    <t xml:space="preserve">Wykonanie ścieku skarpowego typu trapezowego  wg KPED 01.25 </t>
  </si>
  <si>
    <t xml:space="preserve">Wykonanie ścieku skarpowego typu trapezowego  wg KPED 01.25 -  50(38)x50x15 (20) cm na  podsypce  cem.-piask. 1:4, gr. 3 cm i ławie betonowej C16/20 z oporem gr. 15cm - wg. KPED 04.04
P=4*0,4= 1.6 m2                                                                                                </t>
  </si>
  <si>
    <t>Wykonanie umocnienia skarp elementami prefabrykowanymi</t>
  </si>
  <si>
    <t xml:space="preserve">Wykonanie umocnienia skarp elementami prefabrykowanymi płyty ażurowe  40x60x10cm na  podsypce  cem.-piask. 1:4, gr. 10 cm  z wypełnieniem betonem otworów beton C20/25
A=15,00m2                                                                                               </t>
  </si>
  <si>
    <t>D 06.03.01</t>
  </si>
  <si>
    <t>Ścinanie i uzupełnianie poboczy</t>
  </si>
  <si>
    <t>Uzupełnienie poboczy kruszywem kamiennym grubości  10 cm</t>
  </si>
  <si>
    <t xml:space="preserve">Wzmocnienie poboczy kruszywem kamiennym 0/63 mmn , grubość warstwy po zagęszczeniu 10 cm. Szerokość umocnienia 0,75 m. 
F=105,0m2
</t>
  </si>
  <si>
    <t>D 07.00.00</t>
  </si>
  <si>
    <t>OZNAKOWANIE DRÓG I URZĄDZENIA BEZP. RUCHU</t>
  </si>
  <si>
    <t>D 07.05.01</t>
  </si>
  <si>
    <t>Bariery ochronne stalowe</t>
  </si>
  <si>
    <t/>
  </si>
  <si>
    <t>Koszt bariery ochronnej jednostronnej N2/W2/B</t>
  </si>
  <si>
    <t>Koszty zakupu i  transporu  bariery ochronnej jednostronnej N2/W2/B
G=36*33,8 kg/mb=1216,8 kg</t>
  </si>
  <si>
    <t>Montaż bariery ochronnej jednostronnej  N2/W2/B</t>
  </si>
  <si>
    <t>Montaż barieroporęczy sztywnej   jednostronnej  N2/W2/B                            
L = 36 m</t>
  </si>
  <si>
    <t>D 07.06.02</t>
  </si>
  <si>
    <t>Urządzenia zabezpieczajace ruch pieszych</t>
  </si>
  <si>
    <t>Ustawienie poręczy ochronnych sztywnych - bariery rurowej ochronnej stalowej na zewnętrznej krawędzi ścieżki pieszo - rowerowej</t>
  </si>
  <si>
    <t>D 08.00.00</t>
  </si>
  <si>
    <t>ELEMENTY ULIC</t>
  </si>
  <si>
    <t>D 08.02.02</t>
  </si>
  <si>
    <t>Chodnik z brukowej kostki betonowej</t>
  </si>
  <si>
    <t>D 08.01.01</t>
  </si>
  <si>
    <t>Krawężniki  betonowe</t>
  </si>
  <si>
    <t>Ustawienie krawężników 15x30cm</t>
  </si>
  <si>
    <t>Ustawnienie krawężników betonowych o wymiarach 15x30 cm na ławie betonowej przy krawędzi jezdni
L=70m</t>
  </si>
  <si>
    <t>Wykonanie chodników z kostki betonowej brukowej, wibroprasowanej, gr. 6 cm na podsypce cementowo - piaskowej oraz podbudowie z krusz. łam.  0/31,5, gr.20cm</t>
  </si>
  <si>
    <t>Wykonanie nawierzchni chodników z brukowej kostki wibroprasowanej o grubości 6 cm na podsypce cementowo - piaskowej 1:4 gr. 3 cm oraz podbudowie z kruszywa łamanego stabil. mech. 0/31,5, gr. 20 cm
kostka brukowa - F=147m2,
podbudowa z kruszywa- F=147,0m2</t>
  </si>
  <si>
    <t>D 08.03.01</t>
  </si>
  <si>
    <t>Obrzeża betonowe</t>
  </si>
  <si>
    <t>Ustawienie obrzeży betonowych o wymiarach 30x8 cm na ławie betonowej z oporem gr .10cm, spoiny wypełnione zaprawą cementową</t>
  </si>
  <si>
    <t>Ustawienie obrzeży betonowych o wymiarach 30x8 cm na ławie betonowej C16/20 z oporem gr.10cm
L=74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</si>
</sst>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26" x14ac:knownFonts="1">
    <font>
      <sz val="11"/>
      <color theme="1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b/>
      <sz val="12"/>
      <color rgb="FFFF0000"/>
      <name val="Arial"/>
      <family val="2"/>
      <charset val="238"/>
    </font>
    <font>
      <b/>
      <sz val="9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9"/>
      <name val="Verdana"/>
      <family val="2"/>
      <charset val="238"/>
    </font>
    <font>
      <sz val="10"/>
      <name val="Arial"/>
      <family val="2"/>
      <charset val="238"/>
    </font>
    <font>
      <sz val="9"/>
      <name val="Calibri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7" fillId="0" borderId="0"/>
    <xf numFmtId="0" fontId="17" fillId="0" borderId="0"/>
  </cellStyleXfs>
  <cellXfs count="15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5" fillId="0" borderId="1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4" fontId="5" fillId="6" borderId="9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4" fontId="9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49" fontId="5" fillId="0" borderId="1" xfId="0" quotePrefix="1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16" fillId="4" borderId="2" xfId="0" quotePrefix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2" fontId="9" fillId="0" borderId="1" xfId="1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left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 applyProtection="1">
      <alignment horizontal="left" vertical="top" wrapText="1"/>
    </xf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center" wrapText="1"/>
    </xf>
    <xf numFmtId="2" fontId="10" fillId="0" borderId="1" xfId="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vertical="top"/>
    </xf>
    <xf numFmtId="0" fontId="21" fillId="0" borderId="0" xfId="0" applyNumberFormat="1" applyFont="1" applyFill="1" applyBorder="1" applyAlignment="1" applyProtection="1">
      <alignment horizontal="center" vertical="top"/>
    </xf>
    <xf numFmtId="0" fontId="22" fillId="0" borderId="0" xfId="0" applyNumberFormat="1" applyFont="1" applyFill="1" applyBorder="1" applyAlignment="1" applyProtection="1">
      <alignment vertical="top"/>
    </xf>
    <xf numFmtId="0" fontId="5" fillId="4" borderId="4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top" wrapText="1"/>
    </xf>
    <xf numFmtId="0" fontId="8" fillId="5" borderId="2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ny" xfId="0" builtinId="0"/>
    <cellStyle name="Normalny 2" xfId="1"/>
    <cellStyle name="Normalny_Wzór tabel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02%20PROJEKTY\Projekty%202019\017%20Chodnik%20Wyszatyce\010%20Kosztorys%20Inwestorski\Kosztorys%20i%20Przedmiar%20Wyszatyce_07_05_2021_CZII+CZ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-KOSZT OFERT-STRONA TYTUŁ.-A"/>
      <sheetName val="PR - CZ.II i III"/>
      <sheetName val="KI -CZ.II i III"/>
      <sheetName val="PR - ODC. II"/>
      <sheetName val="KI -ODC.II"/>
      <sheetName val="PR - ODC. III"/>
      <sheetName val="KI -ODC.II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2"/>
  <sheetViews>
    <sheetView tabSelected="1" view="pageBreakPreview" zoomScale="145" zoomScaleNormal="115" zoomScaleSheetLayoutView="145" workbookViewId="0">
      <selection activeCell="J8" sqref="J8"/>
    </sheetView>
  </sheetViews>
  <sheetFormatPr defaultColWidth="9.125" defaultRowHeight="11.55" x14ac:dyDescent="0.25"/>
  <cols>
    <col min="1" max="1" width="7" style="5" customWidth="1"/>
    <col min="2" max="2" width="10.5" style="3" customWidth="1"/>
    <col min="3" max="3" width="11" style="4" customWidth="1"/>
    <col min="4" max="4" width="6.125" style="5" customWidth="1"/>
    <col min="5" max="5" width="40.375" style="1" customWidth="1"/>
    <col min="6" max="6" width="8.5" style="5" customWidth="1"/>
    <col min="7" max="7" width="10.375" style="6" customWidth="1"/>
    <col min="8" max="8" width="18.375" style="1" customWidth="1"/>
    <col min="9" max="9" width="29.875" style="1" customWidth="1"/>
    <col min="10" max="256" width="9.125" style="1"/>
    <col min="257" max="257" width="7" style="1" customWidth="1"/>
    <col min="258" max="258" width="10.5" style="1" customWidth="1"/>
    <col min="259" max="259" width="11" style="1" customWidth="1"/>
    <col min="260" max="260" width="6.125" style="1" customWidth="1"/>
    <col min="261" max="261" width="40.375" style="1" customWidth="1"/>
    <col min="262" max="262" width="8.5" style="1" customWidth="1"/>
    <col min="263" max="263" width="10.375" style="1" customWidth="1"/>
    <col min="264" max="264" width="18.375" style="1" customWidth="1"/>
    <col min="265" max="265" width="29.875" style="1" customWidth="1"/>
    <col min="266" max="512" width="9.125" style="1"/>
    <col min="513" max="513" width="7" style="1" customWidth="1"/>
    <col min="514" max="514" width="10.5" style="1" customWidth="1"/>
    <col min="515" max="515" width="11" style="1" customWidth="1"/>
    <col min="516" max="516" width="6.125" style="1" customWidth="1"/>
    <col min="517" max="517" width="40.375" style="1" customWidth="1"/>
    <col min="518" max="518" width="8.5" style="1" customWidth="1"/>
    <col min="519" max="519" width="10.375" style="1" customWidth="1"/>
    <col min="520" max="520" width="18.375" style="1" customWidth="1"/>
    <col min="521" max="521" width="29.875" style="1" customWidth="1"/>
    <col min="522" max="768" width="9.125" style="1"/>
    <col min="769" max="769" width="7" style="1" customWidth="1"/>
    <col min="770" max="770" width="10.5" style="1" customWidth="1"/>
    <col min="771" max="771" width="11" style="1" customWidth="1"/>
    <col min="772" max="772" width="6.125" style="1" customWidth="1"/>
    <col min="773" max="773" width="40.375" style="1" customWidth="1"/>
    <col min="774" max="774" width="8.5" style="1" customWidth="1"/>
    <col min="775" max="775" width="10.375" style="1" customWidth="1"/>
    <col min="776" max="776" width="18.375" style="1" customWidth="1"/>
    <col min="777" max="777" width="29.875" style="1" customWidth="1"/>
    <col min="778" max="1024" width="9.125" style="1"/>
    <col min="1025" max="1025" width="7" style="1" customWidth="1"/>
    <col min="1026" max="1026" width="10.5" style="1" customWidth="1"/>
    <col min="1027" max="1027" width="11" style="1" customWidth="1"/>
    <col min="1028" max="1028" width="6.125" style="1" customWidth="1"/>
    <col min="1029" max="1029" width="40.375" style="1" customWidth="1"/>
    <col min="1030" max="1030" width="8.5" style="1" customWidth="1"/>
    <col min="1031" max="1031" width="10.375" style="1" customWidth="1"/>
    <col min="1032" max="1032" width="18.375" style="1" customWidth="1"/>
    <col min="1033" max="1033" width="29.875" style="1" customWidth="1"/>
    <col min="1034" max="1280" width="9.125" style="1"/>
    <col min="1281" max="1281" width="7" style="1" customWidth="1"/>
    <col min="1282" max="1282" width="10.5" style="1" customWidth="1"/>
    <col min="1283" max="1283" width="11" style="1" customWidth="1"/>
    <col min="1284" max="1284" width="6.125" style="1" customWidth="1"/>
    <col min="1285" max="1285" width="40.375" style="1" customWidth="1"/>
    <col min="1286" max="1286" width="8.5" style="1" customWidth="1"/>
    <col min="1287" max="1287" width="10.375" style="1" customWidth="1"/>
    <col min="1288" max="1288" width="18.375" style="1" customWidth="1"/>
    <col min="1289" max="1289" width="29.875" style="1" customWidth="1"/>
    <col min="1290" max="1536" width="9.125" style="1"/>
    <col min="1537" max="1537" width="7" style="1" customWidth="1"/>
    <col min="1538" max="1538" width="10.5" style="1" customWidth="1"/>
    <col min="1539" max="1539" width="11" style="1" customWidth="1"/>
    <col min="1540" max="1540" width="6.125" style="1" customWidth="1"/>
    <col min="1541" max="1541" width="40.375" style="1" customWidth="1"/>
    <col min="1542" max="1542" width="8.5" style="1" customWidth="1"/>
    <col min="1543" max="1543" width="10.375" style="1" customWidth="1"/>
    <col min="1544" max="1544" width="18.375" style="1" customWidth="1"/>
    <col min="1545" max="1545" width="29.875" style="1" customWidth="1"/>
    <col min="1546" max="1792" width="9.125" style="1"/>
    <col min="1793" max="1793" width="7" style="1" customWidth="1"/>
    <col min="1794" max="1794" width="10.5" style="1" customWidth="1"/>
    <col min="1795" max="1795" width="11" style="1" customWidth="1"/>
    <col min="1796" max="1796" width="6.125" style="1" customWidth="1"/>
    <col min="1797" max="1797" width="40.375" style="1" customWidth="1"/>
    <col min="1798" max="1798" width="8.5" style="1" customWidth="1"/>
    <col min="1799" max="1799" width="10.375" style="1" customWidth="1"/>
    <col min="1800" max="1800" width="18.375" style="1" customWidth="1"/>
    <col min="1801" max="1801" width="29.875" style="1" customWidth="1"/>
    <col min="1802" max="2048" width="9.125" style="1"/>
    <col min="2049" max="2049" width="7" style="1" customWidth="1"/>
    <col min="2050" max="2050" width="10.5" style="1" customWidth="1"/>
    <col min="2051" max="2051" width="11" style="1" customWidth="1"/>
    <col min="2052" max="2052" width="6.125" style="1" customWidth="1"/>
    <col min="2053" max="2053" width="40.375" style="1" customWidth="1"/>
    <col min="2054" max="2054" width="8.5" style="1" customWidth="1"/>
    <col min="2055" max="2055" width="10.375" style="1" customWidth="1"/>
    <col min="2056" max="2056" width="18.375" style="1" customWidth="1"/>
    <col min="2057" max="2057" width="29.875" style="1" customWidth="1"/>
    <col min="2058" max="2304" width="9.125" style="1"/>
    <col min="2305" max="2305" width="7" style="1" customWidth="1"/>
    <col min="2306" max="2306" width="10.5" style="1" customWidth="1"/>
    <col min="2307" max="2307" width="11" style="1" customWidth="1"/>
    <col min="2308" max="2308" width="6.125" style="1" customWidth="1"/>
    <col min="2309" max="2309" width="40.375" style="1" customWidth="1"/>
    <col min="2310" max="2310" width="8.5" style="1" customWidth="1"/>
    <col min="2311" max="2311" width="10.375" style="1" customWidth="1"/>
    <col min="2312" max="2312" width="18.375" style="1" customWidth="1"/>
    <col min="2313" max="2313" width="29.875" style="1" customWidth="1"/>
    <col min="2314" max="2560" width="9.125" style="1"/>
    <col min="2561" max="2561" width="7" style="1" customWidth="1"/>
    <col min="2562" max="2562" width="10.5" style="1" customWidth="1"/>
    <col min="2563" max="2563" width="11" style="1" customWidth="1"/>
    <col min="2564" max="2564" width="6.125" style="1" customWidth="1"/>
    <col min="2565" max="2565" width="40.375" style="1" customWidth="1"/>
    <col min="2566" max="2566" width="8.5" style="1" customWidth="1"/>
    <col min="2567" max="2567" width="10.375" style="1" customWidth="1"/>
    <col min="2568" max="2568" width="18.375" style="1" customWidth="1"/>
    <col min="2569" max="2569" width="29.875" style="1" customWidth="1"/>
    <col min="2570" max="2816" width="9.125" style="1"/>
    <col min="2817" max="2817" width="7" style="1" customWidth="1"/>
    <col min="2818" max="2818" width="10.5" style="1" customWidth="1"/>
    <col min="2819" max="2819" width="11" style="1" customWidth="1"/>
    <col min="2820" max="2820" width="6.125" style="1" customWidth="1"/>
    <col min="2821" max="2821" width="40.375" style="1" customWidth="1"/>
    <col min="2822" max="2822" width="8.5" style="1" customWidth="1"/>
    <col min="2823" max="2823" width="10.375" style="1" customWidth="1"/>
    <col min="2824" max="2824" width="18.375" style="1" customWidth="1"/>
    <col min="2825" max="2825" width="29.875" style="1" customWidth="1"/>
    <col min="2826" max="3072" width="9.125" style="1"/>
    <col min="3073" max="3073" width="7" style="1" customWidth="1"/>
    <col min="3074" max="3074" width="10.5" style="1" customWidth="1"/>
    <col min="3075" max="3075" width="11" style="1" customWidth="1"/>
    <col min="3076" max="3076" width="6.125" style="1" customWidth="1"/>
    <col min="3077" max="3077" width="40.375" style="1" customWidth="1"/>
    <col min="3078" max="3078" width="8.5" style="1" customWidth="1"/>
    <col min="3079" max="3079" width="10.375" style="1" customWidth="1"/>
    <col min="3080" max="3080" width="18.375" style="1" customWidth="1"/>
    <col min="3081" max="3081" width="29.875" style="1" customWidth="1"/>
    <col min="3082" max="3328" width="9.125" style="1"/>
    <col min="3329" max="3329" width="7" style="1" customWidth="1"/>
    <col min="3330" max="3330" width="10.5" style="1" customWidth="1"/>
    <col min="3331" max="3331" width="11" style="1" customWidth="1"/>
    <col min="3332" max="3332" width="6.125" style="1" customWidth="1"/>
    <col min="3333" max="3333" width="40.375" style="1" customWidth="1"/>
    <col min="3334" max="3334" width="8.5" style="1" customWidth="1"/>
    <col min="3335" max="3335" width="10.375" style="1" customWidth="1"/>
    <col min="3336" max="3336" width="18.375" style="1" customWidth="1"/>
    <col min="3337" max="3337" width="29.875" style="1" customWidth="1"/>
    <col min="3338" max="3584" width="9.125" style="1"/>
    <col min="3585" max="3585" width="7" style="1" customWidth="1"/>
    <col min="3586" max="3586" width="10.5" style="1" customWidth="1"/>
    <col min="3587" max="3587" width="11" style="1" customWidth="1"/>
    <col min="3588" max="3588" width="6.125" style="1" customWidth="1"/>
    <col min="3589" max="3589" width="40.375" style="1" customWidth="1"/>
    <col min="3590" max="3590" width="8.5" style="1" customWidth="1"/>
    <col min="3591" max="3591" width="10.375" style="1" customWidth="1"/>
    <col min="3592" max="3592" width="18.375" style="1" customWidth="1"/>
    <col min="3593" max="3593" width="29.875" style="1" customWidth="1"/>
    <col min="3594" max="3840" width="9.125" style="1"/>
    <col min="3841" max="3841" width="7" style="1" customWidth="1"/>
    <col min="3842" max="3842" width="10.5" style="1" customWidth="1"/>
    <col min="3843" max="3843" width="11" style="1" customWidth="1"/>
    <col min="3844" max="3844" width="6.125" style="1" customWidth="1"/>
    <col min="3845" max="3845" width="40.375" style="1" customWidth="1"/>
    <col min="3846" max="3846" width="8.5" style="1" customWidth="1"/>
    <col min="3847" max="3847" width="10.375" style="1" customWidth="1"/>
    <col min="3848" max="3848" width="18.375" style="1" customWidth="1"/>
    <col min="3849" max="3849" width="29.875" style="1" customWidth="1"/>
    <col min="3850" max="4096" width="9.125" style="1"/>
    <col min="4097" max="4097" width="7" style="1" customWidth="1"/>
    <col min="4098" max="4098" width="10.5" style="1" customWidth="1"/>
    <col min="4099" max="4099" width="11" style="1" customWidth="1"/>
    <col min="4100" max="4100" width="6.125" style="1" customWidth="1"/>
    <col min="4101" max="4101" width="40.375" style="1" customWidth="1"/>
    <col min="4102" max="4102" width="8.5" style="1" customWidth="1"/>
    <col min="4103" max="4103" width="10.375" style="1" customWidth="1"/>
    <col min="4104" max="4104" width="18.375" style="1" customWidth="1"/>
    <col min="4105" max="4105" width="29.875" style="1" customWidth="1"/>
    <col min="4106" max="4352" width="9.125" style="1"/>
    <col min="4353" max="4353" width="7" style="1" customWidth="1"/>
    <col min="4354" max="4354" width="10.5" style="1" customWidth="1"/>
    <col min="4355" max="4355" width="11" style="1" customWidth="1"/>
    <col min="4356" max="4356" width="6.125" style="1" customWidth="1"/>
    <col min="4357" max="4357" width="40.375" style="1" customWidth="1"/>
    <col min="4358" max="4358" width="8.5" style="1" customWidth="1"/>
    <col min="4359" max="4359" width="10.375" style="1" customWidth="1"/>
    <col min="4360" max="4360" width="18.375" style="1" customWidth="1"/>
    <col min="4361" max="4361" width="29.875" style="1" customWidth="1"/>
    <col min="4362" max="4608" width="9.125" style="1"/>
    <col min="4609" max="4609" width="7" style="1" customWidth="1"/>
    <col min="4610" max="4610" width="10.5" style="1" customWidth="1"/>
    <col min="4611" max="4611" width="11" style="1" customWidth="1"/>
    <col min="4612" max="4612" width="6.125" style="1" customWidth="1"/>
    <col min="4613" max="4613" width="40.375" style="1" customWidth="1"/>
    <col min="4614" max="4614" width="8.5" style="1" customWidth="1"/>
    <col min="4615" max="4615" width="10.375" style="1" customWidth="1"/>
    <col min="4616" max="4616" width="18.375" style="1" customWidth="1"/>
    <col min="4617" max="4617" width="29.875" style="1" customWidth="1"/>
    <col min="4618" max="4864" width="9.125" style="1"/>
    <col min="4865" max="4865" width="7" style="1" customWidth="1"/>
    <col min="4866" max="4866" width="10.5" style="1" customWidth="1"/>
    <col min="4867" max="4867" width="11" style="1" customWidth="1"/>
    <col min="4868" max="4868" width="6.125" style="1" customWidth="1"/>
    <col min="4869" max="4869" width="40.375" style="1" customWidth="1"/>
    <col min="4870" max="4870" width="8.5" style="1" customWidth="1"/>
    <col min="4871" max="4871" width="10.375" style="1" customWidth="1"/>
    <col min="4872" max="4872" width="18.375" style="1" customWidth="1"/>
    <col min="4873" max="4873" width="29.875" style="1" customWidth="1"/>
    <col min="4874" max="5120" width="9.125" style="1"/>
    <col min="5121" max="5121" width="7" style="1" customWidth="1"/>
    <col min="5122" max="5122" width="10.5" style="1" customWidth="1"/>
    <col min="5123" max="5123" width="11" style="1" customWidth="1"/>
    <col min="5124" max="5124" width="6.125" style="1" customWidth="1"/>
    <col min="5125" max="5125" width="40.375" style="1" customWidth="1"/>
    <col min="5126" max="5126" width="8.5" style="1" customWidth="1"/>
    <col min="5127" max="5127" width="10.375" style="1" customWidth="1"/>
    <col min="5128" max="5128" width="18.375" style="1" customWidth="1"/>
    <col min="5129" max="5129" width="29.875" style="1" customWidth="1"/>
    <col min="5130" max="5376" width="9.125" style="1"/>
    <col min="5377" max="5377" width="7" style="1" customWidth="1"/>
    <col min="5378" max="5378" width="10.5" style="1" customWidth="1"/>
    <col min="5379" max="5379" width="11" style="1" customWidth="1"/>
    <col min="5380" max="5380" width="6.125" style="1" customWidth="1"/>
    <col min="5381" max="5381" width="40.375" style="1" customWidth="1"/>
    <col min="5382" max="5382" width="8.5" style="1" customWidth="1"/>
    <col min="5383" max="5383" width="10.375" style="1" customWidth="1"/>
    <col min="5384" max="5384" width="18.375" style="1" customWidth="1"/>
    <col min="5385" max="5385" width="29.875" style="1" customWidth="1"/>
    <col min="5386" max="5632" width="9.125" style="1"/>
    <col min="5633" max="5633" width="7" style="1" customWidth="1"/>
    <col min="5634" max="5634" width="10.5" style="1" customWidth="1"/>
    <col min="5635" max="5635" width="11" style="1" customWidth="1"/>
    <col min="5636" max="5636" width="6.125" style="1" customWidth="1"/>
    <col min="5637" max="5637" width="40.375" style="1" customWidth="1"/>
    <col min="5638" max="5638" width="8.5" style="1" customWidth="1"/>
    <col min="5639" max="5639" width="10.375" style="1" customWidth="1"/>
    <col min="5640" max="5640" width="18.375" style="1" customWidth="1"/>
    <col min="5641" max="5641" width="29.875" style="1" customWidth="1"/>
    <col min="5642" max="5888" width="9.125" style="1"/>
    <col min="5889" max="5889" width="7" style="1" customWidth="1"/>
    <col min="5890" max="5890" width="10.5" style="1" customWidth="1"/>
    <col min="5891" max="5891" width="11" style="1" customWidth="1"/>
    <col min="5892" max="5892" width="6.125" style="1" customWidth="1"/>
    <col min="5893" max="5893" width="40.375" style="1" customWidth="1"/>
    <col min="5894" max="5894" width="8.5" style="1" customWidth="1"/>
    <col min="5895" max="5895" width="10.375" style="1" customWidth="1"/>
    <col min="5896" max="5896" width="18.375" style="1" customWidth="1"/>
    <col min="5897" max="5897" width="29.875" style="1" customWidth="1"/>
    <col min="5898" max="6144" width="9.125" style="1"/>
    <col min="6145" max="6145" width="7" style="1" customWidth="1"/>
    <col min="6146" max="6146" width="10.5" style="1" customWidth="1"/>
    <col min="6147" max="6147" width="11" style="1" customWidth="1"/>
    <col min="6148" max="6148" width="6.125" style="1" customWidth="1"/>
    <col min="6149" max="6149" width="40.375" style="1" customWidth="1"/>
    <col min="6150" max="6150" width="8.5" style="1" customWidth="1"/>
    <col min="6151" max="6151" width="10.375" style="1" customWidth="1"/>
    <col min="6152" max="6152" width="18.375" style="1" customWidth="1"/>
    <col min="6153" max="6153" width="29.875" style="1" customWidth="1"/>
    <col min="6154" max="6400" width="9.125" style="1"/>
    <col min="6401" max="6401" width="7" style="1" customWidth="1"/>
    <col min="6402" max="6402" width="10.5" style="1" customWidth="1"/>
    <col min="6403" max="6403" width="11" style="1" customWidth="1"/>
    <col min="6404" max="6404" width="6.125" style="1" customWidth="1"/>
    <col min="6405" max="6405" width="40.375" style="1" customWidth="1"/>
    <col min="6406" max="6406" width="8.5" style="1" customWidth="1"/>
    <col min="6407" max="6407" width="10.375" style="1" customWidth="1"/>
    <col min="6408" max="6408" width="18.375" style="1" customWidth="1"/>
    <col min="6409" max="6409" width="29.875" style="1" customWidth="1"/>
    <col min="6410" max="6656" width="9.125" style="1"/>
    <col min="6657" max="6657" width="7" style="1" customWidth="1"/>
    <col min="6658" max="6658" width="10.5" style="1" customWidth="1"/>
    <col min="6659" max="6659" width="11" style="1" customWidth="1"/>
    <col min="6660" max="6660" width="6.125" style="1" customWidth="1"/>
    <col min="6661" max="6661" width="40.375" style="1" customWidth="1"/>
    <col min="6662" max="6662" width="8.5" style="1" customWidth="1"/>
    <col min="6663" max="6663" width="10.375" style="1" customWidth="1"/>
    <col min="6664" max="6664" width="18.375" style="1" customWidth="1"/>
    <col min="6665" max="6665" width="29.875" style="1" customWidth="1"/>
    <col min="6666" max="6912" width="9.125" style="1"/>
    <col min="6913" max="6913" width="7" style="1" customWidth="1"/>
    <col min="6914" max="6914" width="10.5" style="1" customWidth="1"/>
    <col min="6915" max="6915" width="11" style="1" customWidth="1"/>
    <col min="6916" max="6916" width="6.125" style="1" customWidth="1"/>
    <col min="6917" max="6917" width="40.375" style="1" customWidth="1"/>
    <col min="6918" max="6918" width="8.5" style="1" customWidth="1"/>
    <col min="6919" max="6919" width="10.375" style="1" customWidth="1"/>
    <col min="6920" max="6920" width="18.375" style="1" customWidth="1"/>
    <col min="6921" max="6921" width="29.875" style="1" customWidth="1"/>
    <col min="6922" max="7168" width="9.125" style="1"/>
    <col min="7169" max="7169" width="7" style="1" customWidth="1"/>
    <col min="7170" max="7170" width="10.5" style="1" customWidth="1"/>
    <col min="7171" max="7171" width="11" style="1" customWidth="1"/>
    <col min="7172" max="7172" width="6.125" style="1" customWidth="1"/>
    <col min="7173" max="7173" width="40.375" style="1" customWidth="1"/>
    <col min="7174" max="7174" width="8.5" style="1" customWidth="1"/>
    <col min="7175" max="7175" width="10.375" style="1" customWidth="1"/>
    <col min="7176" max="7176" width="18.375" style="1" customWidth="1"/>
    <col min="7177" max="7177" width="29.875" style="1" customWidth="1"/>
    <col min="7178" max="7424" width="9.125" style="1"/>
    <col min="7425" max="7425" width="7" style="1" customWidth="1"/>
    <col min="7426" max="7426" width="10.5" style="1" customWidth="1"/>
    <col min="7427" max="7427" width="11" style="1" customWidth="1"/>
    <col min="7428" max="7428" width="6.125" style="1" customWidth="1"/>
    <col min="7429" max="7429" width="40.375" style="1" customWidth="1"/>
    <col min="7430" max="7430" width="8.5" style="1" customWidth="1"/>
    <col min="7431" max="7431" width="10.375" style="1" customWidth="1"/>
    <col min="7432" max="7432" width="18.375" style="1" customWidth="1"/>
    <col min="7433" max="7433" width="29.875" style="1" customWidth="1"/>
    <col min="7434" max="7680" width="9.125" style="1"/>
    <col min="7681" max="7681" width="7" style="1" customWidth="1"/>
    <col min="7682" max="7682" width="10.5" style="1" customWidth="1"/>
    <col min="7683" max="7683" width="11" style="1" customWidth="1"/>
    <col min="7684" max="7684" width="6.125" style="1" customWidth="1"/>
    <col min="7685" max="7685" width="40.375" style="1" customWidth="1"/>
    <col min="7686" max="7686" width="8.5" style="1" customWidth="1"/>
    <col min="7687" max="7687" width="10.375" style="1" customWidth="1"/>
    <col min="7688" max="7688" width="18.375" style="1" customWidth="1"/>
    <col min="7689" max="7689" width="29.875" style="1" customWidth="1"/>
    <col min="7690" max="7936" width="9.125" style="1"/>
    <col min="7937" max="7937" width="7" style="1" customWidth="1"/>
    <col min="7938" max="7938" width="10.5" style="1" customWidth="1"/>
    <col min="7939" max="7939" width="11" style="1" customWidth="1"/>
    <col min="7940" max="7940" width="6.125" style="1" customWidth="1"/>
    <col min="7941" max="7941" width="40.375" style="1" customWidth="1"/>
    <col min="7942" max="7942" width="8.5" style="1" customWidth="1"/>
    <col min="7943" max="7943" width="10.375" style="1" customWidth="1"/>
    <col min="7944" max="7944" width="18.375" style="1" customWidth="1"/>
    <col min="7945" max="7945" width="29.875" style="1" customWidth="1"/>
    <col min="7946" max="8192" width="9.125" style="1"/>
    <col min="8193" max="8193" width="7" style="1" customWidth="1"/>
    <col min="8194" max="8194" width="10.5" style="1" customWidth="1"/>
    <col min="8195" max="8195" width="11" style="1" customWidth="1"/>
    <col min="8196" max="8196" width="6.125" style="1" customWidth="1"/>
    <col min="8197" max="8197" width="40.375" style="1" customWidth="1"/>
    <col min="8198" max="8198" width="8.5" style="1" customWidth="1"/>
    <col min="8199" max="8199" width="10.375" style="1" customWidth="1"/>
    <col min="8200" max="8200" width="18.375" style="1" customWidth="1"/>
    <col min="8201" max="8201" width="29.875" style="1" customWidth="1"/>
    <col min="8202" max="8448" width="9.125" style="1"/>
    <col min="8449" max="8449" width="7" style="1" customWidth="1"/>
    <col min="8450" max="8450" width="10.5" style="1" customWidth="1"/>
    <col min="8451" max="8451" width="11" style="1" customWidth="1"/>
    <col min="8452" max="8452" width="6.125" style="1" customWidth="1"/>
    <col min="8453" max="8453" width="40.375" style="1" customWidth="1"/>
    <col min="8454" max="8454" width="8.5" style="1" customWidth="1"/>
    <col min="8455" max="8455" width="10.375" style="1" customWidth="1"/>
    <col min="8456" max="8456" width="18.375" style="1" customWidth="1"/>
    <col min="8457" max="8457" width="29.875" style="1" customWidth="1"/>
    <col min="8458" max="8704" width="9.125" style="1"/>
    <col min="8705" max="8705" width="7" style="1" customWidth="1"/>
    <col min="8706" max="8706" width="10.5" style="1" customWidth="1"/>
    <col min="8707" max="8707" width="11" style="1" customWidth="1"/>
    <col min="8708" max="8708" width="6.125" style="1" customWidth="1"/>
    <col min="8709" max="8709" width="40.375" style="1" customWidth="1"/>
    <col min="8710" max="8710" width="8.5" style="1" customWidth="1"/>
    <col min="8711" max="8711" width="10.375" style="1" customWidth="1"/>
    <col min="8712" max="8712" width="18.375" style="1" customWidth="1"/>
    <col min="8713" max="8713" width="29.875" style="1" customWidth="1"/>
    <col min="8714" max="8960" width="9.125" style="1"/>
    <col min="8961" max="8961" width="7" style="1" customWidth="1"/>
    <col min="8962" max="8962" width="10.5" style="1" customWidth="1"/>
    <col min="8963" max="8963" width="11" style="1" customWidth="1"/>
    <col min="8964" max="8964" width="6.125" style="1" customWidth="1"/>
    <col min="8965" max="8965" width="40.375" style="1" customWidth="1"/>
    <col min="8966" max="8966" width="8.5" style="1" customWidth="1"/>
    <col min="8967" max="8967" width="10.375" style="1" customWidth="1"/>
    <col min="8968" max="8968" width="18.375" style="1" customWidth="1"/>
    <col min="8969" max="8969" width="29.875" style="1" customWidth="1"/>
    <col min="8970" max="9216" width="9.125" style="1"/>
    <col min="9217" max="9217" width="7" style="1" customWidth="1"/>
    <col min="9218" max="9218" width="10.5" style="1" customWidth="1"/>
    <col min="9219" max="9219" width="11" style="1" customWidth="1"/>
    <col min="9220" max="9220" width="6.125" style="1" customWidth="1"/>
    <col min="9221" max="9221" width="40.375" style="1" customWidth="1"/>
    <col min="9222" max="9222" width="8.5" style="1" customWidth="1"/>
    <col min="9223" max="9223" width="10.375" style="1" customWidth="1"/>
    <col min="9224" max="9224" width="18.375" style="1" customWidth="1"/>
    <col min="9225" max="9225" width="29.875" style="1" customWidth="1"/>
    <col min="9226" max="9472" width="9.125" style="1"/>
    <col min="9473" max="9473" width="7" style="1" customWidth="1"/>
    <col min="9474" max="9474" width="10.5" style="1" customWidth="1"/>
    <col min="9475" max="9475" width="11" style="1" customWidth="1"/>
    <col min="9476" max="9476" width="6.125" style="1" customWidth="1"/>
    <col min="9477" max="9477" width="40.375" style="1" customWidth="1"/>
    <col min="9478" max="9478" width="8.5" style="1" customWidth="1"/>
    <col min="9479" max="9479" width="10.375" style="1" customWidth="1"/>
    <col min="9480" max="9480" width="18.375" style="1" customWidth="1"/>
    <col min="9481" max="9481" width="29.875" style="1" customWidth="1"/>
    <col min="9482" max="9728" width="9.125" style="1"/>
    <col min="9729" max="9729" width="7" style="1" customWidth="1"/>
    <col min="9730" max="9730" width="10.5" style="1" customWidth="1"/>
    <col min="9731" max="9731" width="11" style="1" customWidth="1"/>
    <col min="9732" max="9732" width="6.125" style="1" customWidth="1"/>
    <col min="9733" max="9733" width="40.375" style="1" customWidth="1"/>
    <col min="9734" max="9734" width="8.5" style="1" customWidth="1"/>
    <col min="9735" max="9735" width="10.375" style="1" customWidth="1"/>
    <col min="9736" max="9736" width="18.375" style="1" customWidth="1"/>
    <col min="9737" max="9737" width="29.875" style="1" customWidth="1"/>
    <col min="9738" max="9984" width="9.125" style="1"/>
    <col min="9985" max="9985" width="7" style="1" customWidth="1"/>
    <col min="9986" max="9986" width="10.5" style="1" customWidth="1"/>
    <col min="9987" max="9987" width="11" style="1" customWidth="1"/>
    <col min="9988" max="9988" width="6.125" style="1" customWidth="1"/>
    <col min="9989" max="9989" width="40.375" style="1" customWidth="1"/>
    <col min="9990" max="9990" width="8.5" style="1" customWidth="1"/>
    <col min="9991" max="9991" width="10.375" style="1" customWidth="1"/>
    <col min="9992" max="9992" width="18.375" style="1" customWidth="1"/>
    <col min="9993" max="9993" width="29.875" style="1" customWidth="1"/>
    <col min="9994" max="10240" width="9.125" style="1"/>
    <col min="10241" max="10241" width="7" style="1" customWidth="1"/>
    <col min="10242" max="10242" width="10.5" style="1" customWidth="1"/>
    <col min="10243" max="10243" width="11" style="1" customWidth="1"/>
    <col min="10244" max="10244" width="6.125" style="1" customWidth="1"/>
    <col min="10245" max="10245" width="40.375" style="1" customWidth="1"/>
    <col min="10246" max="10246" width="8.5" style="1" customWidth="1"/>
    <col min="10247" max="10247" width="10.375" style="1" customWidth="1"/>
    <col min="10248" max="10248" width="18.375" style="1" customWidth="1"/>
    <col min="10249" max="10249" width="29.875" style="1" customWidth="1"/>
    <col min="10250" max="10496" width="9.125" style="1"/>
    <col min="10497" max="10497" width="7" style="1" customWidth="1"/>
    <col min="10498" max="10498" width="10.5" style="1" customWidth="1"/>
    <col min="10499" max="10499" width="11" style="1" customWidth="1"/>
    <col min="10500" max="10500" width="6.125" style="1" customWidth="1"/>
    <col min="10501" max="10501" width="40.375" style="1" customWidth="1"/>
    <col min="10502" max="10502" width="8.5" style="1" customWidth="1"/>
    <col min="10503" max="10503" width="10.375" style="1" customWidth="1"/>
    <col min="10504" max="10504" width="18.375" style="1" customWidth="1"/>
    <col min="10505" max="10505" width="29.875" style="1" customWidth="1"/>
    <col min="10506" max="10752" width="9.125" style="1"/>
    <col min="10753" max="10753" width="7" style="1" customWidth="1"/>
    <col min="10754" max="10754" width="10.5" style="1" customWidth="1"/>
    <col min="10755" max="10755" width="11" style="1" customWidth="1"/>
    <col min="10756" max="10756" width="6.125" style="1" customWidth="1"/>
    <col min="10757" max="10757" width="40.375" style="1" customWidth="1"/>
    <col min="10758" max="10758" width="8.5" style="1" customWidth="1"/>
    <col min="10759" max="10759" width="10.375" style="1" customWidth="1"/>
    <col min="10760" max="10760" width="18.375" style="1" customWidth="1"/>
    <col min="10761" max="10761" width="29.875" style="1" customWidth="1"/>
    <col min="10762" max="11008" width="9.125" style="1"/>
    <col min="11009" max="11009" width="7" style="1" customWidth="1"/>
    <col min="11010" max="11010" width="10.5" style="1" customWidth="1"/>
    <col min="11011" max="11011" width="11" style="1" customWidth="1"/>
    <col min="11012" max="11012" width="6.125" style="1" customWidth="1"/>
    <col min="11013" max="11013" width="40.375" style="1" customWidth="1"/>
    <col min="11014" max="11014" width="8.5" style="1" customWidth="1"/>
    <col min="11015" max="11015" width="10.375" style="1" customWidth="1"/>
    <col min="11016" max="11016" width="18.375" style="1" customWidth="1"/>
    <col min="11017" max="11017" width="29.875" style="1" customWidth="1"/>
    <col min="11018" max="11264" width="9.125" style="1"/>
    <col min="11265" max="11265" width="7" style="1" customWidth="1"/>
    <col min="11266" max="11266" width="10.5" style="1" customWidth="1"/>
    <col min="11267" max="11267" width="11" style="1" customWidth="1"/>
    <col min="11268" max="11268" width="6.125" style="1" customWidth="1"/>
    <col min="11269" max="11269" width="40.375" style="1" customWidth="1"/>
    <col min="11270" max="11270" width="8.5" style="1" customWidth="1"/>
    <col min="11271" max="11271" width="10.375" style="1" customWidth="1"/>
    <col min="11272" max="11272" width="18.375" style="1" customWidth="1"/>
    <col min="11273" max="11273" width="29.875" style="1" customWidth="1"/>
    <col min="11274" max="11520" width="9.125" style="1"/>
    <col min="11521" max="11521" width="7" style="1" customWidth="1"/>
    <col min="11522" max="11522" width="10.5" style="1" customWidth="1"/>
    <col min="11523" max="11523" width="11" style="1" customWidth="1"/>
    <col min="11524" max="11524" width="6.125" style="1" customWidth="1"/>
    <col min="11525" max="11525" width="40.375" style="1" customWidth="1"/>
    <col min="11526" max="11526" width="8.5" style="1" customWidth="1"/>
    <col min="11527" max="11527" width="10.375" style="1" customWidth="1"/>
    <col min="11528" max="11528" width="18.375" style="1" customWidth="1"/>
    <col min="11529" max="11529" width="29.875" style="1" customWidth="1"/>
    <col min="11530" max="11776" width="9.125" style="1"/>
    <col min="11777" max="11777" width="7" style="1" customWidth="1"/>
    <col min="11778" max="11778" width="10.5" style="1" customWidth="1"/>
    <col min="11779" max="11779" width="11" style="1" customWidth="1"/>
    <col min="11780" max="11780" width="6.125" style="1" customWidth="1"/>
    <col min="11781" max="11781" width="40.375" style="1" customWidth="1"/>
    <col min="11782" max="11782" width="8.5" style="1" customWidth="1"/>
    <col min="11783" max="11783" width="10.375" style="1" customWidth="1"/>
    <col min="11784" max="11784" width="18.375" style="1" customWidth="1"/>
    <col min="11785" max="11785" width="29.875" style="1" customWidth="1"/>
    <col min="11786" max="12032" width="9.125" style="1"/>
    <col min="12033" max="12033" width="7" style="1" customWidth="1"/>
    <col min="12034" max="12034" width="10.5" style="1" customWidth="1"/>
    <col min="12035" max="12035" width="11" style="1" customWidth="1"/>
    <col min="12036" max="12036" width="6.125" style="1" customWidth="1"/>
    <col min="12037" max="12037" width="40.375" style="1" customWidth="1"/>
    <col min="12038" max="12038" width="8.5" style="1" customWidth="1"/>
    <col min="12039" max="12039" width="10.375" style="1" customWidth="1"/>
    <col min="12040" max="12040" width="18.375" style="1" customWidth="1"/>
    <col min="12041" max="12041" width="29.875" style="1" customWidth="1"/>
    <col min="12042" max="12288" width="9.125" style="1"/>
    <col min="12289" max="12289" width="7" style="1" customWidth="1"/>
    <col min="12290" max="12290" width="10.5" style="1" customWidth="1"/>
    <col min="12291" max="12291" width="11" style="1" customWidth="1"/>
    <col min="12292" max="12292" width="6.125" style="1" customWidth="1"/>
    <col min="12293" max="12293" width="40.375" style="1" customWidth="1"/>
    <col min="12294" max="12294" width="8.5" style="1" customWidth="1"/>
    <col min="12295" max="12295" width="10.375" style="1" customWidth="1"/>
    <col min="12296" max="12296" width="18.375" style="1" customWidth="1"/>
    <col min="12297" max="12297" width="29.875" style="1" customWidth="1"/>
    <col min="12298" max="12544" width="9.125" style="1"/>
    <col min="12545" max="12545" width="7" style="1" customWidth="1"/>
    <col min="12546" max="12546" width="10.5" style="1" customWidth="1"/>
    <col min="12547" max="12547" width="11" style="1" customWidth="1"/>
    <col min="12548" max="12548" width="6.125" style="1" customWidth="1"/>
    <col min="12549" max="12549" width="40.375" style="1" customWidth="1"/>
    <col min="12550" max="12550" width="8.5" style="1" customWidth="1"/>
    <col min="12551" max="12551" width="10.375" style="1" customWidth="1"/>
    <col min="12552" max="12552" width="18.375" style="1" customWidth="1"/>
    <col min="12553" max="12553" width="29.875" style="1" customWidth="1"/>
    <col min="12554" max="12800" width="9.125" style="1"/>
    <col min="12801" max="12801" width="7" style="1" customWidth="1"/>
    <col min="12802" max="12802" width="10.5" style="1" customWidth="1"/>
    <col min="12803" max="12803" width="11" style="1" customWidth="1"/>
    <col min="12804" max="12804" width="6.125" style="1" customWidth="1"/>
    <col min="12805" max="12805" width="40.375" style="1" customWidth="1"/>
    <col min="12806" max="12806" width="8.5" style="1" customWidth="1"/>
    <col min="12807" max="12807" width="10.375" style="1" customWidth="1"/>
    <col min="12808" max="12808" width="18.375" style="1" customWidth="1"/>
    <col min="12809" max="12809" width="29.875" style="1" customWidth="1"/>
    <col min="12810" max="13056" width="9.125" style="1"/>
    <col min="13057" max="13057" width="7" style="1" customWidth="1"/>
    <col min="13058" max="13058" width="10.5" style="1" customWidth="1"/>
    <col min="13059" max="13059" width="11" style="1" customWidth="1"/>
    <col min="13060" max="13060" width="6.125" style="1" customWidth="1"/>
    <col min="13061" max="13061" width="40.375" style="1" customWidth="1"/>
    <col min="13062" max="13062" width="8.5" style="1" customWidth="1"/>
    <col min="13063" max="13063" width="10.375" style="1" customWidth="1"/>
    <col min="13064" max="13064" width="18.375" style="1" customWidth="1"/>
    <col min="13065" max="13065" width="29.875" style="1" customWidth="1"/>
    <col min="13066" max="13312" width="9.125" style="1"/>
    <col min="13313" max="13313" width="7" style="1" customWidth="1"/>
    <col min="13314" max="13314" width="10.5" style="1" customWidth="1"/>
    <col min="13315" max="13315" width="11" style="1" customWidth="1"/>
    <col min="13316" max="13316" width="6.125" style="1" customWidth="1"/>
    <col min="13317" max="13317" width="40.375" style="1" customWidth="1"/>
    <col min="13318" max="13318" width="8.5" style="1" customWidth="1"/>
    <col min="13319" max="13319" width="10.375" style="1" customWidth="1"/>
    <col min="13320" max="13320" width="18.375" style="1" customWidth="1"/>
    <col min="13321" max="13321" width="29.875" style="1" customWidth="1"/>
    <col min="13322" max="13568" width="9.125" style="1"/>
    <col min="13569" max="13569" width="7" style="1" customWidth="1"/>
    <col min="13570" max="13570" width="10.5" style="1" customWidth="1"/>
    <col min="13571" max="13571" width="11" style="1" customWidth="1"/>
    <col min="13572" max="13572" width="6.125" style="1" customWidth="1"/>
    <col min="13573" max="13573" width="40.375" style="1" customWidth="1"/>
    <col min="13574" max="13574" width="8.5" style="1" customWidth="1"/>
    <col min="13575" max="13575" width="10.375" style="1" customWidth="1"/>
    <col min="13576" max="13576" width="18.375" style="1" customWidth="1"/>
    <col min="13577" max="13577" width="29.875" style="1" customWidth="1"/>
    <col min="13578" max="13824" width="9.125" style="1"/>
    <col min="13825" max="13825" width="7" style="1" customWidth="1"/>
    <col min="13826" max="13826" width="10.5" style="1" customWidth="1"/>
    <col min="13827" max="13827" width="11" style="1" customWidth="1"/>
    <col min="13828" max="13828" width="6.125" style="1" customWidth="1"/>
    <col min="13829" max="13829" width="40.375" style="1" customWidth="1"/>
    <col min="13830" max="13830" width="8.5" style="1" customWidth="1"/>
    <col min="13831" max="13831" width="10.375" style="1" customWidth="1"/>
    <col min="13832" max="13832" width="18.375" style="1" customWidth="1"/>
    <col min="13833" max="13833" width="29.875" style="1" customWidth="1"/>
    <col min="13834" max="14080" width="9.125" style="1"/>
    <col min="14081" max="14081" width="7" style="1" customWidth="1"/>
    <col min="14082" max="14082" width="10.5" style="1" customWidth="1"/>
    <col min="14083" max="14083" width="11" style="1" customWidth="1"/>
    <col min="14084" max="14084" width="6.125" style="1" customWidth="1"/>
    <col min="14085" max="14085" width="40.375" style="1" customWidth="1"/>
    <col min="14086" max="14086" width="8.5" style="1" customWidth="1"/>
    <col min="14087" max="14087" width="10.375" style="1" customWidth="1"/>
    <col min="14088" max="14088" width="18.375" style="1" customWidth="1"/>
    <col min="14089" max="14089" width="29.875" style="1" customWidth="1"/>
    <col min="14090" max="14336" width="9.125" style="1"/>
    <col min="14337" max="14337" width="7" style="1" customWidth="1"/>
    <col min="14338" max="14338" width="10.5" style="1" customWidth="1"/>
    <col min="14339" max="14339" width="11" style="1" customWidth="1"/>
    <col min="14340" max="14340" width="6.125" style="1" customWidth="1"/>
    <col min="14341" max="14341" width="40.375" style="1" customWidth="1"/>
    <col min="14342" max="14342" width="8.5" style="1" customWidth="1"/>
    <col min="14343" max="14343" width="10.375" style="1" customWidth="1"/>
    <col min="14344" max="14344" width="18.375" style="1" customWidth="1"/>
    <col min="14345" max="14345" width="29.875" style="1" customWidth="1"/>
    <col min="14346" max="14592" width="9.125" style="1"/>
    <col min="14593" max="14593" width="7" style="1" customWidth="1"/>
    <col min="14594" max="14594" width="10.5" style="1" customWidth="1"/>
    <col min="14595" max="14595" width="11" style="1" customWidth="1"/>
    <col min="14596" max="14596" width="6.125" style="1" customWidth="1"/>
    <col min="14597" max="14597" width="40.375" style="1" customWidth="1"/>
    <col min="14598" max="14598" width="8.5" style="1" customWidth="1"/>
    <col min="14599" max="14599" width="10.375" style="1" customWidth="1"/>
    <col min="14600" max="14600" width="18.375" style="1" customWidth="1"/>
    <col min="14601" max="14601" width="29.875" style="1" customWidth="1"/>
    <col min="14602" max="14848" width="9.125" style="1"/>
    <col min="14849" max="14849" width="7" style="1" customWidth="1"/>
    <col min="14850" max="14850" width="10.5" style="1" customWidth="1"/>
    <col min="14851" max="14851" width="11" style="1" customWidth="1"/>
    <col min="14852" max="14852" width="6.125" style="1" customWidth="1"/>
    <col min="14853" max="14853" width="40.375" style="1" customWidth="1"/>
    <col min="14854" max="14854" width="8.5" style="1" customWidth="1"/>
    <col min="14855" max="14855" width="10.375" style="1" customWidth="1"/>
    <col min="14856" max="14856" width="18.375" style="1" customWidth="1"/>
    <col min="14857" max="14857" width="29.875" style="1" customWidth="1"/>
    <col min="14858" max="15104" width="9.125" style="1"/>
    <col min="15105" max="15105" width="7" style="1" customWidth="1"/>
    <col min="15106" max="15106" width="10.5" style="1" customWidth="1"/>
    <col min="15107" max="15107" width="11" style="1" customWidth="1"/>
    <col min="15108" max="15108" width="6.125" style="1" customWidth="1"/>
    <col min="15109" max="15109" width="40.375" style="1" customWidth="1"/>
    <col min="15110" max="15110" width="8.5" style="1" customWidth="1"/>
    <col min="15111" max="15111" width="10.375" style="1" customWidth="1"/>
    <col min="15112" max="15112" width="18.375" style="1" customWidth="1"/>
    <col min="15113" max="15113" width="29.875" style="1" customWidth="1"/>
    <col min="15114" max="15360" width="9.125" style="1"/>
    <col min="15361" max="15361" width="7" style="1" customWidth="1"/>
    <col min="15362" max="15362" width="10.5" style="1" customWidth="1"/>
    <col min="15363" max="15363" width="11" style="1" customWidth="1"/>
    <col min="15364" max="15364" width="6.125" style="1" customWidth="1"/>
    <col min="15365" max="15365" width="40.375" style="1" customWidth="1"/>
    <col min="15366" max="15366" width="8.5" style="1" customWidth="1"/>
    <col min="15367" max="15367" width="10.375" style="1" customWidth="1"/>
    <col min="15368" max="15368" width="18.375" style="1" customWidth="1"/>
    <col min="15369" max="15369" width="29.875" style="1" customWidth="1"/>
    <col min="15370" max="15616" width="9.125" style="1"/>
    <col min="15617" max="15617" width="7" style="1" customWidth="1"/>
    <col min="15618" max="15618" width="10.5" style="1" customWidth="1"/>
    <col min="15619" max="15619" width="11" style="1" customWidth="1"/>
    <col min="15620" max="15620" width="6.125" style="1" customWidth="1"/>
    <col min="15621" max="15621" width="40.375" style="1" customWidth="1"/>
    <col min="15622" max="15622" width="8.5" style="1" customWidth="1"/>
    <col min="15623" max="15623" width="10.375" style="1" customWidth="1"/>
    <col min="15624" max="15624" width="18.375" style="1" customWidth="1"/>
    <col min="15625" max="15625" width="29.875" style="1" customWidth="1"/>
    <col min="15626" max="15872" width="9.125" style="1"/>
    <col min="15873" max="15873" width="7" style="1" customWidth="1"/>
    <col min="15874" max="15874" width="10.5" style="1" customWidth="1"/>
    <col min="15875" max="15875" width="11" style="1" customWidth="1"/>
    <col min="15876" max="15876" width="6.125" style="1" customWidth="1"/>
    <col min="15877" max="15877" width="40.375" style="1" customWidth="1"/>
    <col min="15878" max="15878" width="8.5" style="1" customWidth="1"/>
    <col min="15879" max="15879" width="10.375" style="1" customWidth="1"/>
    <col min="15880" max="15880" width="18.375" style="1" customWidth="1"/>
    <col min="15881" max="15881" width="29.875" style="1" customWidth="1"/>
    <col min="15882" max="16128" width="9.125" style="1"/>
    <col min="16129" max="16129" width="7" style="1" customWidth="1"/>
    <col min="16130" max="16130" width="10.5" style="1" customWidth="1"/>
    <col min="16131" max="16131" width="11" style="1" customWidth="1"/>
    <col min="16132" max="16132" width="6.125" style="1" customWidth="1"/>
    <col min="16133" max="16133" width="40.375" style="1" customWidth="1"/>
    <col min="16134" max="16134" width="8.5" style="1" customWidth="1"/>
    <col min="16135" max="16135" width="10.375" style="1" customWidth="1"/>
    <col min="16136" max="16136" width="18.375" style="1" customWidth="1"/>
    <col min="16137" max="16137" width="29.875" style="1" customWidth="1"/>
    <col min="16138" max="16384" width="9.125" style="1"/>
  </cols>
  <sheetData>
    <row r="1" spans="1:16" ht="23.8" x14ac:dyDescent="0.25">
      <c r="A1" s="155" t="s">
        <v>0</v>
      </c>
      <c r="B1" s="155"/>
      <c r="C1" s="155"/>
      <c r="D1" s="155"/>
      <c r="E1" s="155"/>
      <c r="F1" s="155"/>
      <c r="G1" s="155"/>
    </row>
    <row r="2" spans="1:16" ht="47.25" customHeight="1" x14ac:dyDescent="0.25">
      <c r="A2" s="156" t="s">
        <v>1</v>
      </c>
      <c r="B2" s="156"/>
      <c r="C2" s="156"/>
      <c r="D2" s="156"/>
      <c r="E2" s="156"/>
      <c r="F2" s="156"/>
      <c r="G2" s="156"/>
      <c r="H2" s="157"/>
      <c r="I2" s="157"/>
      <c r="J2" s="157"/>
      <c r="K2" s="157"/>
      <c r="L2" s="157"/>
      <c r="M2" s="157"/>
      <c r="N2" s="157"/>
      <c r="O2" s="157"/>
      <c r="P2" s="157"/>
    </row>
    <row r="3" spans="1:16" x14ac:dyDescent="0.25">
      <c r="A3" s="2"/>
    </row>
    <row r="4" spans="1:16" ht="23.1" x14ac:dyDescent="0.25">
      <c r="A4" s="7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</row>
    <row r="5" spans="1:16" x14ac:dyDescent="0.25">
      <c r="A5" s="7">
        <v>1</v>
      </c>
      <c r="B5" s="11">
        <v>2</v>
      </c>
      <c r="C5" s="7">
        <v>3</v>
      </c>
      <c r="D5" s="7">
        <v>4</v>
      </c>
      <c r="E5" s="7">
        <v>5</v>
      </c>
      <c r="F5" s="7">
        <v>6</v>
      </c>
      <c r="G5" s="12">
        <v>7</v>
      </c>
    </row>
    <row r="6" spans="1:16" ht="23.95" customHeight="1" x14ac:dyDescent="0.25">
      <c r="A6" s="150" t="s">
        <v>9</v>
      </c>
      <c r="B6" s="151"/>
      <c r="C6" s="152" t="s">
        <v>10</v>
      </c>
      <c r="D6" s="153"/>
      <c r="E6" s="153"/>
      <c r="F6" s="153"/>
      <c r="G6" s="154"/>
    </row>
    <row r="7" spans="1:16" ht="33.799999999999997" customHeight="1" x14ac:dyDescent="0.25">
      <c r="A7" s="13"/>
      <c r="B7" s="14"/>
      <c r="C7" s="13" t="s">
        <v>11</v>
      </c>
      <c r="D7" s="13"/>
      <c r="E7" s="138" t="s">
        <v>12</v>
      </c>
      <c r="F7" s="136"/>
      <c r="G7" s="137"/>
    </row>
    <row r="8" spans="1:16" ht="23.1" x14ac:dyDescent="0.25">
      <c r="A8" s="15">
        <v>1</v>
      </c>
      <c r="B8" s="16"/>
      <c r="C8" s="17" t="s">
        <v>13</v>
      </c>
      <c r="D8" s="15">
        <v>3</v>
      </c>
      <c r="E8" s="18" t="s">
        <v>14</v>
      </c>
      <c r="F8" s="19" t="s">
        <v>15</v>
      </c>
      <c r="G8" s="20">
        <f>G15</f>
        <v>1</v>
      </c>
    </row>
    <row r="9" spans="1:16" ht="23.95" customHeight="1" x14ac:dyDescent="0.25">
      <c r="A9" s="150" t="s">
        <v>16</v>
      </c>
      <c r="B9" s="151"/>
      <c r="C9" s="152" t="s">
        <v>17</v>
      </c>
      <c r="D9" s="153"/>
      <c r="E9" s="153"/>
      <c r="F9" s="153"/>
      <c r="G9" s="154"/>
    </row>
    <row r="10" spans="1:16" ht="23.3" customHeight="1" x14ac:dyDescent="0.25">
      <c r="A10" s="150" t="s">
        <v>18</v>
      </c>
      <c r="B10" s="151"/>
      <c r="C10" s="152" t="s">
        <v>19</v>
      </c>
      <c r="D10" s="153"/>
      <c r="E10" s="153"/>
      <c r="F10" s="153"/>
      <c r="G10" s="154"/>
    </row>
    <row r="11" spans="1:16" ht="23.1" x14ac:dyDescent="0.25">
      <c r="A11" s="21"/>
      <c r="B11" s="22" t="s">
        <v>20</v>
      </c>
      <c r="C11" s="22" t="s">
        <v>11</v>
      </c>
      <c r="D11" s="141" t="s">
        <v>21</v>
      </c>
      <c r="E11" s="141"/>
      <c r="F11" s="141"/>
      <c r="G11" s="142"/>
    </row>
    <row r="12" spans="1:16" x14ac:dyDescent="0.25">
      <c r="A12" s="23"/>
      <c r="B12" s="24"/>
      <c r="C12" s="25" t="s">
        <v>11</v>
      </c>
      <c r="D12" s="25"/>
      <c r="E12" s="136" t="s">
        <v>22</v>
      </c>
      <c r="F12" s="136"/>
      <c r="G12" s="137"/>
    </row>
    <row r="13" spans="1:16" s="26" customFormat="1" ht="92.4" x14ac:dyDescent="0.25">
      <c r="A13" s="15">
        <v>2</v>
      </c>
      <c r="B13" s="16"/>
      <c r="C13" s="17" t="s">
        <v>11</v>
      </c>
      <c r="D13" s="15">
        <v>3</v>
      </c>
      <c r="E13" s="18" t="s">
        <v>23</v>
      </c>
      <c r="F13" s="19" t="s">
        <v>15</v>
      </c>
      <c r="G13" s="20">
        <f>G16</f>
        <v>1</v>
      </c>
    </row>
    <row r="14" spans="1:16" s="26" customFormat="1" ht="25.5" customHeight="1" x14ac:dyDescent="0.25">
      <c r="A14" s="15">
        <f>A13+1</f>
        <v>3</v>
      </c>
      <c r="B14" s="16"/>
      <c r="C14" s="15" t="s">
        <v>11</v>
      </c>
      <c r="D14" s="27">
        <v>4</v>
      </c>
      <c r="E14" s="18" t="s">
        <v>24</v>
      </c>
      <c r="F14" s="19" t="s">
        <v>25</v>
      </c>
      <c r="G14" s="20">
        <v>1</v>
      </c>
    </row>
    <row r="15" spans="1:16" s="26" customFormat="1" ht="34.65" x14ac:dyDescent="0.25">
      <c r="A15" s="15">
        <f>A14+1</f>
        <v>4</v>
      </c>
      <c r="B15" s="16"/>
      <c r="C15" s="15" t="s">
        <v>11</v>
      </c>
      <c r="D15" s="27">
        <v>5</v>
      </c>
      <c r="E15" s="18" t="s">
        <v>26</v>
      </c>
      <c r="F15" s="19" t="s">
        <v>25</v>
      </c>
      <c r="G15" s="20">
        <v>1</v>
      </c>
    </row>
    <row r="16" spans="1:16" s="26" customFormat="1" ht="34.65" x14ac:dyDescent="0.25">
      <c r="A16" s="15">
        <f>A15+1</f>
        <v>5</v>
      </c>
      <c r="B16" s="16"/>
      <c r="C16" s="15" t="s">
        <v>11</v>
      </c>
      <c r="D16" s="27">
        <v>6</v>
      </c>
      <c r="E16" s="18" t="s">
        <v>27</v>
      </c>
      <c r="F16" s="19" t="s">
        <v>25</v>
      </c>
      <c r="G16" s="20">
        <v>1</v>
      </c>
    </row>
    <row r="17" spans="1:7" ht="23.1" x14ac:dyDescent="0.25">
      <c r="A17" s="21"/>
      <c r="B17" s="22" t="s">
        <v>28</v>
      </c>
      <c r="C17" s="22" t="s">
        <v>29</v>
      </c>
      <c r="D17" s="141" t="s">
        <v>30</v>
      </c>
      <c r="E17" s="141"/>
      <c r="F17" s="141"/>
      <c r="G17" s="142"/>
    </row>
    <row r="18" spans="1:7" x14ac:dyDescent="0.25">
      <c r="A18" s="23"/>
      <c r="B18" s="24"/>
      <c r="C18" s="25" t="s">
        <v>31</v>
      </c>
      <c r="D18" s="25"/>
      <c r="E18" s="136" t="s">
        <v>32</v>
      </c>
      <c r="F18" s="136"/>
      <c r="G18" s="137"/>
    </row>
    <row r="19" spans="1:7" s="26" customFormat="1" ht="34.65" x14ac:dyDescent="0.25">
      <c r="A19" s="15">
        <f>A16+1</f>
        <v>6</v>
      </c>
      <c r="B19" s="16"/>
      <c r="C19" s="15" t="s">
        <v>31</v>
      </c>
      <c r="D19" s="27" t="s">
        <v>33</v>
      </c>
      <c r="E19" s="18" t="s">
        <v>34</v>
      </c>
      <c r="F19" s="19" t="s">
        <v>35</v>
      </c>
      <c r="G19" s="20">
        <f>G20</f>
        <v>255</v>
      </c>
    </row>
    <row r="20" spans="1:7" s="26" customFormat="1" ht="34.65" x14ac:dyDescent="0.25">
      <c r="A20" s="28" t="s">
        <v>36</v>
      </c>
      <c r="B20" s="29" t="s">
        <v>37</v>
      </c>
      <c r="C20" s="30"/>
      <c r="D20" s="28" t="s">
        <v>37</v>
      </c>
      <c r="E20" s="30" t="s">
        <v>38</v>
      </c>
      <c r="F20" s="29" t="s">
        <v>35</v>
      </c>
      <c r="G20" s="31">
        <v>255</v>
      </c>
    </row>
    <row r="21" spans="1:7" s="26" customFormat="1" ht="69.3" x14ac:dyDescent="0.25">
      <c r="A21" s="32" t="s">
        <v>39</v>
      </c>
      <c r="B21" s="29" t="s">
        <v>37</v>
      </c>
      <c r="C21" s="28"/>
      <c r="D21" s="33" t="s">
        <v>37</v>
      </c>
      <c r="E21" s="30" t="s">
        <v>40</v>
      </c>
      <c r="F21" s="29" t="s">
        <v>41</v>
      </c>
      <c r="G21" s="31">
        <f>G20*0.07</f>
        <v>17.850000000000001</v>
      </c>
    </row>
    <row r="22" spans="1:7" s="26" customFormat="1" ht="23.1" x14ac:dyDescent="0.25">
      <c r="A22" s="15">
        <f>A19+1</f>
        <v>7</v>
      </c>
      <c r="B22" s="19"/>
      <c r="C22" s="15" t="s">
        <v>31</v>
      </c>
      <c r="D22" s="27" t="s">
        <v>42</v>
      </c>
      <c r="E22" s="18" t="s">
        <v>43</v>
      </c>
      <c r="F22" s="19" t="s">
        <v>35</v>
      </c>
      <c r="G22" s="20">
        <f>G23</f>
        <v>185</v>
      </c>
    </row>
    <row r="23" spans="1:7" ht="34.65" x14ac:dyDescent="0.25">
      <c r="A23" s="28" t="s">
        <v>36</v>
      </c>
      <c r="B23" s="29" t="s">
        <v>37</v>
      </c>
      <c r="C23" s="29"/>
      <c r="D23" s="29" t="s">
        <v>37</v>
      </c>
      <c r="E23" s="30" t="s">
        <v>44</v>
      </c>
      <c r="F23" s="29" t="s">
        <v>35</v>
      </c>
      <c r="G23" s="31">
        <v>185</v>
      </c>
    </row>
    <row r="24" spans="1:7" ht="69.3" x14ac:dyDescent="0.25">
      <c r="A24" s="28" t="s">
        <v>39</v>
      </c>
      <c r="B24" s="29" t="s">
        <v>37</v>
      </c>
      <c r="C24" s="29"/>
      <c r="D24" s="29" t="s">
        <v>37</v>
      </c>
      <c r="E24" s="30" t="s">
        <v>45</v>
      </c>
      <c r="F24" s="29" t="s">
        <v>41</v>
      </c>
      <c r="G24" s="31">
        <f>G23*0.35</f>
        <v>64.75</v>
      </c>
    </row>
    <row r="25" spans="1:7" x14ac:dyDescent="0.25">
      <c r="A25" s="23"/>
      <c r="B25" s="24"/>
      <c r="C25" s="25" t="s">
        <v>46</v>
      </c>
      <c r="D25" s="25"/>
      <c r="E25" s="136" t="s">
        <v>47</v>
      </c>
      <c r="F25" s="136"/>
      <c r="G25" s="137"/>
    </row>
    <row r="26" spans="1:7" s="26" customFormat="1" ht="23.1" x14ac:dyDescent="0.25">
      <c r="A26" s="15">
        <f>A22+1</f>
        <v>8</v>
      </c>
      <c r="B26" s="34"/>
      <c r="C26" s="15" t="s">
        <v>46</v>
      </c>
      <c r="D26" s="15">
        <v>15</v>
      </c>
      <c r="E26" s="35" t="s">
        <v>48</v>
      </c>
      <c r="F26" s="19" t="s">
        <v>41</v>
      </c>
      <c r="G26" s="20">
        <f>G27</f>
        <v>24.2</v>
      </c>
    </row>
    <row r="27" spans="1:7" ht="40.1" customHeight="1" x14ac:dyDescent="0.25">
      <c r="A27" s="36" t="s">
        <v>36</v>
      </c>
      <c r="B27" s="29" t="s">
        <v>37</v>
      </c>
      <c r="C27" s="29"/>
      <c r="D27" s="36" t="s">
        <v>37</v>
      </c>
      <c r="E27" s="30" t="s">
        <v>49</v>
      </c>
      <c r="F27" s="36" t="s">
        <v>41</v>
      </c>
      <c r="G27" s="37">
        <v>24.2</v>
      </c>
    </row>
    <row r="28" spans="1:7" ht="106.65" customHeight="1" x14ac:dyDescent="0.25">
      <c r="A28" s="36" t="s">
        <v>39</v>
      </c>
      <c r="B28" s="29" t="s">
        <v>37</v>
      </c>
      <c r="C28" s="29"/>
      <c r="D28" s="36" t="s">
        <v>37</v>
      </c>
      <c r="E28" s="30" t="s">
        <v>50</v>
      </c>
      <c r="F28" s="36" t="s">
        <v>51</v>
      </c>
      <c r="G28" s="37">
        <f>G27*2.6</f>
        <v>62.92</v>
      </c>
    </row>
    <row r="29" spans="1:7" ht="20.25" customHeight="1" x14ac:dyDescent="0.25">
      <c r="A29" s="38" t="s">
        <v>37</v>
      </c>
      <c r="B29" s="39" t="s">
        <v>37</v>
      </c>
      <c r="C29" s="13" t="s">
        <v>31</v>
      </c>
      <c r="D29" s="13"/>
      <c r="E29" s="149" t="s">
        <v>52</v>
      </c>
      <c r="F29" s="149"/>
      <c r="G29" s="149"/>
    </row>
    <row r="30" spans="1:7" ht="39.75" customHeight="1" x14ac:dyDescent="0.25">
      <c r="A30" s="15">
        <f>A26+1</f>
        <v>9</v>
      </c>
      <c r="B30" s="34"/>
      <c r="C30" s="15" t="s">
        <v>46</v>
      </c>
      <c r="D30" s="15">
        <v>15</v>
      </c>
      <c r="E30" s="35" t="s">
        <v>53</v>
      </c>
      <c r="F30" s="19" t="s">
        <v>41</v>
      </c>
      <c r="G30" s="20">
        <f>G31</f>
        <v>31.75</v>
      </c>
    </row>
    <row r="31" spans="1:7" ht="34.65" x14ac:dyDescent="0.25">
      <c r="A31" s="36" t="s">
        <v>36</v>
      </c>
      <c r="B31" s="29" t="s">
        <v>37</v>
      </c>
      <c r="C31" s="29"/>
      <c r="D31" s="36" t="s">
        <v>37</v>
      </c>
      <c r="E31" s="30" t="s">
        <v>54</v>
      </c>
      <c r="F31" s="36" t="s">
        <v>41</v>
      </c>
      <c r="G31" s="37">
        <v>31.75</v>
      </c>
    </row>
    <row r="32" spans="1:7" ht="108" customHeight="1" x14ac:dyDescent="0.25">
      <c r="A32" s="36" t="s">
        <v>39</v>
      </c>
      <c r="B32" s="29" t="s">
        <v>37</v>
      </c>
      <c r="C32" s="29"/>
      <c r="D32" s="36" t="s">
        <v>37</v>
      </c>
      <c r="E32" s="30" t="s">
        <v>55</v>
      </c>
      <c r="F32" s="36" t="s">
        <v>51</v>
      </c>
      <c r="G32" s="37">
        <f>G31*2.6</f>
        <v>82.55</v>
      </c>
    </row>
    <row r="33" spans="1:7" ht="31.6" customHeight="1" x14ac:dyDescent="0.25">
      <c r="A33" s="143" t="s">
        <v>56</v>
      </c>
      <c r="B33" s="144"/>
      <c r="C33" s="144"/>
      <c r="D33" s="144"/>
      <c r="E33" s="144"/>
      <c r="F33" s="144"/>
      <c r="G33" s="145"/>
    </row>
    <row r="34" spans="1:7" ht="23.1" x14ac:dyDescent="0.25">
      <c r="A34" s="21"/>
      <c r="B34" s="22" t="s">
        <v>57</v>
      </c>
      <c r="C34" s="22" t="s">
        <v>58</v>
      </c>
      <c r="D34" s="141" t="s">
        <v>59</v>
      </c>
      <c r="E34" s="141"/>
      <c r="F34" s="141"/>
      <c r="G34" s="142"/>
    </row>
    <row r="35" spans="1:7" x14ac:dyDescent="0.25">
      <c r="A35" s="23"/>
      <c r="B35" s="24"/>
      <c r="C35" s="25" t="s">
        <v>60</v>
      </c>
      <c r="D35" s="25"/>
      <c r="E35" s="136" t="s">
        <v>61</v>
      </c>
      <c r="F35" s="136"/>
      <c r="G35" s="137"/>
    </row>
    <row r="36" spans="1:7" s="26" customFormat="1" ht="23.1" x14ac:dyDescent="0.25">
      <c r="A36" s="15">
        <f>A30+1</f>
        <v>10</v>
      </c>
      <c r="B36" s="15"/>
      <c r="C36" s="15" t="s">
        <v>60</v>
      </c>
      <c r="D36" s="15">
        <v>16</v>
      </c>
      <c r="E36" s="35" t="s">
        <v>62</v>
      </c>
      <c r="F36" s="19" t="s">
        <v>41</v>
      </c>
      <c r="G36" s="20">
        <f>G37</f>
        <v>70</v>
      </c>
    </row>
    <row r="37" spans="1:7" ht="69.3" x14ac:dyDescent="0.25">
      <c r="A37" s="28" t="s">
        <v>36</v>
      </c>
      <c r="B37" s="29" t="s">
        <v>37</v>
      </c>
      <c r="C37" s="40"/>
      <c r="D37" s="28" t="s">
        <v>37</v>
      </c>
      <c r="E37" s="30" t="s">
        <v>63</v>
      </c>
      <c r="F37" s="29" t="s">
        <v>41</v>
      </c>
      <c r="G37" s="31">
        <v>70</v>
      </c>
    </row>
    <row r="38" spans="1:7" ht="23.1" x14ac:dyDescent="0.25">
      <c r="A38" s="21"/>
      <c r="B38" s="22" t="s">
        <v>64</v>
      </c>
      <c r="C38" s="22" t="s">
        <v>65</v>
      </c>
      <c r="D38" s="141" t="s">
        <v>66</v>
      </c>
      <c r="E38" s="141"/>
      <c r="F38" s="141"/>
      <c r="G38" s="142"/>
    </row>
    <row r="39" spans="1:7" x14ac:dyDescent="0.25">
      <c r="A39" s="23"/>
      <c r="B39" s="24"/>
      <c r="C39" s="25" t="s">
        <v>67</v>
      </c>
      <c r="D39" s="25"/>
      <c r="E39" s="136" t="s">
        <v>68</v>
      </c>
      <c r="F39" s="136"/>
      <c r="G39" s="137"/>
    </row>
    <row r="40" spans="1:7" s="26" customFormat="1" ht="30.75" customHeight="1" x14ac:dyDescent="0.25">
      <c r="A40" s="15">
        <f>A36+1</f>
        <v>11</v>
      </c>
      <c r="B40" s="34"/>
      <c r="C40" s="19" t="s">
        <v>67</v>
      </c>
      <c r="D40" s="15">
        <v>17</v>
      </c>
      <c r="E40" s="35" t="s">
        <v>69</v>
      </c>
      <c r="F40" s="19" t="s">
        <v>51</v>
      </c>
      <c r="G40" s="20">
        <f>(G41)/1000</f>
        <v>6.2720000000000002</v>
      </c>
    </row>
    <row r="41" spans="1:7" s="26" customFormat="1" ht="43.5" customHeight="1" x14ac:dyDescent="0.25">
      <c r="A41" s="28" t="s">
        <v>36</v>
      </c>
      <c r="B41" s="29" t="s">
        <v>37</v>
      </c>
      <c r="C41" s="30"/>
      <c r="D41" s="28" t="s">
        <v>37</v>
      </c>
      <c r="E41" s="30" t="s">
        <v>70</v>
      </c>
      <c r="F41" s="29" t="s">
        <v>71</v>
      </c>
      <c r="G41" s="31">
        <f>8*784</f>
        <v>6272</v>
      </c>
    </row>
    <row r="42" spans="1:7" s="26" customFormat="1" ht="32.299999999999997" customHeight="1" x14ac:dyDescent="0.25">
      <c r="A42" s="15">
        <f>A40+1</f>
        <v>12</v>
      </c>
      <c r="B42" s="34"/>
      <c r="C42" s="19" t="s">
        <v>67</v>
      </c>
      <c r="D42" s="15">
        <v>18</v>
      </c>
      <c r="E42" s="35" t="s">
        <v>72</v>
      </c>
      <c r="F42" s="19" t="s">
        <v>73</v>
      </c>
      <c r="G42" s="20">
        <f>G43</f>
        <v>64</v>
      </c>
    </row>
    <row r="43" spans="1:7" ht="74.75" customHeight="1" x14ac:dyDescent="0.25">
      <c r="A43" s="36" t="s">
        <v>36</v>
      </c>
      <c r="B43" s="29" t="s">
        <v>37</v>
      </c>
      <c r="C43" s="30"/>
      <c r="D43" s="36" t="s">
        <v>37</v>
      </c>
      <c r="E43" s="30" t="s">
        <v>74</v>
      </c>
      <c r="F43" s="36" t="s">
        <v>73</v>
      </c>
      <c r="G43" s="41">
        <f>8*8</f>
        <v>64</v>
      </c>
    </row>
    <row r="44" spans="1:7" s="42" customFormat="1" ht="23.1" x14ac:dyDescent="0.25">
      <c r="A44" s="21"/>
      <c r="B44" s="22" t="s">
        <v>64</v>
      </c>
      <c r="C44" s="22" t="s">
        <v>75</v>
      </c>
      <c r="D44" s="141" t="s">
        <v>76</v>
      </c>
      <c r="E44" s="141"/>
      <c r="F44" s="141"/>
      <c r="G44" s="142"/>
    </row>
    <row r="45" spans="1:7" s="42" customFormat="1" x14ac:dyDescent="0.25">
      <c r="A45" s="23"/>
      <c r="B45" s="24"/>
      <c r="C45" s="25" t="s">
        <v>77</v>
      </c>
      <c r="D45" s="25"/>
      <c r="E45" s="136" t="s">
        <v>78</v>
      </c>
      <c r="F45" s="136"/>
      <c r="G45" s="137"/>
    </row>
    <row r="46" spans="1:7" s="42" customFormat="1" ht="34.65" x14ac:dyDescent="0.25">
      <c r="A46" s="15">
        <f>A42+1</f>
        <v>13</v>
      </c>
      <c r="B46" s="34"/>
      <c r="C46" s="19" t="s">
        <v>77</v>
      </c>
      <c r="D46" s="15">
        <v>22</v>
      </c>
      <c r="E46" s="35" t="s">
        <v>79</v>
      </c>
      <c r="F46" s="19" t="s">
        <v>51</v>
      </c>
      <c r="G46" s="20">
        <f>(G47)/1000</f>
        <v>4.6139999999999999</v>
      </c>
    </row>
    <row r="47" spans="1:7" s="42" customFormat="1" ht="34.65" x14ac:dyDescent="0.25">
      <c r="A47" s="28" t="s">
        <v>36</v>
      </c>
      <c r="B47" s="29" t="s">
        <v>37</v>
      </c>
      <c r="C47" s="30"/>
      <c r="D47" s="28" t="s">
        <v>37</v>
      </c>
      <c r="E47" s="30" t="s">
        <v>80</v>
      </c>
      <c r="F47" s="28" t="s">
        <v>71</v>
      </c>
      <c r="G47" s="43">
        <v>4614</v>
      </c>
    </row>
    <row r="48" spans="1:7" s="42" customFormat="1" ht="26.5" customHeight="1" x14ac:dyDescent="0.25">
      <c r="A48" s="15">
        <f>A46+1</f>
        <v>14</v>
      </c>
      <c r="B48" s="34"/>
      <c r="C48" s="19" t="s">
        <v>81</v>
      </c>
      <c r="D48" s="15">
        <v>32</v>
      </c>
      <c r="E48" s="35" t="s">
        <v>82</v>
      </c>
      <c r="F48" s="19" t="s">
        <v>83</v>
      </c>
      <c r="G48" s="20">
        <f>G49</f>
        <v>10</v>
      </c>
    </row>
    <row r="49" spans="1:7" s="42" customFormat="1" ht="34.65" x14ac:dyDescent="0.25">
      <c r="A49" s="28" t="s">
        <v>36</v>
      </c>
      <c r="B49" s="29" t="s">
        <v>37</v>
      </c>
      <c r="C49" s="29"/>
      <c r="D49" s="28" t="s">
        <v>37</v>
      </c>
      <c r="E49" s="30" t="s">
        <v>84</v>
      </c>
      <c r="F49" s="29" t="s">
        <v>83</v>
      </c>
      <c r="G49" s="44">
        <v>10</v>
      </c>
    </row>
    <row r="50" spans="1:7" s="42" customFormat="1" ht="25.15" customHeight="1" x14ac:dyDescent="0.25">
      <c r="A50" s="15">
        <f>A48+1</f>
        <v>15</v>
      </c>
      <c r="B50" s="34"/>
      <c r="C50" s="19" t="s">
        <v>77</v>
      </c>
      <c r="D50" s="15">
        <v>23</v>
      </c>
      <c r="E50" s="35" t="s">
        <v>85</v>
      </c>
      <c r="F50" s="19" t="s">
        <v>41</v>
      </c>
      <c r="G50" s="20">
        <f>G51</f>
        <v>46.39</v>
      </c>
    </row>
    <row r="51" spans="1:7" s="42" customFormat="1" ht="46.2" x14ac:dyDescent="0.25">
      <c r="A51" s="28" t="s">
        <v>36</v>
      </c>
      <c r="B51" s="29" t="s">
        <v>37</v>
      </c>
      <c r="C51" s="29"/>
      <c r="D51" s="28" t="s">
        <v>37</v>
      </c>
      <c r="E51" s="30" t="s">
        <v>86</v>
      </c>
      <c r="F51" s="28" t="s">
        <v>41</v>
      </c>
      <c r="G51" s="43">
        <f>46.39</f>
        <v>46.39</v>
      </c>
    </row>
    <row r="52" spans="1:7" s="42" customFormat="1" ht="34.65" x14ac:dyDescent="0.25">
      <c r="A52" s="28" t="s">
        <v>39</v>
      </c>
      <c r="B52" s="29" t="s">
        <v>37</v>
      </c>
      <c r="C52" s="29"/>
      <c r="D52" s="28" t="s">
        <v>37</v>
      </c>
      <c r="E52" s="30" t="s">
        <v>87</v>
      </c>
      <c r="F52" s="28" t="s">
        <v>25</v>
      </c>
      <c r="G52" s="43">
        <v>2</v>
      </c>
    </row>
    <row r="53" spans="1:7" s="42" customFormat="1" ht="23.1" x14ac:dyDescent="0.25">
      <c r="A53" s="15">
        <f>A50+1</f>
        <v>16</v>
      </c>
      <c r="B53" s="34"/>
      <c r="C53" s="19" t="s">
        <v>77</v>
      </c>
      <c r="D53" s="15">
        <v>23</v>
      </c>
      <c r="E53" s="35" t="s">
        <v>88</v>
      </c>
      <c r="F53" s="19" t="s">
        <v>41</v>
      </c>
      <c r="G53" s="20">
        <f>G54</f>
        <v>17.5</v>
      </c>
    </row>
    <row r="54" spans="1:7" s="42" customFormat="1" ht="48.9" customHeight="1" x14ac:dyDescent="0.25">
      <c r="A54" s="28" t="s">
        <v>36</v>
      </c>
      <c r="B54" s="29" t="s">
        <v>37</v>
      </c>
      <c r="C54" s="29"/>
      <c r="D54" s="28" t="s">
        <v>37</v>
      </c>
      <c r="E54" s="30" t="s">
        <v>89</v>
      </c>
      <c r="F54" s="28" t="s">
        <v>41</v>
      </c>
      <c r="G54" s="43">
        <v>17.5</v>
      </c>
    </row>
    <row r="55" spans="1:7" s="42" customFormat="1" ht="23.1" x14ac:dyDescent="0.25">
      <c r="A55" s="15">
        <f>A53+1</f>
        <v>17</v>
      </c>
      <c r="B55" s="34"/>
      <c r="C55" s="19" t="s">
        <v>77</v>
      </c>
      <c r="D55" s="15">
        <v>23</v>
      </c>
      <c r="E55" s="35" t="s">
        <v>90</v>
      </c>
      <c r="F55" s="19" t="s">
        <v>35</v>
      </c>
      <c r="G55" s="20">
        <f>G56</f>
        <v>50.4</v>
      </c>
    </row>
    <row r="56" spans="1:7" s="42" customFormat="1" ht="34.65" x14ac:dyDescent="0.25">
      <c r="A56" s="28" t="s">
        <v>36</v>
      </c>
      <c r="B56" s="45"/>
      <c r="C56" s="29"/>
      <c r="D56" s="28" t="s">
        <v>37</v>
      </c>
      <c r="E56" s="30" t="s">
        <v>91</v>
      </c>
      <c r="F56" s="28" t="s">
        <v>35</v>
      </c>
      <c r="G56" s="43">
        <v>50.4</v>
      </c>
    </row>
    <row r="57" spans="1:7" s="42" customFormat="1" ht="27.7" customHeight="1" x14ac:dyDescent="0.25">
      <c r="A57" s="15">
        <f>A55+1</f>
        <v>18</v>
      </c>
      <c r="B57" s="34"/>
      <c r="C57" s="19" t="s">
        <v>77</v>
      </c>
      <c r="D57" s="15">
        <v>22</v>
      </c>
      <c r="E57" s="35" t="s">
        <v>92</v>
      </c>
      <c r="F57" s="19" t="s">
        <v>51</v>
      </c>
      <c r="G57" s="20">
        <f>(G58)/1000</f>
        <v>2.222</v>
      </c>
    </row>
    <row r="58" spans="1:7" s="42" customFormat="1" ht="37.4" customHeight="1" x14ac:dyDescent="0.25">
      <c r="A58" s="28" t="s">
        <v>36</v>
      </c>
      <c r="B58" s="29" t="s">
        <v>37</v>
      </c>
      <c r="C58" s="30"/>
      <c r="D58" s="28" t="s">
        <v>37</v>
      </c>
      <c r="E58" s="30" t="s">
        <v>93</v>
      </c>
      <c r="F58" s="28" t="s">
        <v>71</v>
      </c>
      <c r="G58" s="43">
        <v>2222</v>
      </c>
    </row>
    <row r="59" spans="1:7" s="42" customFormat="1" x14ac:dyDescent="0.25">
      <c r="A59" s="15">
        <f>A57+1</f>
        <v>19</v>
      </c>
      <c r="B59" s="34"/>
      <c r="C59" s="19" t="s">
        <v>77</v>
      </c>
      <c r="D59" s="15">
        <v>23</v>
      </c>
      <c r="E59" s="35" t="s">
        <v>94</v>
      </c>
      <c r="F59" s="19" t="s">
        <v>41</v>
      </c>
      <c r="G59" s="20">
        <f>G60</f>
        <v>21</v>
      </c>
    </row>
    <row r="60" spans="1:7" s="42" customFormat="1" ht="34.65" x14ac:dyDescent="0.25">
      <c r="A60" s="28" t="s">
        <v>36</v>
      </c>
      <c r="B60" s="29" t="s">
        <v>37</v>
      </c>
      <c r="C60" s="29"/>
      <c r="D60" s="28" t="s">
        <v>37</v>
      </c>
      <c r="E60" s="30" t="s">
        <v>95</v>
      </c>
      <c r="F60" s="28" t="s">
        <v>41</v>
      </c>
      <c r="G60" s="43">
        <v>21</v>
      </c>
    </row>
    <row r="61" spans="1:7" s="42" customFormat="1" ht="34.65" x14ac:dyDescent="0.25">
      <c r="A61" s="28" t="s">
        <v>39</v>
      </c>
      <c r="B61" s="29" t="s">
        <v>37</v>
      </c>
      <c r="C61" s="29"/>
      <c r="D61" s="28" t="s">
        <v>37</v>
      </c>
      <c r="E61" s="30" t="s">
        <v>87</v>
      </c>
      <c r="F61" s="28" t="s">
        <v>25</v>
      </c>
      <c r="G61" s="43">
        <v>2</v>
      </c>
    </row>
    <row r="62" spans="1:7" s="42" customFormat="1" ht="23.1" x14ac:dyDescent="0.25">
      <c r="A62" s="21"/>
      <c r="B62" s="22" t="s">
        <v>64</v>
      </c>
      <c r="C62" s="22" t="s">
        <v>96</v>
      </c>
      <c r="D62" s="141" t="s">
        <v>97</v>
      </c>
      <c r="E62" s="141"/>
      <c r="F62" s="141"/>
      <c r="G62" s="142"/>
    </row>
    <row r="63" spans="1:7" s="42" customFormat="1" ht="34.5" customHeight="1" x14ac:dyDescent="0.25">
      <c r="A63" s="46"/>
      <c r="B63" s="39"/>
      <c r="C63" s="13" t="s">
        <v>98</v>
      </c>
      <c r="D63" s="25"/>
      <c r="E63" s="136" t="s">
        <v>99</v>
      </c>
      <c r="F63" s="136"/>
      <c r="G63" s="148"/>
    </row>
    <row r="64" spans="1:7" s="42" customFormat="1" ht="34.65" x14ac:dyDescent="0.25">
      <c r="A64" s="15">
        <f>A59+1</f>
        <v>20</v>
      </c>
      <c r="B64" s="47"/>
      <c r="C64" s="48" t="s">
        <v>100</v>
      </c>
      <c r="D64" s="48">
        <v>25</v>
      </c>
      <c r="E64" s="49" t="s">
        <v>101</v>
      </c>
      <c r="F64" s="48" t="s">
        <v>83</v>
      </c>
      <c r="G64" s="50">
        <v>9</v>
      </c>
    </row>
    <row r="65" spans="1:9" s="42" customFormat="1" ht="34.65" x14ac:dyDescent="0.25">
      <c r="A65" s="51" t="s">
        <v>36</v>
      </c>
      <c r="B65" s="29" t="s">
        <v>37</v>
      </c>
      <c r="C65" s="29"/>
      <c r="D65" s="36" t="s">
        <v>37</v>
      </c>
      <c r="E65" s="30" t="s">
        <v>102</v>
      </c>
      <c r="F65" s="36" t="s">
        <v>83</v>
      </c>
      <c r="G65" s="52">
        <v>9</v>
      </c>
    </row>
    <row r="66" spans="1:9" s="42" customFormat="1" ht="34.65" x14ac:dyDescent="0.25">
      <c r="A66" s="15">
        <f>A64+1</f>
        <v>21</v>
      </c>
      <c r="B66" s="47"/>
      <c r="C66" s="48" t="s">
        <v>100</v>
      </c>
      <c r="D66" s="48">
        <v>26</v>
      </c>
      <c r="E66" s="49" t="s">
        <v>103</v>
      </c>
      <c r="F66" s="48" t="s">
        <v>51</v>
      </c>
      <c r="G66" s="50">
        <f>G67</f>
        <v>89.100000000000009</v>
      </c>
    </row>
    <row r="67" spans="1:9" s="42" customFormat="1" ht="61.15" customHeight="1" x14ac:dyDescent="0.25">
      <c r="A67" s="51" t="s">
        <v>36</v>
      </c>
      <c r="B67" s="29" t="s">
        <v>37</v>
      </c>
      <c r="C67" s="29"/>
      <c r="D67" s="36" t="s">
        <v>37</v>
      </c>
      <c r="E67" s="30" t="s">
        <v>104</v>
      </c>
      <c r="F67" s="36" t="s">
        <v>51</v>
      </c>
      <c r="G67" s="52">
        <f>9*9.9</f>
        <v>89.100000000000009</v>
      </c>
    </row>
    <row r="68" spans="1:9" s="42" customFormat="1" x14ac:dyDescent="0.25">
      <c r="A68" s="53"/>
      <c r="B68" s="54"/>
      <c r="C68" s="25" t="s">
        <v>105</v>
      </c>
      <c r="D68" s="55"/>
      <c r="E68" s="136" t="s">
        <v>106</v>
      </c>
      <c r="F68" s="136"/>
      <c r="G68" s="137"/>
    </row>
    <row r="69" spans="1:9" s="42" customFormat="1" ht="29.25" customHeight="1" x14ac:dyDescent="0.25">
      <c r="A69" s="15">
        <f>A66+1</f>
        <v>22</v>
      </c>
      <c r="B69" s="34"/>
      <c r="C69" s="15" t="s">
        <v>105</v>
      </c>
      <c r="D69" s="15">
        <v>31</v>
      </c>
      <c r="E69" s="35" t="s">
        <v>107</v>
      </c>
      <c r="F69" s="15" t="s">
        <v>51</v>
      </c>
      <c r="G69" s="56">
        <f>(G70)/1000</f>
        <v>9.9979999999999993</v>
      </c>
    </row>
    <row r="70" spans="1:9" s="42" customFormat="1" ht="46.2" x14ac:dyDescent="0.25">
      <c r="A70" s="28" t="s">
        <v>36</v>
      </c>
      <c r="B70" s="29" t="s">
        <v>37</v>
      </c>
      <c r="C70" s="30"/>
      <c r="D70" s="29" t="s">
        <v>37</v>
      </c>
      <c r="E70" s="30" t="s">
        <v>108</v>
      </c>
      <c r="F70" s="28" t="s">
        <v>71</v>
      </c>
      <c r="G70" s="43">
        <f>I70</f>
        <v>9998</v>
      </c>
      <c r="I70" s="57">
        <f>14612-G47</f>
        <v>9998</v>
      </c>
    </row>
    <row r="71" spans="1:9" s="42" customFormat="1" ht="29.25" customHeight="1" x14ac:dyDescent="0.25">
      <c r="A71" s="15">
        <f>A69+1</f>
        <v>23</v>
      </c>
      <c r="B71" s="34"/>
      <c r="C71" s="15" t="s">
        <v>105</v>
      </c>
      <c r="D71" s="15">
        <v>30</v>
      </c>
      <c r="E71" s="35" t="s">
        <v>109</v>
      </c>
      <c r="F71" s="15" t="s">
        <v>41</v>
      </c>
      <c r="G71" s="56">
        <f>G72</f>
        <v>78.61</v>
      </c>
    </row>
    <row r="72" spans="1:9" s="42" customFormat="1" ht="46.2" x14ac:dyDescent="0.25">
      <c r="A72" s="28" t="s">
        <v>36</v>
      </c>
      <c r="B72" s="28" t="s">
        <v>37</v>
      </c>
      <c r="C72" s="30"/>
      <c r="D72" s="28" t="s">
        <v>37</v>
      </c>
      <c r="E72" s="30" t="s">
        <v>110</v>
      </c>
      <c r="F72" s="28" t="s">
        <v>41</v>
      </c>
      <c r="G72" s="43">
        <f>I72</f>
        <v>78.61</v>
      </c>
      <c r="I72" s="58">
        <f>125-G50</f>
        <v>78.61</v>
      </c>
    </row>
    <row r="73" spans="1:9" s="42" customFormat="1" ht="46.2" x14ac:dyDescent="0.25">
      <c r="A73" s="28" t="s">
        <v>39</v>
      </c>
      <c r="B73" s="28" t="s">
        <v>37</v>
      </c>
      <c r="C73" s="30"/>
      <c r="D73" s="28" t="s">
        <v>37</v>
      </c>
      <c r="E73" s="30" t="s">
        <v>111</v>
      </c>
      <c r="F73" s="28" t="s">
        <v>25</v>
      </c>
      <c r="G73" s="43">
        <v>1</v>
      </c>
    </row>
    <row r="74" spans="1:9" s="42" customFormat="1" x14ac:dyDescent="0.25">
      <c r="A74" s="59"/>
      <c r="B74" s="60"/>
      <c r="C74" s="61" t="s">
        <v>112</v>
      </c>
      <c r="D74" s="61"/>
      <c r="E74" s="136" t="s">
        <v>113</v>
      </c>
      <c r="F74" s="136"/>
      <c r="G74" s="137"/>
    </row>
    <row r="75" spans="1:9" s="42" customFormat="1" ht="23.1" x14ac:dyDescent="0.25">
      <c r="A75" s="15">
        <f>A71+1</f>
        <v>24</v>
      </c>
      <c r="B75" s="34"/>
      <c r="C75" s="15" t="s">
        <v>114</v>
      </c>
      <c r="D75" s="15">
        <v>35</v>
      </c>
      <c r="E75" s="35" t="s">
        <v>115</v>
      </c>
      <c r="F75" s="15" t="s">
        <v>116</v>
      </c>
      <c r="G75" s="56">
        <f>G76</f>
        <v>46</v>
      </c>
    </row>
    <row r="76" spans="1:9" s="42" customFormat="1" ht="54.35" x14ac:dyDescent="0.25">
      <c r="A76" s="28" t="s">
        <v>36</v>
      </c>
      <c r="B76" s="29" t="s">
        <v>37</v>
      </c>
      <c r="C76" s="28"/>
      <c r="D76" s="28"/>
      <c r="E76" s="62" t="s">
        <v>117</v>
      </c>
      <c r="F76" s="63" t="s">
        <v>116</v>
      </c>
      <c r="G76" s="43">
        <v>46</v>
      </c>
    </row>
    <row r="77" spans="1:9" s="42" customFormat="1" ht="23.1" x14ac:dyDescent="0.25">
      <c r="A77" s="15">
        <f>A75+1</f>
        <v>25</v>
      </c>
      <c r="B77" s="34"/>
      <c r="C77" s="15" t="s">
        <v>114</v>
      </c>
      <c r="D77" s="15">
        <v>35</v>
      </c>
      <c r="E77" s="35" t="s">
        <v>118</v>
      </c>
      <c r="F77" s="15" t="s">
        <v>116</v>
      </c>
      <c r="G77" s="56">
        <f>G78</f>
        <v>46</v>
      </c>
    </row>
    <row r="78" spans="1:9" s="42" customFormat="1" ht="54.35" x14ac:dyDescent="0.25">
      <c r="A78" s="36" t="s">
        <v>36</v>
      </c>
      <c r="B78" s="29" t="s">
        <v>37</v>
      </c>
      <c r="C78" s="36"/>
      <c r="D78" s="36"/>
      <c r="E78" s="62" t="s">
        <v>119</v>
      </c>
      <c r="F78" s="63" t="s">
        <v>116</v>
      </c>
      <c r="G78" s="37">
        <f>G76</f>
        <v>46</v>
      </c>
    </row>
    <row r="79" spans="1:9" s="42" customFormat="1" x14ac:dyDescent="0.25">
      <c r="A79" s="23"/>
      <c r="B79" s="24"/>
      <c r="C79" s="25" t="s">
        <v>77</v>
      </c>
      <c r="D79" s="25"/>
      <c r="E79" s="136" t="s">
        <v>120</v>
      </c>
      <c r="F79" s="136"/>
      <c r="G79" s="137"/>
    </row>
    <row r="80" spans="1:9" s="42" customFormat="1" ht="23.1" x14ac:dyDescent="0.25">
      <c r="A80" s="15">
        <f>A77+1</f>
        <v>26</v>
      </c>
      <c r="B80" s="34"/>
      <c r="C80" s="36" t="s">
        <v>77</v>
      </c>
      <c r="D80" s="15">
        <v>22</v>
      </c>
      <c r="E80" s="35" t="s">
        <v>121</v>
      </c>
      <c r="F80" s="15" t="s">
        <v>51</v>
      </c>
      <c r="G80" s="56">
        <f>(G81)/1000</f>
        <v>1.919</v>
      </c>
    </row>
    <row r="81" spans="1:7" s="42" customFormat="1" ht="34.65" x14ac:dyDescent="0.25">
      <c r="A81" s="28" t="s">
        <v>36</v>
      </c>
      <c r="B81" s="29" t="s">
        <v>37</v>
      </c>
      <c r="C81" s="30"/>
      <c r="D81" s="29" t="s">
        <v>37</v>
      </c>
      <c r="E81" s="30" t="s">
        <v>122</v>
      </c>
      <c r="F81" s="28" t="s">
        <v>71</v>
      </c>
      <c r="G81" s="43">
        <v>1919</v>
      </c>
    </row>
    <row r="82" spans="1:7" s="42" customFormat="1" ht="27.7" customHeight="1" x14ac:dyDescent="0.25">
      <c r="A82" s="15">
        <f>A80+1</f>
        <v>27</v>
      </c>
      <c r="B82" s="34"/>
      <c r="C82" s="15" t="s">
        <v>123</v>
      </c>
      <c r="D82" s="15">
        <v>32</v>
      </c>
      <c r="E82" s="35" t="s">
        <v>124</v>
      </c>
      <c r="F82" s="15" t="s">
        <v>83</v>
      </c>
      <c r="G82" s="56">
        <f>G83</f>
        <v>45</v>
      </c>
    </row>
    <row r="83" spans="1:7" s="42" customFormat="1" ht="34.65" x14ac:dyDescent="0.25">
      <c r="A83" s="36" t="s">
        <v>36</v>
      </c>
      <c r="B83" s="29" t="s">
        <v>37</v>
      </c>
      <c r="C83" s="30"/>
      <c r="D83" s="36" t="s">
        <v>37</v>
      </c>
      <c r="E83" s="30" t="s">
        <v>125</v>
      </c>
      <c r="F83" s="64" t="s">
        <v>83</v>
      </c>
      <c r="G83" s="65">
        <v>45</v>
      </c>
    </row>
    <row r="84" spans="1:7" s="42" customFormat="1" ht="27" customHeight="1" x14ac:dyDescent="0.25">
      <c r="A84" s="15">
        <f>A82+1</f>
        <v>28</v>
      </c>
      <c r="B84" s="34"/>
      <c r="C84" s="15" t="s">
        <v>81</v>
      </c>
      <c r="D84" s="15">
        <v>32</v>
      </c>
      <c r="E84" s="35" t="s">
        <v>82</v>
      </c>
      <c r="F84" s="15" t="s">
        <v>83</v>
      </c>
      <c r="G84" s="56">
        <f>G85+G86</f>
        <v>54</v>
      </c>
    </row>
    <row r="85" spans="1:7" s="42" customFormat="1" ht="34.65" x14ac:dyDescent="0.25">
      <c r="A85" s="36" t="s">
        <v>36</v>
      </c>
      <c r="B85" s="29" t="s">
        <v>37</v>
      </c>
      <c r="C85" s="30"/>
      <c r="D85" s="36" t="s">
        <v>37</v>
      </c>
      <c r="E85" s="30" t="s">
        <v>126</v>
      </c>
      <c r="F85" s="64" t="s">
        <v>83</v>
      </c>
      <c r="G85" s="65">
        <v>32</v>
      </c>
    </row>
    <row r="86" spans="1:7" s="42" customFormat="1" ht="34.65" x14ac:dyDescent="0.25">
      <c r="A86" s="29" t="s">
        <v>39</v>
      </c>
      <c r="B86" s="29" t="s">
        <v>37</v>
      </c>
      <c r="C86" s="30"/>
      <c r="D86" s="29" t="s">
        <v>37</v>
      </c>
      <c r="E86" s="30" t="s">
        <v>127</v>
      </c>
      <c r="F86" s="64" t="s">
        <v>83</v>
      </c>
      <c r="G86" s="65">
        <v>22</v>
      </c>
    </row>
    <row r="87" spans="1:7" s="42" customFormat="1" ht="23.1" x14ac:dyDescent="0.25">
      <c r="A87" s="15">
        <f>A84+1</f>
        <v>29</v>
      </c>
      <c r="B87" s="34"/>
      <c r="C87" s="36" t="s">
        <v>77</v>
      </c>
      <c r="D87" s="15">
        <v>23</v>
      </c>
      <c r="E87" s="35" t="s">
        <v>128</v>
      </c>
      <c r="F87" s="15" t="s">
        <v>41</v>
      </c>
      <c r="G87" s="56">
        <f>G88</f>
        <v>15.5</v>
      </c>
    </row>
    <row r="88" spans="1:7" s="42" customFormat="1" ht="46.2" x14ac:dyDescent="0.25">
      <c r="A88" s="28" t="s">
        <v>36</v>
      </c>
      <c r="B88" s="28" t="s">
        <v>37</v>
      </c>
      <c r="C88" s="30"/>
      <c r="D88" s="28" t="s">
        <v>37</v>
      </c>
      <c r="E88" s="30" t="s">
        <v>129</v>
      </c>
      <c r="F88" s="28" t="s">
        <v>41</v>
      </c>
      <c r="G88" s="43">
        <v>15.5</v>
      </c>
    </row>
    <row r="89" spans="1:7" s="42" customFormat="1" ht="34.65" x14ac:dyDescent="0.25">
      <c r="A89" s="28" t="s">
        <v>39</v>
      </c>
      <c r="B89" s="28" t="s">
        <v>37</v>
      </c>
      <c r="C89" s="30"/>
      <c r="D89" s="28" t="s">
        <v>37</v>
      </c>
      <c r="E89" s="30" t="s">
        <v>130</v>
      </c>
      <c r="F89" s="28" t="s">
        <v>25</v>
      </c>
      <c r="G89" s="43">
        <v>1</v>
      </c>
    </row>
    <row r="90" spans="1:7" s="42" customFormat="1" x14ac:dyDescent="0.25">
      <c r="A90" s="15">
        <f>1+A87</f>
        <v>30</v>
      </c>
      <c r="B90" s="28"/>
      <c r="C90" s="29" t="s">
        <v>131</v>
      </c>
      <c r="D90" s="28" t="s">
        <v>37</v>
      </c>
      <c r="E90" s="66" t="s">
        <v>132</v>
      </c>
      <c r="F90" s="28" t="s">
        <v>15</v>
      </c>
      <c r="G90" s="67">
        <v>10</v>
      </c>
    </row>
    <row r="91" spans="1:7" s="42" customFormat="1" ht="29.25" customHeight="1" x14ac:dyDescent="0.25">
      <c r="A91" s="15">
        <f>A90+1</f>
        <v>31</v>
      </c>
      <c r="B91" s="16"/>
      <c r="C91" s="19" t="s">
        <v>133</v>
      </c>
      <c r="D91" s="27">
        <v>11</v>
      </c>
      <c r="E91" s="68" t="s">
        <v>134</v>
      </c>
      <c r="F91" s="15" t="s">
        <v>73</v>
      </c>
      <c r="G91" s="69">
        <f>G92</f>
        <v>138</v>
      </c>
    </row>
    <row r="92" spans="1:7" s="42" customFormat="1" ht="46.2" x14ac:dyDescent="0.25">
      <c r="A92" s="36" t="s">
        <v>36</v>
      </c>
      <c r="B92" s="36"/>
      <c r="C92" s="36"/>
      <c r="D92" s="36" t="s">
        <v>37</v>
      </c>
      <c r="E92" s="70" t="s">
        <v>135</v>
      </c>
      <c r="F92" s="36" t="s">
        <v>73</v>
      </c>
      <c r="G92" s="37">
        <v>138</v>
      </c>
    </row>
    <row r="93" spans="1:7" s="42" customFormat="1" ht="21.75" x14ac:dyDescent="0.25">
      <c r="A93" s="21"/>
      <c r="B93" s="71" t="s">
        <v>136</v>
      </c>
      <c r="C93" s="22" t="s">
        <v>137</v>
      </c>
      <c r="D93" s="140" t="s">
        <v>138</v>
      </c>
      <c r="E93" s="141"/>
      <c r="F93" s="141"/>
      <c r="G93" s="142"/>
    </row>
    <row r="94" spans="1:7" s="42" customFormat="1" ht="12.9" x14ac:dyDescent="0.25">
      <c r="A94" s="13"/>
      <c r="B94" s="72"/>
      <c r="C94" s="13" t="s">
        <v>139</v>
      </c>
      <c r="D94" s="25"/>
      <c r="E94" s="136" t="s">
        <v>140</v>
      </c>
      <c r="F94" s="136"/>
      <c r="G94" s="137"/>
    </row>
    <row r="95" spans="1:7" s="42" customFormat="1" ht="23.1" x14ac:dyDescent="0.25">
      <c r="A95" s="15">
        <f>A91+1</f>
        <v>32</v>
      </c>
      <c r="B95" s="34"/>
      <c r="C95" s="15" t="s">
        <v>141</v>
      </c>
      <c r="D95" s="27">
        <v>53</v>
      </c>
      <c r="E95" s="35" t="s">
        <v>142</v>
      </c>
      <c r="F95" s="15" t="s">
        <v>73</v>
      </c>
      <c r="G95" s="56">
        <f>G96</f>
        <v>30</v>
      </c>
    </row>
    <row r="96" spans="1:7" s="42" customFormat="1" ht="46.2" x14ac:dyDescent="0.25">
      <c r="A96" s="36" t="s">
        <v>36</v>
      </c>
      <c r="B96" s="36"/>
      <c r="C96" s="36"/>
      <c r="D96" s="36"/>
      <c r="E96" s="70" t="s">
        <v>143</v>
      </c>
      <c r="F96" s="36" t="s">
        <v>73</v>
      </c>
      <c r="G96" s="43">
        <v>30</v>
      </c>
    </row>
    <row r="97" spans="1:7" s="42" customFormat="1" ht="23.1" x14ac:dyDescent="0.25">
      <c r="A97" s="21"/>
      <c r="B97" s="22" t="s">
        <v>144</v>
      </c>
      <c r="C97" s="22" t="s">
        <v>145</v>
      </c>
      <c r="D97" s="141" t="s">
        <v>146</v>
      </c>
      <c r="E97" s="141"/>
      <c r="F97" s="141"/>
      <c r="G97" s="142"/>
    </row>
    <row r="98" spans="1:7" s="42" customFormat="1" x14ac:dyDescent="0.25">
      <c r="A98" s="23"/>
      <c r="B98" s="24"/>
      <c r="C98" s="25" t="s">
        <v>147</v>
      </c>
      <c r="D98" s="25"/>
      <c r="E98" s="136" t="s">
        <v>148</v>
      </c>
      <c r="F98" s="136"/>
      <c r="G98" s="137"/>
    </row>
    <row r="99" spans="1:7" s="42" customFormat="1" ht="23.1" x14ac:dyDescent="0.25">
      <c r="A99" s="15">
        <f>A95+1</f>
        <v>33</v>
      </c>
      <c r="B99" s="34"/>
      <c r="C99" s="15" t="s">
        <v>149</v>
      </c>
      <c r="D99" s="27">
        <v>40</v>
      </c>
      <c r="E99" s="35" t="s">
        <v>150</v>
      </c>
      <c r="F99" s="15" t="s">
        <v>35</v>
      </c>
      <c r="G99" s="56">
        <f>G100</f>
        <v>100</v>
      </c>
    </row>
    <row r="100" spans="1:7" s="42" customFormat="1" ht="39.75" customHeight="1" x14ac:dyDescent="0.25">
      <c r="A100" s="36" t="s">
        <v>36</v>
      </c>
      <c r="B100" s="36"/>
      <c r="C100" s="36"/>
      <c r="D100" s="36" t="s">
        <v>37</v>
      </c>
      <c r="E100" s="70" t="s">
        <v>151</v>
      </c>
      <c r="F100" s="36" t="s">
        <v>35</v>
      </c>
      <c r="G100" s="37">
        <v>100</v>
      </c>
    </row>
    <row r="101" spans="1:7" s="42" customFormat="1" ht="46.2" x14ac:dyDescent="0.25">
      <c r="A101" s="36" t="s">
        <v>39</v>
      </c>
      <c r="B101" s="36"/>
      <c r="C101" s="36"/>
      <c r="D101" s="36" t="s">
        <v>37</v>
      </c>
      <c r="E101" s="70" t="s">
        <v>152</v>
      </c>
      <c r="F101" s="36" t="s">
        <v>35</v>
      </c>
      <c r="G101" s="37">
        <f>G100</f>
        <v>100</v>
      </c>
    </row>
    <row r="102" spans="1:7" s="42" customFormat="1" ht="34.65" x14ac:dyDescent="0.25">
      <c r="A102" s="36" t="s">
        <v>153</v>
      </c>
      <c r="B102" s="36"/>
      <c r="C102" s="36"/>
      <c r="D102" s="36" t="s">
        <v>37</v>
      </c>
      <c r="E102" s="70" t="s">
        <v>154</v>
      </c>
      <c r="F102" s="36" t="s">
        <v>35</v>
      </c>
      <c r="G102" s="37">
        <f>G101</f>
        <v>100</v>
      </c>
    </row>
    <row r="103" spans="1:7" s="42" customFormat="1" ht="18" customHeight="1" x14ac:dyDescent="0.25">
      <c r="A103" s="23"/>
      <c r="B103" s="24"/>
      <c r="C103" s="25" t="s">
        <v>155</v>
      </c>
      <c r="D103" s="25"/>
      <c r="E103" s="136" t="s">
        <v>156</v>
      </c>
      <c r="F103" s="136"/>
      <c r="G103" s="137"/>
    </row>
    <row r="104" spans="1:7" s="42" customFormat="1" ht="23.1" x14ac:dyDescent="0.25">
      <c r="A104" s="15">
        <f>A99+1</f>
        <v>34</v>
      </c>
      <c r="B104" s="34"/>
      <c r="C104" s="15" t="s">
        <v>155</v>
      </c>
      <c r="D104" s="27">
        <v>51</v>
      </c>
      <c r="E104" s="35" t="s">
        <v>157</v>
      </c>
      <c r="F104" s="15" t="s">
        <v>35</v>
      </c>
      <c r="G104" s="56">
        <f>G106</f>
        <v>175</v>
      </c>
    </row>
    <row r="105" spans="1:7" s="42" customFormat="1" ht="46.2" x14ac:dyDescent="0.25">
      <c r="A105" s="36" t="s">
        <v>36</v>
      </c>
      <c r="B105" s="36" t="s">
        <v>37</v>
      </c>
      <c r="C105" s="36"/>
      <c r="D105" s="36" t="s">
        <v>37</v>
      </c>
      <c r="E105" s="70" t="s">
        <v>158</v>
      </c>
      <c r="F105" s="36" t="s">
        <v>35</v>
      </c>
      <c r="G105" s="37">
        <v>175</v>
      </c>
    </row>
    <row r="106" spans="1:7" s="42" customFormat="1" ht="34.65" x14ac:dyDescent="0.25">
      <c r="A106" s="36" t="s">
        <v>39</v>
      </c>
      <c r="B106" s="36" t="s">
        <v>37</v>
      </c>
      <c r="C106" s="36"/>
      <c r="D106" s="36" t="s">
        <v>37</v>
      </c>
      <c r="E106" s="70" t="s">
        <v>159</v>
      </c>
      <c r="F106" s="36" t="s">
        <v>35</v>
      </c>
      <c r="G106" s="37">
        <f>G105</f>
        <v>175</v>
      </c>
    </row>
    <row r="107" spans="1:7" s="42" customFormat="1" ht="34.65" x14ac:dyDescent="0.25">
      <c r="A107" s="36" t="s">
        <v>153</v>
      </c>
      <c r="B107" s="36" t="s">
        <v>37</v>
      </c>
      <c r="C107" s="36"/>
      <c r="D107" s="36" t="s">
        <v>37</v>
      </c>
      <c r="E107" s="70" t="s">
        <v>160</v>
      </c>
      <c r="F107" s="36" t="s">
        <v>35</v>
      </c>
      <c r="G107" s="37">
        <f>G105</f>
        <v>175</v>
      </c>
    </row>
    <row r="108" spans="1:7" s="42" customFormat="1" ht="34.65" x14ac:dyDescent="0.25">
      <c r="A108" s="36" t="s">
        <v>161</v>
      </c>
      <c r="B108" s="36" t="s">
        <v>37</v>
      </c>
      <c r="C108" s="36"/>
      <c r="D108" s="36" t="s">
        <v>37</v>
      </c>
      <c r="E108" s="70" t="s">
        <v>162</v>
      </c>
      <c r="F108" s="36" t="s">
        <v>35</v>
      </c>
      <c r="G108" s="37">
        <f>G105</f>
        <v>175</v>
      </c>
    </row>
    <row r="109" spans="1:7" s="42" customFormat="1" ht="23.1" x14ac:dyDescent="0.25">
      <c r="A109" s="21"/>
      <c r="B109" s="22" t="s">
        <v>9</v>
      </c>
      <c r="C109" s="22" t="s">
        <v>163</v>
      </c>
      <c r="D109" s="141" t="s">
        <v>164</v>
      </c>
      <c r="E109" s="141"/>
      <c r="F109" s="141"/>
      <c r="G109" s="142"/>
    </row>
    <row r="110" spans="1:7" s="42" customFormat="1" ht="16.5" customHeight="1" x14ac:dyDescent="0.25">
      <c r="A110" s="23"/>
      <c r="B110" s="24"/>
      <c r="C110" s="25" t="s">
        <v>165</v>
      </c>
      <c r="D110" s="25"/>
      <c r="E110" s="136" t="s">
        <v>166</v>
      </c>
      <c r="F110" s="136"/>
      <c r="G110" s="137"/>
    </row>
    <row r="111" spans="1:7" s="42" customFormat="1" ht="27.7" customHeight="1" x14ac:dyDescent="0.25">
      <c r="A111" s="15">
        <f>A104+1</f>
        <v>35</v>
      </c>
      <c r="B111" s="34"/>
      <c r="C111" s="15" t="s">
        <v>167</v>
      </c>
      <c r="D111" s="73" t="s">
        <v>168</v>
      </c>
      <c r="E111" s="35" t="s">
        <v>169</v>
      </c>
      <c r="F111" s="15" t="s">
        <v>71</v>
      </c>
      <c r="G111" s="74">
        <f>G112</f>
        <v>1524</v>
      </c>
    </row>
    <row r="112" spans="1:7" s="42" customFormat="1" ht="23.1" x14ac:dyDescent="0.25">
      <c r="A112" s="36" t="s">
        <v>36</v>
      </c>
      <c r="B112" s="36"/>
      <c r="C112" s="36"/>
      <c r="D112" s="36" t="s">
        <v>37</v>
      </c>
      <c r="E112" s="70" t="s">
        <v>170</v>
      </c>
      <c r="F112" s="36" t="s">
        <v>71</v>
      </c>
      <c r="G112" s="65">
        <f>24*63.5</f>
        <v>1524</v>
      </c>
    </row>
    <row r="113" spans="1:7" s="42" customFormat="1" ht="28.55" customHeight="1" x14ac:dyDescent="0.25">
      <c r="A113" s="15">
        <f>A111+1</f>
        <v>36</v>
      </c>
      <c r="B113" s="34"/>
      <c r="C113" s="15" t="s">
        <v>167</v>
      </c>
      <c r="D113" s="27">
        <v>51</v>
      </c>
      <c r="E113" s="35" t="s">
        <v>171</v>
      </c>
      <c r="F113" s="15" t="s">
        <v>73</v>
      </c>
      <c r="G113" s="74">
        <f>G114</f>
        <v>24</v>
      </c>
    </row>
    <row r="114" spans="1:7" s="42" customFormat="1" ht="34.65" x14ac:dyDescent="0.25">
      <c r="A114" s="36" t="s">
        <v>36</v>
      </c>
      <c r="B114" s="36"/>
      <c r="C114" s="36"/>
      <c r="D114" s="36" t="s">
        <v>37</v>
      </c>
      <c r="E114" s="70" t="s">
        <v>172</v>
      </c>
      <c r="F114" s="36" t="s">
        <v>73</v>
      </c>
      <c r="G114" s="65">
        <v>24</v>
      </c>
    </row>
    <row r="115" spans="1:7" s="42" customFormat="1" ht="17.350000000000001" customHeight="1" x14ac:dyDescent="0.25">
      <c r="A115" s="23"/>
      <c r="B115" s="24"/>
      <c r="C115" s="25" t="s">
        <v>165</v>
      </c>
      <c r="D115" s="25"/>
      <c r="E115" s="136" t="s">
        <v>173</v>
      </c>
      <c r="F115" s="136"/>
      <c r="G115" s="137"/>
    </row>
    <row r="116" spans="1:7" s="42" customFormat="1" ht="32.299999999999997" customHeight="1" x14ac:dyDescent="0.25">
      <c r="A116" s="15">
        <f>A113+1</f>
        <v>37</v>
      </c>
      <c r="B116" s="34"/>
      <c r="C116" s="15" t="s">
        <v>167</v>
      </c>
      <c r="D116" s="73" t="s">
        <v>168</v>
      </c>
      <c r="E116" s="35" t="s">
        <v>174</v>
      </c>
      <c r="F116" s="15" t="s">
        <v>71</v>
      </c>
      <c r="G116" s="74">
        <f>G117</f>
        <v>1343</v>
      </c>
    </row>
    <row r="117" spans="1:7" s="42" customFormat="1" ht="39.75" customHeight="1" x14ac:dyDescent="0.25">
      <c r="A117" s="51" t="s">
        <v>153</v>
      </c>
      <c r="B117" s="36" t="s">
        <v>37</v>
      </c>
      <c r="C117" s="36"/>
      <c r="D117" s="36" t="s">
        <v>37</v>
      </c>
      <c r="E117" s="70" t="s">
        <v>175</v>
      </c>
      <c r="F117" s="36" t="s">
        <v>71</v>
      </c>
      <c r="G117" s="37">
        <f>34*39.5</f>
        <v>1343</v>
      </c>
    </row>
    <row r="118" spans="1:7" s="42" customFormat="1" ht="23.1" x14ac:dyDescent="0.25">
      <c r="A118" s="15">
        <f>A116+1</f>
        <v>38</v>
      </c>
      <c r="B118" s="34"/>
      <c r="C118" s="15" t="s">
        <v>167</v>
      </c>
      <c r="D118" s="27">
        <v>51</v>
      </c>
      <c r="E118" s="35" t="s">
        <v>176</v>
      </c>
      <c r="F118" s="15" t="s">
        <v>73</v>
      </c>
      <c r="G118" s="74">
        <f>G119</f>
        <v>22</v>
      </c>
    </row>
    <row r="119" spans="1:7" s="42" customFormat="1" ht="23.1" x14ac:dyDescent="0.25">
      <c r="A119" s="51" t="s">
        <v>161</v>
      </c>
      <c r="B119" s="36" t="s">
        <v>37</v>
      </c>
      <c r="C119" s="36"/>
      <c r="D119" s="75" t="s">
        <v>37</v>
      </c>
      <c r="E119" s="76" t="s">
        <v>177</v>
      </c>
      <c r="F119" s="75" t="s">
        <v>73</v>
      </c>
      <c r="G119" s="77">
        <v>22</v>
      </c>
    </row>
    <row r="120" spans="1:7" s="42" customFormat="1" ht="18" customHeight="1" x14ac:dyDescent="0.25">
      <c r="A120" s="78" t="s">
        <v>37</v>
      </c>
      <c r="B120" s="14"/>
      <c r="C120" s="25" t="s">
        <v>178</v>
      </c>
      <c r="D120" s="79"/>
      <c r="E120" s="136" t="s">
        <v>179</v>
      </c>
      <c r="F120" s="136"/>
      <c r="G120" s="137"/>
    </row>
    <row r="121" spans="1:7" s="42" customFormat="1" ht="26.35" customHeight="1" x14ac:dyDescent="0.25">
      <c r="A121" s="15">
        <f>A118+1</f>
        <v>39</v>
      </c>
      <c r="B121" s="34"/>
      <c r="C121" s="15" t="s">
        <v>178</v>
      </c>
      <c r="D121" s="27">
        <v>48</v>
      </c>
      <c r="E121" s="35" t="s">
        <v>180</v>
      </c>
      <c r="F121" s="15" t="s">
        <v>73</v>
      </c>
      <c r="G121" s="74">
        <f>G123</f>
        <v>22</v>
      </c>
    </row>
    <row r="122" spans="1:7" s="42" customFormat="1" ht="69.3" x14ac:dyDescent="0.25">
      <c r="A122" s="51" t="s">
        <v>36</v>
      </c>
      <c r="B122" s="36" t="s">
        <v>37</v>
      </c>
      <c r="C122" s="36"/>
      <c r="D122" s="36" t="s">
        <v>37</v>
      </c>
      <c r="E122" s="70" t="s">
        <v>181</v>
      </c>
      <c r="F122" s="36" t="s">
        <v>71</v>
      </c>
      <c r="G122" s="37">
        <f>22*100</f>
        <v>2200</v>
      </c>
    </row>
    <row r="123" spans="1:7" s="42" customFormat="1" ht="34.65" x14ac:dyDescent="0.25">
      <c r="A123" s="51" t="s">
        <v>39</v>
      </c>
      <c r="B123" s="36" t="s">
        <v>37</v>
      </c>
      <c r="C123" s="36"/>
      <c r="D123" s="36" t="s">
        <v>37</v>
      </c>
      <c r="E123" s="70" t="s">
        <v>182</v>
      </c>
      <c r="F123" s="36" t="s">
        <v>73</v>
      </c>
      <c r="G123" s="37">
        <v>22</v>
      </c>
    </row>
    <row r="124" spans="1:7" s="42" customFormat="1" ht="18" customHeight="1" x14ac:dyDescent="0.25">
      <c r="A124" s="23"/>
      <c r="B124" s="24"/>
      <c r="C124" s="25" t="s">
        <v>183</v>
      </c>
      <c r="D124" s="25"/>
      <c r="E124" s="136" t="s">
        <v>184</v>
      </c>
      <c r="F124" s="136"/>
      <c r="G124" s="137"/>
    </row>
    <row r="125" spans="1:7" s="42" customFormat="1" ht="23.1" x14ac:dyDescent="0.25">
      <c r="A125" s="15">
        <f>A121+1</f>
        <v>40</v>
      </c>
      <c r="B125" s="34"/>
      <c r="C125" s="15" t="s">
        <v>183</v>
      </c>
      <c r="D125" s="27">
        <f>A125</f>
        <v>40</v>
      </c>
      <c r="E125" s="35" t="s">
        <v>185</v>
      </c>
      <c r="F125" s="15" t="s">
        <v>73</v>
      </c>
      <c r="G125" s="56">
        <f>G126</f>
        <v>48</v>
      </c>
    </row>
    <row r="126" spans="1:7" s="42" customFormat="1" ht="46.2" x14ac:dyDescent="0.25">
      <c r="A126" s="28" t="s">
        <v>36</v>
      </c>
      <c r="B126" s="28"/>
      <c r="C126" s="28"/>
      <c r="D126" s="28"/>
      <c r="E126" s="80" t="s">
        <v>186</v>
      </c>
      <c r="F126" s="28" t="s">
        <v>73</v>
      </c>
      <c r="G126" s="43">
        <v>48</v>
      </c>
    </row>
    <row r="127" spans="1:7" s="42" customFormat="1" ht="46.2" x14ac:dyDescent="0.25">
      <c r="A127" s="28" t="s">
        <v>39</v>
      </c>
      <c r="B127" s="28"/>
      <c r="C127" s="28"/>
      <c r="D127" s="28"/>
      <c r="E127" s="80" t="s">
        <v>187</v>
      </c>
      <c r="F127" s="28" t="s">
        <v>73</v>
      </c>
      <c r="G127" s="43">
        <f>G126</f>
        <v>48</v>
      </c>
    </row>
    <row r="128" spans="1:7" s="42" customFormat="1" ht="23.1" x14ac:dyDescent="0.25">
      <c r="A128" s="21"/>
      <c r="B128" s="22" t="s">
        <v>188</v>
      </c>
      <c r="C128" s="22" t="s">
        <v>189</v>
      </c>
      <c r="D128" s="141" t="s">
        <v>190</v>
      </c>
      <c r="E128" s="141"/>
      <c r="F128" s="141"/>
      <c r="G128" s="142"/>
    </row>
    <row r="129" spans="1:7" s="42" customFormat="1" ht="34.65" x14ac:dyDescent="0.25">
      <c r="A129" s="15">
        <f>A125+1</f>
        <v>41</v>
      </c>
      <c r="B129" s="34"/>
      <c r="C129" s="15" t="s">
        <v>191</v>
      </c>
      <c r="D129" s="27">
        <v>51</v>
      </c>
      <c r="E129" s="35" t="s">
        <v>192</v>
      </c>
      <c r="F129" s="15" t="s">
        <v>73</v>
      </c>
      <c r="G129" s="56">
        <f>G130</f>
        <v>13</v>
      </c>
    </row>
    <row r="130" spans="1:7" s="42" customFormat="1" ht="92.4" x14ac:dyDescent="0.25">
      <c r="A130" s="28" t="s">
        <v>36</v>
      </c>
      <c r="B130" s="28"/>
      <c r="C130" s="28"/>
      <c r="D130" s="28"/>
      <c r="E130" s="30" t="s">
        <v>193</v>
      </c>
      <c r="F130" s="28" t="s">
        <v>73</v>
      </c>
      <c r="G130" s="43">
        <v>13</v>
      </c>
    </row>
    <row r="131" spans="1:7" s="42" customFormat="1" x14ac:dyDescent="0.25">
      <c r="A131" s="23"/>
      <c r="B131" s="24"/>
      <c r="C131" s="25" t="s">
        <v>194</v>
      </c>
      <c r="D131" s="25"/>
      <c r="E131" s="136" t="s">
        <v>195</v>
      </c>
      <c r="F131" s="136"/>
      <c r="G131" s="137"/>
    </row>
    <row r="132" spans="1:7" s="42" customFormat="1" ht="23.1" x14ac:dyDescent="0.25">
      <c r="A132" s="15">
        <f>A129+1</f>
        <v>42</v>
      </c>
      <c r="B132" s="34"/>
      <c r="C132" s="15" t="s">
        <v>194</v>
      </c>
      <c r="D132" s="27">
        <v>45</v>
      </c>
      <c r="E132" s="35" t="s">
        <v>196</v>
      </c>
      <c r="F132" s="15" t="s">
        <v>41</v>
      </c>
      <c r="G132" s="56">
        <f>G133</f>
        <v>60</v>
      </c>
    </row>
    <row r="133" spans="1:7" s="42" customFormat="1" ht="57.75" x14ac:dyDescent="0.25">
      <c r="A133" s="28" t="s">
        <v>36</v>
      </c>
      <c r="B133" s="36"/>
      <c r="C133" s="36"/>
      <c r="D133" s="36" t="s">
        <v>37</v>
      </c>
      <c r="E133" s="30" t="s">
        <v>197</v>
      </c>
      <c r="F133" s="28" t="s">
        <v>41</v>
      </c>
      <c r="G133" s="31">
        <v>60</v>
      </c>
    </row>
    <row r="134" spans="1:7" s="42" customFormat="1" ht="46.2" x14ac:dyDescent="0.25">
      <c r="A134" s="28" t="s">
        <v>39</v>
      </c>
      <c r="B134" s="36"/>
      <c r="C134" s="36"/>
      <c r="D134" s="36" t="s">
        <v>37</v>
      </c>
      <c r="E134" s="66" t="s">
        <v>198</v>
      </c>
      <c r="F134" s="28" t="s">
        <v>41</v>
      </c>
      <c r="G134" s="81">
        <f>G133</f>
        <v>60</v>
      </c>
    </row>
    <row r="135" spans="1:7" s="42" customFormat="1" x14ac:dyDescent="0.25">
      <c r="A135" s="23"/>
      <c r="B135" s="24"/>
      <c r="C135" s="25" t="s">
        <v>199</v>
      </c>
      <c r="D135" s="25"/>
      <c r="E135" s="136" t="s">
        <v>200</v>
      </c>
      <c r="F135" s="136"/>
      <c r="G135" s="137"/>
    </row>
    <row r="136" spans="1:7" s="42" customFormat="1" ht="23.1" x14ac:dyDescent="0.25">
      <c r="A136" s="15">
        <f>A132+1</f>
        <v>43</v>
      </c>
      <c r="B136" s="16"/>
      <c r="C136" s="19" t="s">
        <v>199</v>
      </c>
      <c r="D136" s="27">
        <v>1</v>
      </c>
      <c r="E136" s="68" t="s">
        <v>201</v>
      </c>
      <c r="F136" s="15" t="s">
        <v>41</v>
      </c>
      <c r="G136" s="69">
        <f>G137</f>
        <v>65</v>
      </c>
    </row>
    <row r="137" spans="1:7" s="42" customFormat="1" ht="57.75" x14ac:dyDescent="0.25">
      <c r="A137" s="28" t="s">
        <v>36</v>
      </c>
      <c r="B137" s="36"/>
      <c r="C137" s="36"/>
      <c r="D137" s="36" t="s">
        <v>37</v>
      </c>
      <c r="E137" s="30" t="s">
        <v>202</v>
      </c>
      <c r="F137" s="28" t="s">
        <v>41</v>
      </c>
      <c r="G137" s="31">
        <v>65</v>
      </c>
    </row>
    <row r="138" spans="1:7" s="42" customFormat="1" ht="34.65" x14ac:dyDescent="0.25">
      <c r="A138" s="28" t="s">
        <v>39</v>
      </c>
      <c r="B138" s="36"/>
      <c r="C138" s="36"/>
      <c r="D138" s="36" t="s">
        <v>37</v>
      </c>
      <c r="E138" s="66" t="s">
        <v>203</v>
      </c>
      <c r="F138" s="28" t="s">
        <v>41</v>
      </c>
      <c r="G138" s="81">
        <v>65</v>
      </c>
    </row>
    <row r="139" spans="1:7" s="42" customFormat="1" ht="23.1" x14ac:dyDescent="0.25">
      <c r="A139" s="28" t="s">
        <v>153</v>
      </c>
      <c r="B139" s="36"/>
      <c r="C139" s="36"/>
      <c r="D139" s="36" t="s">
        <v>37</v>
      </c>
      <c r="E139" s="30" t="s">
        <v>204</v>
      </c>
      <c r="F139" s="28" t="s">
        <v>41</v>
      </c>
      <c r="G139" s="82">
        <f>G138</f>
        <v>65</v>
      </c>
    </row>
    <row r="140" spans="1:7" s="42" customFormat="1" x14ac:dyDescent="0.25">
      <c r="A140" s="23"/>
      <c r="B140" s="24"/>
      <c r="C140" s="25" t="s">
        <v>205</v>
      </c>
      <c r="D140" s="25"/>
      <c r="E140" s="146" t="s">
        <v>206</v>
      </c>
      <c r="F140" s="146"/>
      <c r="G140" s="147"/>
    </row>
    <row r="141" spans="1:7" s="42" customFormat="1" ht="32.950000000000003" customHeight="1" x14ac:dyDescent="0.25">
      <c r="A141" s="15">
        <f>A136+1</f>
        <v>44</v>
      </c>
      <c r="B141" s="16"/>
      <c r="C141" s="19" t="s">
        <v>205</v>
      </c>
      <c r="D141" s="27">
        <v>47</v>
      </c>
      <c r="E141" s="68" t="s">
        <v>207</v>
      </c>
      <c r="F141" s="15" t="s">
        <v>41</v>
      </c>
      <c r="G141" s="69">
        <f>G144</f>
        <v>3</v>
      </c>
    </row>
    <row r="142" spans="1:7" s="42" customFormat="1" ht="34.65" x14ac:dyDescent="0.25">
      <c r="A142" s="28" t="s">
        <v>36</v>
      </c>
      <c r="B142" s="28" t="s">
        <v>37</v>
      </c>
      <c r="C142" s="28"/>
      <c r="D142" s="28" t="s">
        <v>37</v>
      </c>
      <c r="E142" s="30" t="s">
        <v>208</v>
      </c>
      <c r="F142" s="28" t="s">
        <v>41</v>
      </c>
      <c r="G142" s="82">
        <f>8*0.6*0.6</f>
        <v>2.88</v>
      </c>
    </row>
    <row r="143" spans="1:7" s="42" customFormat="1" ht="34.65" x14ac:dyDescent="0.25">
      <c r="A143" s="28" t="s">
        <v>39</v>
      </c>
      <c r="B143" s="28" t="s">
        <v>37</v>
      </c>
      <c r="C143" s="28"/>
      <c r="D143" s="28" t="s">
        <v>37</v>
      </c>
      <c r="E143" s="30" t="s">
        <v>209</v>
      </c>
      <c r="F143" s="28" t="s">
        <v>35</v>
      </c>
      <c r="G143" s="82">
        <f>0.6*8*2</f>
        <v>9.6</v>
      </c>
    </row>
    <row r="144" spans="1:7" s="42" customFormat="1" ht="34.65" x14ac:dyDescent="0.25">
      <c r="A144" s="28" t="s">
        <v>153</v>
      </c>
      <c r="B144" s="28" t="s">
        <v>37</v>
      </c>
      <c r="C144" s="28"/>
      <c r="D144" s="28" t="s">
        <v>37</v>
      </c>
      <c r="E144" s="30" t="s">
        <v>210</v>
      </c>
      <c r="F144" s="28" t="s">
        <v>41</v>
      </c>
      <c r="G144" s="82">
        <v>3</v>
      </c>
    </row>
    <row r="145" spans="1:7" s="42" customFormat="1" ht="34.65" x14ac:dyDescent="0.25">
      <c r="A145" s="15">
        <f>1+A141</f>
        <v>45</v>
      </c>
      <c r="B145" s="16"/>
      <c r="C145" s="19" t="s">
        <v>205</v>
      </c>
      <c r="D145" s="27">
        <v>48</v>
      </c>
      <c r="E145" s="68" t="s">
        <v>211</v>
      </c>
      <c r="F145" s="15" t="s">
        <v>35</v>
      </c>
      <c r="G145" s="69">
        <f>G146</f>
        <v>36</v>
      </c>
    </row>
    <row r="146" spans="1:7" s="42" customFormat="1" ht="34.65" x14ac:dyDescent="0.25">
      <c r="A146" s="28" t="s">
        <v>36</v>
      </c>
      <c r="B146" s="36"/>
      <c r="C146" s="36"/>
      <c r="D146" s="36" t="s">
        <v>37</v>
      </c>
      <c r="E146" s="30" t="s">
        <v>212</v>
      </c>
      <c r="F146" s="28" t="s">
        <v>35</v>
      </c>
      <c r="G146" s="82">
        <v>36</v>
      </c>
    </row>
    <row r="147" spans="1:7" s="42" customFormat="1" ht="33.799999999999997" customHeight="1" x14ac:dyDescent="0.25">
      <c r="A147" s="28" t="s">
        <v>39</v>
      </c>
      <c r="B147" s="36"/>
      <c r="C147" s="36"/>
      <c r="D147" s="36" t="s">
        <v>37</v>
      </c>
      <c r="E147" s="30" t="s">
        <v>213</v>
      </c>
      <c r="F147" s="28" t="s">
        <v>35</v>
      </c>
      <c r="G147" s="82">
        <f>G146</f>
        <v>36</v>
      </c>
    </row>
    <row r="148" spans="1:7" s="42" customFormat="1" ht="34.65" x14ac:dyDescent="0.25">
      <c r="A148" s="28" t="s">
        <v>153</v>
      </c>
      <c r="B148" s="36"/>
      <c r="C148" s="36"/>
      <c r="D148" s="36" t="s">
        <v>37</v>
      </c>
      <c r="E148" s="30" t="s">
        <v>214</v>
      </c>
      <c r="F148" s="28" t="s">
        <v>35</v>
      </c>
      <c r="G148" s="82">
        <f>G146</f>
        <v>36</v>
      </c>
    </row>
    <row r="149" spans="1:7" s="42" customFormat="1" ht="23.1" x14ac:dyDescent="0.25">
      <c r="A149" s="28" t="s">
        <v>161</v>
      </c>
      <c r="B149" s="36"/>
      <c r="C149" s="36"/>
      <c r="D149" s="36" t="s">
        <v>37</v>
      </c>
      <c r="E149" s="30" t="s">
        <v>215</v>
      </c>
      <c r="F149" s="28" t="s">
        <v>35</v>
      </c>
      <c r="G149" s="82">
        <f>G145</f>
        <v>36</v>
      </c>
    </row>
    <row r="150" spans="1:7" s="42" customFormat="1" ht="34.65" x14ac:dyDescent="0.25">
      <c r="A150" s="15">
        <f>1+A145</f>
        <v>46</v>
      </c>
      <c r="B150" s="16"/>
      <c r="C150" s="19" t="s">
        <v>205</v>
      </c>
      <c r="D150" s="27">
        <f>A150</f>
        <v>46</v>
      </c>
      <c r="E150" s="68" t="s">
        <v>216</v>
      </c>
      <c r="F150" s="15" t="s">
        <v>35</v>
      </c>
      <c r="G150" s="69">
        <f>G151</f>
        <v>18.86</v>
      </c>
    </row>
    <row r="151" spans="1:7" s="42" customFormat="1" ht="34.65" x14ac:dyDescent="0.25">
      <c r="A151" s="83" t="s">
        <v>36</v>
      </c>
      <c r="B151" s="36" t="s">
        <v>37</v>
      </c>
      <c r="C151" s="36"/>
      <c r="D151" s="36" t="s">
        <v>37</v>
      </c>
      <c r="E151" s="30" t="s">
        <v>217</v>
      </c>
      <c r="F151" s="28" t="s">
        <v>35</v>
      </c>
      <c r="G151" s="82">
        <f xml:space="preserve">  18.86</f>
        <v>18.86</v>
      </c>
    </row>
    <row r="152" spans="1:7" s="42" customFormat="1" ht="31.6" customHeight="1" x14ac:dyDescent="0.25">
      <c r="A152" s="83" t="s">
        <v>39</v>
      </c>
      <c r="B152" s="36" t="s">
        <v>37</v>
      </c>
      <c r="C152" s="36"/>
      <c r="D152" s="36" t="s">
        <v>37</v>
      </c>
      <c r="E152" s="30" t="s">
        <v>218</v>
      </c>
      <c r="F152" s="28" t="s">
        <v>35</v>
      </c>
      <c r="G152" s="82">
        <f>G151</f>
        <v>18.86</v>
      </c>
    </row>
    <row r="153" spans="1:7" s="42" customFormat="1" ht="29.25" customHeight="1" x14ac:dyDescent="0.25">
      <c r="A153" s="83" t="s">
        <v>153</v>
      </c>
      <c r="B153" s="36" t="s">
        <v>37</v>
      </c>
      <c r="C153" s="36"/>
      <c r="D153" s="36" t="s">
        <v>37</v>
      </c>
      <c r="E153" s="30" t="s">
        <v>219</v>
      </c>
      <c r="F153" s="28" t="s">
        <v>35</v>
      </c>
      <c r="G153" s="82">
        <f>G151</f>
        <v>18.86</v>
      </c>
    </row>
    <row r="154" spans="1:7" s="42" customFormat="1" ht="30.1" customHeight="1" x14ac:dyDescent="0.25">
      <c r="A154" s="83" t="s">
        <v>161</v>
      </c>
      <c r="B154" s="36" t="s">
        <v>37</v>
      </c>
      <c r="C154" s="36"/>
      <c r="D154" s="36" t="s">
        <v>37</v>
      </c>
      <c r="E154" s="30" t="s">
        <v>220</v>
      </c>
      <c r="F154" s="28" t="s">
        <v>35</v>
      </c>
      <c r="G154" s="82">
        <f>G150</f>
        <v>18.86</v>
      </c>
    </row>
    <row r="155" spans="1:7" ht="26.35" customHeight="1" x14ac:dyDescent="0.25">
      <c r="A155" s="23"/>
      <c r="B155" s="84"/>
      <c r="C155" s="85" t="s">
        <v>221</v>
      </c>
      <c r="D155" s="25"/>
      <c r="E155" s="86" t="s">
        <v>222</v>
      </c>
      <c r="F155" s="86"/>
      <c r="G155" s="87"/>
    </row>
    <row r="156" spans="1:7" s="42" customFormat="1" ht="30.75" customHeight="1" x14ac:dyDescent="0.25">
      <c r="A156" s="88">
        <f>A150+1</f>
        <v>47</v>
      </c>
      <c r="B156" s="16"/>
      <c r="C156" s="16" t="str">
        <f>C155</f>
        <v>M 29.54.05</v>
      </c>
      <c r="D156" s="27">
        <v>16</v>
      </c>
      <c r="E156" s="68" t="s">
        <v>223</v>
      </c>
      <c r="F156" s="15" t="s">
        <v>41</v>
      </c>
      <c r="G156" s="89">
        <f>G158</f>
        <v>48.4</v>
      </c>
    </row>
    <row r="157" spans="1:7" s="42" customFormat="1" ht="29.25" customHeight="1" x14ac:dyDescent="0.25">
      <c r="A157" s="83" t="s">
        <v>36</v>
      </c>
      <c r="B157" s="36" t="s">
        <v>37</v>
      </c>
      <c r="C157" s="36"/>
      <c r="D157" s="36" t="s">
        <v>37</v>
      </c>
      <c r="E157" s="30" t="s">
        <v>224</v>
      </c>
      <c r="F157" s="28" t="s">
        <v>225</v>
      </c>
      <c r="G157" s="90">
        <f>30.4/1000</f>
        <v>3.04E-2</v>
      </c>
    </row>
    <row r="158" spans="1:7" s="42" customFormat="1" ht="23.95" customHeight="1" x14ac:dyDescent="0.25">
      <c r="A158" s="83" t="s">
        <v>39</v>
      </c>
      <c r="B158" s="91"/>
      <c r="C158" s="91"/>
      <c r="D158" s="36"/>
      <c r="E158" s="30" t="s">
        <v>223</v>
      </c>
      <c r="F158" s="28" t="s">
        <v>41</v>
      </c>
      <c r="G158" s="90">
        <v>48.4</v>
      </c>
    </row>
    <row r="159" spans="1:7" s="42" customFormat="1" ht="23.95" customHeight="1" x14ac:dyDescent="0.25">
      <c r="A159" s="92" t="s">
        <v>161</v>
      </c>
      <c r="B159" s="93"/>
      <c r="C159" s="93"/>
      <c r="D159" s="94"/>
      <c r="E159" s="95" t="s">
        <v>226</v>
      </c>
      <c r="F159" s="92" t="s">
        <v>41</v>
      </c>
      <c r="G159" s="96">
        <v>50.47</v>
      </c>
    </row>
    <row r="160" spans="1:7" s="42" customFormat="1" ht="34.65" x14ac:dyDescent="0.25">
      <c r="A160" s="83" t="s">
        <v>153</v>
      </c>
      <c r="B160" s="36" t="s">
        <v>37</v>
      </c>
      <c r="C160" s="36"/>
      <c r="D160" s="36" t="s">
        <v>37</v>
      </c>
      <c r="E160" s="30" t="s">
        <v>227</v>
      </c>
      <c r="F160" s="28" t="s">
        <v>73</v>
      </c>
      <c r="G160" s="82">
        <v>19</v>
      </c>
    </row>
    <row r="161" spans="1:7" s="42" customFormat="1" ht="37.549999999999997" customHeight="1" x14ac:dyDescent="0.25">
      <c r="A161" s="88">
        <f>A156+1</f>
        <v>48</v>
      </c>
      <c r="B161" s="16"/>
      <c r="C161" s="16" t="str">
        <f>C156</f>
        <v>M 29.54.05</v>
      </c>
      <c r="D161" s="27">
        <v>17</v>
      </c>
      <c r="E161" s="68" t="s">
        <v>228</v>
      </c>
      <c r="F161" s="15" t="s">
        <v>41</v>
      </c>
      <c r="G161" s="89">
        <f>G162</f>
        <v>355.5</v>
      </c>
    </row>
    <row r="162" spans="1:7" s="42" customFormat="1" ht="48.75" customHeight="1" x14ac:dyDescent="0.25">
      <c r="A162" s="83" t="s">
        <v>36</v>
      </c>
      <c r="B162" s="91"/>
      <c r="C162" s="91"/>
      <c r="D162" s="36"/>
      <c r="E162" s="30" t="s">
        <v>229</v>
      </c>
      <c r="F162" s="28" t="s">
        <v>41</v>
      </c>
      <c r="G162" s="82">
        <v>355.5</v>
      </c>
    </row>
    <row r="163" spans="1:7" s="42" customFormat="1" ht="30.1" customHeight="1" x14ac:dyDescent="0.25">
      <c r="A163" s="92" t="s">
        <v>153</v>
      </c>
      <c r="B163" s="93"/>
      <c r="C163" s="93"/>
      <c r="D163" s="94"/>
      <c r="E163" s="95" t="s">
        <v>230</v>
      </c>
      <c r="F163" s="92" t="s">
        <v>41</v>
      </c>
      <c r="G163" s="96">
        <v>311.77</v>
      </c>
    </row>
    <row r="164" spans="1:7" s="42" customFormat="1" ht="30.1" customHeight="1" x14ac:dyDescent="0.25">
      <c r="A164" s="97" t="s">
        <v>231</v>
      </c>
      <c r="B164" s="93"/>
      <c r="C164" s="93"/>
      <c r="D164" s="94"/>
      <c r="E164" s="95" t="s">
        <v>232</v>
      </c>
      <c r="F164" s="92" t="s">
        <v>41</v>
      </c>
      <c r="G164" s="96">
        <v>25</v>
      </c>
    </row>
    <row r="165" spans="1:7" s="42" customFormat="1" ht="23.1" x14ac:dyDescent="0.25">
      <c r="A165" s="21"/>
      <c r="B165" s="22" t="s">
        <v>233</v>
      </c>
      <c r="C165" s="22" t="s">
        <v>234</v>
      </c>
      <c r="D165" s="141" t="s">
        <v>235</v>
      </c>
      <c r="E165" s="141"/>
      <c r="F165" s="141"/>
      <c r="G165" s="142"/>
    </row>
    <row r="166" spans="1:7" s="42" customFormat="1" x14ac:dyDescent="0.25">
      <c r="A166" s="23"/>
      <c r="B166" s="24"/>
      <c r="C166" s="25" t="s">
        <v>236</v>
      </c>
      <c r="D166" s="25"/>
      <c r="E166" s="136" t="s">
        <v>237</v>
      </c>
      <c r="F166" s="136"/>
      <c r="G166" s="137"/>
    </row>
    <row r="167" spans="1:7" s="42" customFormat="1" ht="23.1" x14ac:dyDescent="0.25">
      <c r="A167" s="15">
        <f>A161+1</f>
        <v>49</v>
      </c>
      <c r="B167" s="16"/>
      <c r="C167" s="19" t="s">
        <v>238</v>
      </c>
      <c r="D167" s="27">
        <v>50</v>
      </c>
      <c r="E167" s="68" t="s">
        <v>239</v>
      </c>
      <c r="F167" s="15" t="s">
        <v>35</v>
      </c>
      <c r="G167" s="69">
        <f>G168</f>
        <v>115.85</v>
      </c>
    </row>
    <row r="168" spans="1:7" s="42" customFormat="1" ht="55.55" customHeight="1" x14ac:dyDescent="0.25">
      <c r="A168" s="28" t="s">
        <v>36</v>
      </c>
      <c r="B168" s="28"/>
      <c r="C168" s="28"/>
      <c r="D168" s="28" t="s">
        <v>37</v>
      </c>
      <c r="E168" s="80" t="s">
        <v>240</v>
      </c>
      <c r="F168" s="28" t="s">
        <v>35</v>
      </c>
      <c r="G168" s="43">
        <v>115.85</v>
      </c>
    </row>
    <row r="169" spans="1:7" s="42" customFormat="1" ht="31.6" customHeight="1" x14ac:dyDescent="0.25">
      <c r="A169" s="15">
        <f>A167+1</f>
        <v>50</v>
      </c>
      <c r="B169" s="16"/>
      <c r="C169" s="19" t="s">
        <v>241</v>
      </c>
      <c r="D169" s="27">
        <v>51</v>
      </c>
      <c r="E169" s="68" t="s">
        <v>242</v>
      </c>
      <c r="F169" s="15" t="s">
        <v>35</v>
      </c>
      <c r="G169" s="69">
        <f>G170</f>
        <v>115.85</v>
      </c>
    </row>
    <row r="170" spans="1:7" s="42" customFormat="1" ht="69.8" customHeight="1" x14ac:dyDescent="0.25">
      <c r="A170" s="28" t="s">
        <v>36</v>
      </c>
      <c r="B170" s="28"/>
      <c r="C170" s="28"/>
      <c r="D170" s="28" t="s">
        <v>37</v>
      </c>
      <c r="E170" s="80" t="s">
        <v>243</v>
      </c>
      <c r="F170" s="28" t="s">
        <v>35</v>
      </c>
      <c r="G170" s="43">
        <f>G168</f>
        <v>115.85</v>
      </c>
    </row>
    <row r="171" spans="1:7" s="42" customFormat="1" ht="26.35" customHeight="1" x14ac:dyDescent="0.25">
      <c r="A171" s="15">
        <f>A169+1</f>
        <v>51</v>
      </c>
      <c r="B171" s="16"/>
      <c r="C171" s="19" t="s">
        <v>241</v>
      </c>
      <c r="D171" s="27">
        <v>52</v>
      </c>
      <c r="E171" s="68" t="s">
        <v>244</v>
      </c>
      <c r="F171" s="15" t="s">
        <v>73</v>
      </c>
      <c r="G171" s="69">
        <f>G172</f>
        <v>48</v>
      </c>
    </row>
    <row r="172" spans="1:7" s="42" customFormat="1" ht="46.2" x14ac:dyDescent="0.25">
      <c r="A172" s="36" t="s">
        <v>36</v>
      </c>
      <c r="B172" s="36"/>
      <c r="C172" s="36"/>
      <c r="D172" s="36" t="s">
        <v>37</v>
      </c>
      <c r="E172" s="98" t="s">
        <v>245</v>
      </c>
      <c r="F172" s="36" t="s">
        <v>73</v>
      </c>
      <c r="G172" s="37">
        <v>48</v>
      </c>
    </row>
    <row r="173" spans="1:7" s="42" customFormat="1" x14ac:dyDescent="0.25">
      <c r="A173" s="23"/>
      <c r="B173" s="24"/>
      <c r="C173" s="25" t="s">
        <v>246</v>
      </c>
      <c r="D173" s="25"/>
      <c r="E173" s="136" t="s">
        <v>247</v>
      </c>
      <c r="F173" s="136"/>
      <c r="G173" s="137"/>
    </row>
    <row r="174" spans="1:7" s="42" customFormat="1" ht="23.1" x14ac:dyDescent="0.25">
      <c r="A174" s="15">
        <f>A171+1</f>
        <v>52</v>
      </c>
      <c r="B174" s="19"/>
      <c r="C174" s="19" t="s">
        <v>246</v>
      </c>
      <c r="D174" s="27">
        <v>53</v>
      </c>
      <c r="E174" s="68" t="s">
        <v>248</v>
      </c>
      <c r="F174" s="15" t="s">
        <v>35</v>
      </c>
      <c r="G174" s="69">
        <f>G175</f>
        <v>60.52</v>
      </c>
    </row>
    <row r="175" spans="1:7" s="42" customFormat="1" ht="46.2" x14ac:dyDescent="0.25">
      <c r="A175" s="36" t="s">
        <v>36</v>
      </c>
      <c r="B175" s="36"/>
      <c r="C175" s="36"/>
      <c r="D175" s="36" t="s">
        <v>37</v>
      </c>
      <c r="E175" s="70" t="s">
        <v>249</v>
      </c>
      <c r="F175" s="36" t="s">
        <v>35</v>
      </c>
      <c r="G175" s="37">
        <v>60.52</v>
      </c>
    </row>
    <row r="176" spans="1:7" s="42" customFormat="1" x14ac:dyDescent="0.25">
      <c r="A176" s="23"/>
      <c r="B176" s="24"/>
      <c r="C176" s="25" t="s">
        <v>250</v>
      </c>
      <c r="D176" s="25"/>
      <c r="E176" s="136" t="s">
        <v>251</v>
      </c>
      <c r="F176" s="136"/>
      <c r="G176" s="137"/>
    </row>
    <row r="177" spans="1:7" s="42" customFormat="1" ht="34.65" x14ac:dyDescent="0.25">
      <c r="A177" s="15">
        <f>A174+1</f>
        <v>53</v>
      </c>
      <c r="B177" s="16"/>
      <c r="C177" s="19" t="s">
        <v>252</v>
      </c>
      <c r="D177" s="27">
        <v>54</v>
      </c>
      <c r="E177" s="68" t="s">
        <v>253</v>
      </c>
      <c r="F177" s="15" t="s">
        <v>35</v>
      </c>
      <c r="G177" s="69">
        <f>G179</f>
        <v>220</v>
      </c>
    </row>
    <row r="178" spans="1:7" s="42" customFormat="1" ht="46.2" x14ac:dyDescent="0.25">
      <c r="A178" s="36" t="s">
        <v>36</v>
      </c>
      <c r="B178" s="36" t="s">
        <v>37</v>
      </c>
      <c r="C178" s="36"/>
      <c r="D178" s="36" t="s">
        <v>37</v>
      </c>
      <c r="E178" s="70" t="s">
        <v>254</v>
      </c>
      <c r="F178" s="36" t="s">
        <v>35</v>
      </c>
      <c r="G178" s="41">
        <v>220</v>
      </c>
    </row>
    <row r="179" spans="1:7" s="42" customFormat="1" ht="57.75" x14ac:dyDescent="0.25">
      <c r="A179" s="36" t="s">
        <v>39</v>
      </c>
      <c r="B179" s="36" t="s">
        <v>37</v>
      </c>
      <c r="C179" s="36"/>
      <c r="D179" s="36" t="s">
        <v>37</v>
      </c>
      <c r="E179" s="70" t="s">
        <v>255</v>
      </c>
      <c r="F179" s="36" t="s">
        <v>35</v>
      </c>
      <c r="G179" s="41">
        <f>G178</f>
        <v>220</v>
      </c>
    </row>
    <row r="180" spans="1:7" s="42" customFormat="1" ht="27" customHeight="1" x14ac:dyDescent="0.25">
      <c r="A180" s="143" t="s">
        <v>256</v>
      </c>
      <c r="B180" s="144"/>
      <c r="C180" s="144"/>
      <c r="D180" s="144"/>
      <c r="E180" s="144"/>
      <c r="F180" s="144"/>
      <c r="G180" s="145"/>
    </row>
    <row r="181" spans="1:7" s="42" customFormat="1" ht="23.1" x14ac:dyDescent="0.25">
      <c r="A181" s="21"/>
      <c r="B181" s="22" t="s">
        <v>57</v>
      </c>
      <c r="C181" s="99" t="s">
        <v>29</v>
      </c>
      <c r="D181" s="141" t="s">
        <v>257</v>
      </c>
      <c r="E181" s="141"/>
      <c r="F181" s="141"/>
      <c r="G181" s="142"/>
    </row>
    <row r="182" spans="1:7" s="42" customFormat="1" x14ac:dyDescent="0.25">
      <c r="A182" s="23"/>
      <c r="B182" s="24"/>
      <c r="C182" s="25" t="s">
        <v>13</v>
      </c>
      <c r="D182" s="25"/>
      <c r="E182" s="136" t="s">
        <v>258</v>
      </c>
      <c r="F182" s="136"/>
      <c r="G182" s="137"/>
    </row>
    <row r="183" spans="1:7" s="42" customFormat="1" ht="26.35" customHeight="1" x14ac:dyDescent="0.25">
      <c r="A183" s="15">
        <f>A177+1</f>
        <v>54</v>
      </c>
      <c r="B183" s="16"/>
      <c r="C183" s="19" t="s">
        <v>13</v>
      </c>
      <c r="D183" s="27">
        <v>55</v>
      </c>
      <c r="E183" s="68" t="s">
        <v>259</v>
      </c>
      <c r="F183" s="15" t="s">
        <v>225</v>
      </c>
      <c r="G183" s="100">
        <f>G184</f>
        <v>7.1249999999999994E-2</v>
      </c>
    </row>
    <row r="184" spans="1:7" s="42" customFormat="1" ht="23.1" x14ac:dyDescent="0.25">
      <c r="A184" s="28" t="s">
        <v>36</v>
      </c>
      <c r="B184" s="36"/>
      <c r="C184" s="36"/>
      <c r="D184" s="36" t="s">
        <v>37</v>
      </c>
      <c r="E184" s="30" t="s">
        <v>260</v>
      </c>
      <c r="F184" s="28" t="s">
        <v>225</v>
      </c>
      <c r="G184" s="101">
        <f>71.25/1000</f>
        <v>7.1249999999999994E-2</v>
      </c>
    </row>
    <row r="185" spans="1:7" s="42" customFormat="1" ht="23.1" x14ac:dyDescent="0.25">
      <c r="A185" s="21"/>
      <c r="B185" s="22" t="s">
        <v>57</v>
      </c>
      <c r="C185" s="22" t="s">
        <v>58</v>
      </c>
      <c r="D185" s="141" t="s">
        <v>59</v>
      </c>
      <c r="E185" s="141"/>
      <c r="F185" s="141"/>
      <c r="G185" s="142"/>
    </row>
    <row r="186" spans="1:7" s="42" customFormat="1" x14ac:dyDescent="0.25">
      <c r="A186" s="23"/>
      <c r="B186" s="24"/>
      <c r="C186" s="25" t="s">
        <v>261</v>
      </c>
      <c r="D186" s="25"/>
      <c r="E186" s="136" t="s">
        <v>61</v>
      </c>
      <c r="F186" s="136"/>
      <c r="G186" s="137"/>
    </row>
    <row r="187" spans="1:7" s="42" customFormat="1" ht="23.1" x14ac:dyDescent="0.25">
      <c r="A187" s="15">
        <f>A183+1</f>
        <v>55</v>
      </c>
      <c r="B187" s="16"/>
      <c r="C187" s="19" t="s">
        <v>261</v>
      </c>
      <c r="D187" s="27">
        <v>57</v>
      </c>
      <c r="E187" s="68" t="s">
        <v>262</v>
      </c>
      <c r="F187" s="15" t="s">
        <v>41</v>
      </c>
      <c r="G187" s="69">
        <v>70</v>
      </c>
    </row>
    <row r="188" spans="1:7" s="42" customFormat="1" ht="118.55" customHeight="1" x14ac:dyDescent="0.25">
      <c r="A188" s="28" t="s">
        <v>36</v>
      </c>
      <c r="B188" s="28"/>
      <c r="C188" s="28"/>
      <c r="D188" s="28" t="s">
        <v>37</v>
      </c>
      <c r="E188" s="30" t="s">
        <v>263</v>
      </c>
      <c r="F188" s="28" t="s">
        <v>41</v>
      </c>
      <c r="G188" s="82">
        <v>70</v>
      </c>
    </row>
    <row r="189" spans="1:7" s="42" customFormat="1" ht="31.6" customHeight="1" x14ac:dyDescent="0.25">
      <c r="A189" s="15">
        <f>A187+1</f>
        <v>56</v>
      </c>
      <c r="B189" s="16"/>
      <c r="C189" s="19" t="s">
        <v>261</v>
      </c>
      <c r="D189" s="27">
        <v>58</v>
      </c>
      <c r="E189" s="68" t="s">
        <v>264</v>
      </c>
      <c r="F189" s="15" t="s">
        <v>41</v>
      </c>
      <c r="G189" s="69">
        <f>G190</f>
        <v>65</v>
      </c>
    </row>
    <row r="190" spans="1:7" s="42" customFormat="1" ht="103.95" x14ac:dyDescent="0.25">
      <c r="A190" s="36" t="s">
        <v>36</v>
      </c>
      <c r="B190" s="36"/>
      <c r="C190" s="36"/>
      <c r="D190" s="36" t="s">
        <v>37</v>
      </c>
      <c r="E190" s="30" t="s">
        <v>265</v>
      </c>
      <c r="F190" s="36" t="s">
        <v>41</v>
      </c>
      <c r="G190" s="41">
        <v>65</v>
      </c>
    </row>
    <row r="191" spans="1:7" s="42" customFormat="1" ht="46.2" x14ac:dyDescent="0.25">
      <c r="A191" s="28" t="s">
        <v>39</v>
      </c>
      <c r="B191" s="36"/>
      <c r="C191" s="36"/>
      <c r="D191" s="36" t="s">
        <v>37</v>
      </c>
      <c r="E191" s="30" t="s">
        <v>266</v>
      </c>
      <c r="F191" s="28" t="s">
        <v>35</v>
      </c>
      <c r="G191" s="81">
        <v>200</v>
      </c>
    </row>
    <row r="192" spans="1:7" s="42" customFormat="1" ht="18" customHeight="1" x14ac:dyDescent="0.25">
      <c r="A192" s="23"/>
      <c r="B192" s="24"/>
      <c r="C192" s="25" t="s">
        <v>267</v>
      </c>
      <c r="D192" s="25"/>
      <c r="E192" s="136" t="s">
        <v>268</v>
      </c>
      <c r="F192" s="136"/>
      <c r="G192" s="137"/>
    </row>
    <row r="193" spans="1:7" s="42" customFormat="1" ht="23.1" x14ac:dyDescent="0.25">
      <c r="A193" s="15">
        <f>A189+1</f>
        <v>57</v>
      </c>
      <c r="B193" s="16"/>
      <c r="C193" s="19" t="s">
        <v>267</v>
      </c>
      <c r="D193" s="27">
        <v>59</v>
      </c>
      <c r="E193" s="68" t="s">
        <v>269</v>
      </c>
      <c r="F193" s="15" t="s">
        <v>41</v>
      </c>
      <c r="G193" s="69">
        <f>G194</f>
        <v>96</v>
      </c>
    </row>
    <row r="194" spans="1:7" s="42" customFormat="1" ht="80.849999999999994" x14ac:dyDescent="0.25">
      <c r="A194" s="36" t="s">
        <v>36</v>
      </c>
      <c r="B194" s="36" t="s">
        <v>37</v>
      </c>
      <c r="C194" s="36"/>
      <c r="D194" s="36" t="s">
        <v>37</v>
      </c>
      <c r="E194" s="30" t="s">
        <v>270</v>
      </c>
      <c r="F194" s="36" t="s">
        <v>41</v>
      </c>
      <c r="G194" s="41">
        <v>96</v>
      </c>
    </row>
    <row r="195" spans="1:7" s="42" customFormat="1" ht="34.65" x14ac:dyDescent="0.25">
      <c r="A195" s="36" t="s">
        <v>39</v>
      </c>
      <c r="B195" s="36" t="s">
        <v>37</v>
      </c>
      <c r="C195" s="36"/>
      <c r="D195" s="36" t="s">
        <v>37</v>
      </c>
      <c r="E195" s="30" t="s">
        <v>271</v>
      </c>
      <c r="F195" s="36" t="s">
        <v>41</v>
      </c>
      <c r="G195" s="41">
        <f>G194</f>
        <v>96</v>
      </c>
    </row>
    <row r="196" spans="1:7" s="42" customFormat="1" ht="23.1" x14ac:dyDescent="0.25">
      <c r="A196" s="36" t="s">
        <v>153</v>
      </c>
      <c r="B196" s="36" t="s">
        <v>37</v>
      </c>
      <c r="C196" s="36"/>
      <c r="D196" s="36" t="s">
        <v>37</v>
      </c>
      <c r="E196" s="30" t="s">
        <v>272</v>
      </c>
      <c r="F196" s="36" t="s">
        <v>41</v>
      </c>
      <c r="G196" s="41">
        <f>G194</f>
        <v>96</v>
      </c>
    </row>
    <row r="197" spans="1:7" s="42" customFormat="1" ht="34.65" x14ac:dyDescent="0.25">
      <c r="A197" s="36" t="s">
        <v>161</v>
      </c>
      <c r="B197" s="36" t="s">
        <v>37</v>
      </c>
      <c r="C197" s="36"/>
      <c r="D197" s="36" t="s">
        <v>37</v>
      </c>
      <c r="E197" s="30" t="s">
        <v>273</v>
      </c>
      <c r="F197" s="36" t="s">
        <v>35</v>
      </c>
      <c r="G197" s="41">
        <v>320</v>
      </c>
    </row>
    <row r="198" spans="1:7" s="42" customFormat="1" ht="23.1" x14ac:dyDescent="0.25">
      <c r="A198" s="21"/>
      <c r="B198" s="22" t="s">
        <v>274</v>
      </c>
      <c r="C198" s="22" t="s">
        <v>275</v>
      </c>
      <c r="D198" s="141" t="s">
        <v>276</v>
      </c>
      <c r="E198" s="141"/>
      <c r="F198" s="141"/>
      <c r="G198" s="142"/>
    </row>
    <row r="199" spans="1:7" s="42" customFormat="1" ht="28.55" customHeight="1" x14ac:dyDescent="0.25">
      <c r="A199" s="15">
        <f>A193+1</f>
        <v>58</v>
      </c>
      <c r="B199" s="34"/>
      <c r="C199" s="15" t="s">
        <v>277</v>
      </c>
      <c r="D199" s="15">
        <v>25</v>
      </c>
      <c r="E199" s="35" t="s">
        <v>278</v>
      </c>
      <c r="F199" s="19" t="s">
        <v>116</v>
      </c>
      <c r="G199" s="20">
        <f>G200</f>
        <v>36</v>
      </c>
    </row>
    <row r="200" spans="1:7" s="42" customFormat="1" ht="69.3" x14ac:dyDescent="0.25">
      <c r="A200" s="36" t="s">
        <v>39</v>
      </c>
      <c r="B200" s="28" t="s">
        <v>37</v>
      </c>
      <c r="C200" s="36"/>
      <c r="D200" s="28" t="s">
        <v>37</v>
      </c>
      <c r="E200" s="30" t="s">
        <v>279</v>
      </c>
      <c r="F200" s="36" t="s">
        <v>116</v>
      </c>
      <c r="G200" s="41">
        <v>36</v>
      </c>
    </row>
    <row r="201" spans="1:7" s="42" customFormat="1" ht="34.65" x14ac:dyDescent="0.25">
      <c r="A201" s="36" t="s">
        <v>153</v>
      </c>
      <c r="B201" s="28" t="s">
        <v>37</v>
      </c>
      <c r="C201" s="36"/>
      <c r="D201" s="28" t="s">
        <v>37</v>
      </c>
      <c r="E201" s="30" t="s">
        <v>280</v>
      </c>
      <c r="F201" s="36" t="s">
        <v>41</v>
      </c>
      <c r="G201" s="41">
        <f>G200*0.45</f>
        <v>16.2</v>
      </c>
    </row>
    <row r="202" spans="1:7" s="42" customFormat="1" ht="46.2" x14ac:dyDescent="0.25">
      <c r="A202" s="36" t="s">
        <v>161</v>
      </c>
      <c r="B202" s="28" t="s">
        <v>37</v>
      </c>
      <c r="C202" s="36"/>
      <c r="D202" s="28" t="s">
        <v>37</v>
      </c>
      <c r="E202" s="30" t="s">
        <v>281</v>
      </c>
      <c r="F202" s="36" t="s">
        <v>41</v>
      </c>
      <c r="G202" s="41">
        <f>G200*0.4*1.2</f>
        <v>17.28</v>
      </c>
    </row>
    <row r="203" spans="1:7" s="42" customFormat="1" ht="23.1" x14ac:dyDescent="0.25">
      <c r="A203" s="15">
        <f>A199+1</f>
        <v>59</v>
      </c>
      <c r="B203" s="34"/>
      <c r="C203" s="15" t="s">
        <v>277</v>
      </c>
      <c r="D203" s="15">
        <v>25</v>
      </c>
      <c r="E203" s="35" t="s">
        <v>282</v>
      </c>
      <c r="F203" s="19" t="s">
        <v>116</v>
      </c>
      <c r="G203" s="20">
        <f>G204</f>
        <v>12</v>
      </c>
    </row>
    <row r="204" spans="1:7" s="42" customFormat="1" ht="80.849999999999994" x14ac:dyDescent="0.25">
      <c r="A204" s="36" t="s">
        <v>39</v>
      </c>
      <c r="B204" s="28" t="s">
        <v>37</v>
      </c>
      <c r="C204" s="36"/>
      <c r="D204" s="28" t="s">
        <v>37</v>
      </c>
      <c r="E204" s="30" t="s">
        <v>283</v>
      </c>
      <c r="F204" s="36" t="s">
        <v>116</v>
      </c>
      <c r="G204" s="41">
        <v>12</v>
      </c>
    </row>
    <row r="205" spans="1:7" s="42" customFormat="1" ht="34.65" x14ac:dyDescent="0.25">
      <c r="A205" s="36" t="s">
        <v>153</v>
      </c>
      <c r="B205" s="28" t="s">
        <v>37</v>
      </c>
      <c r="C205" s="36"/>
      <c r="D205" s="28" t="s">
        <v>37</v>
      </c>
      <c r="E205" s="30" t="s">
        <v>284</v>
      </c>
      <c r="F205" s="36" t="s">
        <v>41</v>
      </c>
      <c r="G205" s="41">
        <f>G204*0.45</f>
        <v>5.4</v>
      </c>
    </row>
    <row r="206" spans="1:7" s="42" customFormat="1" ht="48.75" customHeight="1" x14ac:dyDescent="0.25">
      <c r="A206" s="36" t="s">
        <v>161</v>
      </c>
      <c r="B206" s="28" t="s">
        <v>37</v>
      </c>
      <c r="C206" s="36"/>
      <c r="D206" s="28" t="s">
        <v>37</v>
      </c>
      <c r="E206" s="30" t="s">
        <v>285</v>
      </c>
      <c r="F206" s="36" t="s">
        <v>41</v>
      </c>
      <c r="G206" s="41">
        <f>G204*0.65*1.2</f>
        <v>9.3600000000000012</v>
      </c>
    </row>
    <row r="207" spans="1:7" s="42" customFormat="1" ht="23.1" x14ac:dyDescent="0.25">
      <c r="A207" s="15">
        <f>A203+1</f>
        <v>60</v>
      </c>
      <c r="B207" s="102"/>
      <c r="C207" s="16" t="s">
        <v>277</v>
      </c>
      <c r="D207" s="103">
        <v>65</v>
      </c>
      <c r="E207" s="68" t="s">
        <v>286</v>
      </c>
      <c r="F207" s="103" t="s">
        <v>15</v>
      </c>
      <c r="G207" s="20">
        <v>2</v>
      </c>
    </row>
    <row r="208" spans="1:7" s="42" customFormat="1" ht="34.65" x14ac:dyDescent="0.25">
      <c r="A208" s="36" t="s">
        <v>36</v>
      </c>
      <c r="B208" s="91" t="s">
        <v>37</v>
      </c>
      <c r="C208" s="91"/>
      <c r="D208" s="36" t="s">
        <v>37</v>
      </c>
      <c r="E208" s="30" t="s">
        <v>287</v>
      </c>
      <c r="F208" s="36" t="s">
        <v>83</v>
      </c>
      <c r="G208" s="41">
        <v>2</v>
      </c>
    </row>
    <row r="209" spans="1:7" s="42" customFormat="1" ht="23.1" x14ac:dyDescent="0.25">
      <c r="A209" s="15">
        <f>A207+1</f>
        <v>61</v>
      </c>
      <c r="B209" s="102"/>
      <c r="C209" s="16" t="s">
        <v>288</v>
      </c>
      <c r="D209" s="103">
        <v>13</v>
      </c>
      <c r="E209" s="68" t="s">
        <v>289</v>
      </c>
      <c r="F209" s="103" t="s">
        <v>73</v>
      </c>
      <c r="G209" s="20">
        <f>G210</f>
        <v>1</v>
      </c>
    </row>
    <row r="210" spans="1:7" s="42" customFormat="1" ht="46.2" x14ac:dyDescent="0.25">
      <c r="A210" s="36" t="s">
        <v>36</v>
      </c>
      <c r="B210" s="91" t="s">
        <v>37</v>
      </c>
      <c r="C210" s="91"/>
      <c r="D210" s="36" t="s">
        <v>37</v>
      </c>
      <c r="E210" s="30" t="s">
        <v>290</v>
      </c>
      <c r="F210" s="36" t="s">
        <v>35</v>
      </c>
      <c r="G210" s="41">
        <v>1</v>
      </c>
    </row>
    <row r="211" spans="1:7" s="42" customFormat="1" ht="23.1" x14ac:dyDescent="0.25">
      <c r="A211" s="15">
        <f>A209+1</f>
        <v>62</v>
      </c>
      <c r="B211" s="19"/>
      <c r="C211" s="27" t="s">
        <v>277</v>
      </c>
      <c r="D211" s="27">
        <v>40</v>
      </c>
      <c r="E211" s="18" t="s">
        <v>291</v>
      </c>
      <c r="F211" s="19" t="s">
        <v>15</v>
      </c>
      <c r="G211" s="20">
        <f>G214</f>
        <v>6</v>
      </c>
    </row>
    <row r="212" spans="1:7" s="42" customFormat="1" ht="34.65" x14ac:dyDescent="0.25">
      <c r="A212" s="36" t="s">
        <v>36</v>
      </c>
      <c r="B212" s="28" t="s">
        <v>37</v>
      </c>
      <c r="C212" s="36"/>
      <c r="D212" s="28" t="s">
        <v>37</v>
      </c>
      <c r="E212" s="30" t="s">
        <v>292</v>
      </c>
      <c r="F212" s="36" t="s">
        <v>41</v>
      </c>
      <c r="G212" s="41">
        <f>G214*2.25</f>
        <v>13.5</v>
      </c>
    </row>
    <row r="213" spans="1:7" s="42" customFormat="1" ht="23.1" x14ac:dyDescent="0.25">
      <c r="A213" s="36" t="s">
        <v>39</v>
      </c>
      <c r="B213" s="28" t="s">
        <v>37</v>
      </c>
      <c r="C213" s="36"/>
      <c r="D213" s="28" t="s">
        <v>37</v>
      </c>
      <c r="E213" s="30" t="s">
        <v>293</v>
      </c>
      <c r="F213" s="36" t="s">
        <v>41</v>
      </c>
      <c r="G213" s="41">
        <f>G214*0.07</f>
        <v>0.42000000000000004</v>
      </c>
    </row>
    <row r="214" spans="1:7" s="42" customFormat="1" ht="46.2" x14ac:dyDescent="0.25">
      <c r="A214" s="36" t="s">
        <v>153</v>
      </c>
      <c r="B214" s="28" t="s">
        <v>37</v>
      </c>
      <c r="C214" s="36"/>
      <c r="D214" s="28" t="s">
        <v>37</v>
      </c>
      <c r="E214" s="30" t="s">
        <v>294</v>
      </c>
      <c r="F214" s="36" t="s">
        <v>83</v>
      </c>
      <c r="G214" s="41">
        <v>6</v>
      </c>
    </row>
    <row r="215" spans="1:7" s="42" customFormat="1" ht="34.65" x14ac:dyDescent="0.25">
      <c r="A215" s="36" t="s">
        <v>161</v>
      </c>
      <c r="B215" s="28" t="s">
        <v>37</v>
      </c>
      <c r="C215" s="36"/>
      <c r="D215" s="28" t="s">
        <v>37</v>
      </c>
      <c r="E215" s="30" t="s">
        <v>295</v>
      </c>
      <c r="F215" s="36" t="s">
        <v>41</v>
      </c>
      <c r="G215" s="41">
        <f>G214*4</f>
        <v>24</v>
      </c>
    </row>
    <row r="216" spans="1:7" s="42" customFormat="1" ht="28.55" customHeight="1" x14ac:dyDescent="0.25">
      <c r="A216" s="15">
        <f>A211+1</f>
        <v>63</v>
      </c>
      <c r="B216" s="16"/>
      <c r="C216" s="104" t="s">
        <v>277</v>
      </c>
      <c r="D216" s="15">
        <v>62</v>
      </c>
      <c r="E216" s="68" t="s">
        <v>296</v>
      </c>
      <c r="F216" s="15" t="s">
        <v>15</v>
      </c>
      <c r="G216" s="20">
        <f>G217</f>
        <v>1</v>
      </c>
    </row>
    <row r="217" spans="1:7" s="42" customFormat="1" ht="34.65" x14ac:dyDescent="0.25">
      <c r="A217" s="28" t="s">
        <v>36</v>
      </c>
      <c r="B217" s="16"/>
      <c r="C217" s="104"/>
      <c r="D217" s="15"/>
      <c r="E217" s="66" t="s">
        <v>297</v>
      </c>
      <c r="F217" s="28" t="s">
        <v>15</v>
      </c>
      <c r="G217" s="31">
        <v>1</v>
      </c>
    </row>
    <row r="218" spans="1:7" s="42" customFormat="1" ht="23.1" x14ac:dyDescent="0.25">
      <c r="A218" s="21"/>
      <c r="B218" s="22" t="s">
        <v>298</v>
      </c>
      <c r="C218" s="22" t="s">
        <v>299</v>
      </c>
      <c r="D218" s="141" t="s">
        <v>300</v>
      </c>
      <c r="E218" s="141"/>
      <c r="F218" s="141"/>
      <c r="G218" s="142"/>
    </row>
    <row r="219" spans="1:7" s="42" customFormat="1" x14ac:dyDescent="0.25">
      <c r="A219" s="23"/>
      <c r="B219" s="24"/>
      <c r="C219" s="25" t="s">
        <v>301</v>
      </c>
      <c r="D219" s="25"/>
      <c r="E219" s="136" t="s">
        <v>302</v>
      </c>
      <c r="F219" s="136"/>
      <c r="G219" s="137"/>
    </row>
    <row r="220" spans="1:7" s="42" customFormat="1" ht="34.65" x14ac:dyDescent="0.25">
      <c r="A220" s="15">
        <f>A216+1</f>
        <v>64</v>
      </c>
      <c r="B220" s="105"/>
      <c r="C220" s="106" t="s">
        <v>301</v>
      </c>
      <c r="D220" s="107">
        <v>63</v>
      </c>
      <c r="E220" s="108" t="s">
        <v>303</v>
      </c>
      <c r="F220" s="107" t="s">
        <v>304</v>
      </c>
      <c r="G220" s="109">
        <v>50.5</v>
      </c>
    </row>
    <row r="221" spans="1:7" s="42" customFormat="1" ht="67.95" x14ac:dyDescent="0.25">
      <c r="A221" s="94" t="s">
        <v>36</v>
      </c>
      <c r="B221" s="94"/>
      <c r="C221" s="94"/>
      <c r="D221" s="94" t="s">
        <v>37</v>
      </c>
      <c r="E221" s="110" t="s">
        <v>305</v>
      </c>
      <c r="F221" s="94" t="s">
        <v>306</v>
      </c>
      <c r="G221" s="111">
        <v>10.1</v>
      </c>
    </row>
    <row r="222" spans="1:7" s="42" customFormat="1" ht="34.65" x14ac:dyDescent="0.25">
      <c r="A222" s="15">
        <f>A220+1</f>
        <v>65</v>
      </c>
      <c r="B222" s="16"/>
      <c r="C222" s="19" t="str">
        <f>C219</f>
        <v>D 04.04.01</v>
      </c>
      <c r="D222" s="15">
        <v>63</v>
      </c>
      <c r="E222" s="68" t="s">
        <v>307</v>
      </c>
      <c r="F222" s="15" t="s">
        <v>304</v>
      </c>
      <c r="G222" s="20">
        <f>G223</f>
        <v>126.25</v>
      </c>
    </row>
    <row r="223" spans="1:7" s="42" customFormat="1" ht="67.95" x14ac:dyDescent="0.25">
      <c r="A223" s="36" t="s">
        <v>36</v>
      </c>
      <c r="B223" s="36"/>
      <c r="C223" s="36"/>
      <c r="D223" s="36" t="s">
        <v>37</v>
      </c>
      <c r="E223" s="110" t="s">
        <v>308</v>
      </c>
      <c r="F223" s="36" t="s">
        <v>306</v>
      </c>
      <c r="G223" s="112">
        <v>126.25</v>
      </c>
    </row>
    <row r="224" spans="1:7" s="42" customFormat="1" ht="21.75" customHeight="1" x14ac:dyDescent="0.25">
      <c r="A224" s="23"/>
      <c r="B224" s="24"/>
      <c r="C224" s="25" t="s">
        <v>309</v>
      </c>
      <c r="D224" s="25"/>
      <c r="E224" s="136" t="s">
        <v>310</v>
      </c>
      <c r="F224" s="136"/>
      <c r="G224" s="137"/>
    </row>
    <row r="225" spans="1:7" s="42" customFormat="1" ht="23.1" x14ac:dyDescent="0.25">
      <c r="A225" s="15">
        <f>A222+1</f>
        <v>66</v>
      </c>
      <c r="B225" s="16"/>
      <c r="C225" s="19" t="s">
        <v>309</v>
      </c>
      <c r="D225" s="27">
        <v>65</v>
      </c>
      <c r="E225" s="68" t="s">
        <v>311</v>
      </c>
      <c r="F225" s="15" t="s">
        <v>304</v>
      </c>
      <c r="G225" s="69">
        <f>G226</f>
        <v>116.15</v>
      </c>
    </row>
    <row r="226" spans="1:7" s="42" customFormat="1" ht="67.95" x14ac:dyDescent="0.25">
      <c r="A226" s="36" t="s">
        <v>36</v>
      </c>
      <c r="B226" s="36" t="s">
        <v>37</v>
      </c>
      <c r="C226" s="36"/>
      <c r="D226" s="36" t="s">
        <v>37</v>
      </c>
      <c r="E226" s="110" t="s">
        <v>312</v>
      </c>
      <c r="F226" s="36" t="s">
        <v>306</v>
      </c>
      <c r="G226" s="41">
        <v>116.15</v>
      </c>
    </row>
    <row r="227" spans="1:7" s="42" customFormat="1" ht="23.1" x14ac:dyDescent="0.25">
      <c r="A227" s="21"/>
      <c r="B227" s="22" t="s">
        <v>274</v>
      </c>
      <c r="C227" s="22" t="s">
        <v>313</v>
      </c>
      <c r="D227" s="141" t="s">
        <v>314</v>
      </c>
      <c r="E227" s="141"/>
      <c r="F227" s="141"/>
      <c r="G227" s="142"/>
    </row>
    <row r="228" spans="1:7" s="42" customFormat="1" ht="18.7" customHeight="1" x14ac:dyDescent="0.25">
      <c r="A228" s="23"/>
      <c r="B228" s="24"/>
      <c r="C228" s="25" t="s">
        <v>315</v>
      </c>
      <c r="D228" s="25"/>
      <c r="E228" s="136" t="s">
        <v>316</v>
      </c>
      <c r="F228" s="136"/>
      <c r="G228" s="137"/>
    </row>
    <row r="229" spans="1:7" s="42" customFormat="1" ht="23.1" x14ac:dyDescent="0.25">
      <c r="A229" s="15">
        <f>A225+1</f>
        <v>67</v>
      </c>
      <c r="B229" s="16"/>
      <c r="C229" s="19" t="s">
        <v>317</v>
      </c>
      <c r="D229" s="27">
        <v>66</v>
      </c>
      <c r="E229" s="68" t="s">
        <v>318</v>
      </c>
      <c r="F229" s="15" t="s">
        <v>304</v>
      </c>
      <c r="G229" s="69">
        <f>G230</f>
        <v>100</v>
      </c>
    </row>
    <row r="230" spans="1:7" s="42" customFormat="1" ht="67.95" x14ac:dyDescent="0.25">
      <c r="A230" s="28" t="s">
        <v>36</v>
      </c>
      <c r="B230" s="28"/>
      <c r="C230" s="28"/>
      <c r="D230" s="28" t="s">
        <v>37</v>
      </c>
      <c r="E230" s="113" t="s">
        <v>319</v>
      </c>
      <c r="F230" s="114" t="s">
        <v>306</v>
      </c>
      <c r="G230" s="115">
        <v>100</v>
      </c>
    </row>
    <row r="231" spans="1:7" s="42" customFormat="1" ht="27.2" x14ac:dyDescent="0.25">
      <c r="A231" s="28" t="s">
        <v>39</v>
      </c>
      <c r="B231" s="28"/>
      <c r="C231" s="28"/>
      <c r="D231" s="28" t="s">
        <v>37</v>
      </c>
      <c r="E231" s="116" t="s">
        <v>320</v>
      </c>
      <c r="F231" s="117" t="s">
        <v>306</v>
      </c>
      <c r="G231" s="118">
        <f>G229</f>
        <v>100</v>
      </c>
    </row>
    <row r="232" spans="1:7" s="42" customFormat="1" ht="23.1" x14ac:dyDescent="0.25">
      <c r="A232" s="15">
        <f>A229+1</f>
        <v>68</v>
      </c>
      <c r="B232" s="16"/>
      <c r="C232" s="19" t="s">
        <v>317</v>
      </c>
      <c r="D232" s="27">
        <v>66</v>
      </c>
      <c r="E232" s="68" t="s">
        <v>321</v>
      </c>
      <c r="F232" s="15" t="s">
        <v>304</v>
      </c>
      <c r="G232" s="69">
        <f>G233</f>
        <v>375</v>
      </c>
    </row>
    <row r="233" spans="1:7" s="42" customFormat="1" ht="67.95" x14ac:dyDescent="0.25">
      <c r="A233" s="28" t="s">
        <v>36</v>
      </c>
      <c r="B233" s="28"/>
      <c r="C233" s="28"/>
      <c r="D233" s="28" t="s">
        <v>37</v>
      </c>
      <c r="E233" s="113" t="s">
        <v>322</v>
      </c>
      <c r="F233" s="114" t="s">
        <v>306</v>
      </c>
      <c r="G233" s="115">
        <v>375</v>
      </c>
    </row>
    <row r="234" spans="1:7" s="42" customFormat="1" ht="16.3" x14ac:dyDescent="0.25">
      <c r="A234" s="28" t="s">
        <v>39</v>
      </c>
      <c r="B234" s="36"/>
      <c r="C234" s="36"/>
      <c r="D234" s="36" t="s">
        <v>37</v>
      </c>
      <c r="E234" s="116" t="s">
        <v>323</v>
      </c>
      <c r="F234" s="117" t="s">
        <v>306</v>
      </c>
      <c r="G234" s="119">
        <f>G233</f>
        <v>375</v>
      </c>
    </row>
    <row r="235" spans="1:7" s="42" customFormat="1" ht="27.2" x14ac:dyDescent="0.25">
      <c r="A235" s="28" t="s">
        <v>153</v>
      </c>
      <c r="B235" s="28"/>
      <c r="C235" s="28"/>
      <c r="D235" s="28" t="s">
        <v>37</v>
      </c>
      <c r="E235" s="116" t="s">
        <v>320</v>
      </c>
      <c r="F235" s="117" t="s">
        <v>306</v>
      </c>
      <c r="G235" s="118">
        <f>G232</f>
        <v>375</v>
      </c>
    </row>
    <row r="236" spans="1:7" s="42" customFormat="1" ht="34.65" x14ac:dyDescent="0.25">
      <c r="A236" s="15">
        <f>A232+1</f>
        <v>69</v>
      </c>
      <c r="B236" s="16"/>
      <c r="C236" s="19" t="s">
        <v>317</v>
      </c>
      <c r="D236" s="27">
        <v>67</v>
      </c>
      <c r="E236" s="68" t="s">
        <v>324</v>
      </c>
      <c r="F236" s="15" t="s">
        <v>304</v>
      </c>
      <c r="G236" s="89">
        <f>G237</f>
        <v>365</v>
      </c>
    </row>
    <row r="237" spans="1:7" s="42" customFormat="1" ht="55.05" customHeight="1" x14ac:dyDescent="0.25">
      <c r="A237" s="36" t="s">
        <v>36</v>
      </c>
      <c r="B237" s="36"/>
      <c r="C237" s="36"/>
      <c r="D237" s="36" t="s">
        <v>37</v>
      </c>
      <c r="E237" s="110" t="s">
        <v>325</v>
      </c>
      <c r="F237" s="117" t="s">
        <v>306</v>
      </c>
      <c r="G237" s="118">
        <v>365</v>
      </c>
    </row>
    <row r="238" spans="1:7" s="42" customFormat="1" ht="16.3" x14ac:dyDescent="0.25">
      <c r="A238" s="120" t="s">
        <v>39</v>
      </c>
      <c r="B238" s="36"/>
      <c r="C238" s="36"/>
      <c r="D238" s="36" t="s">
        <v>37</v>
      </c>
      <c r="E238" s="116" t="s">
        <v>323</v>
      </c>
      <c r="F238" s="117" t="s">
        <v>306</v>
      </c>
      <c r="G238" s="119">
        <f>G237</f>
        <v>365</v>
      </c>
    </row>
    <row r="239" spans="1:7" s="42" customFormat="1" ht="27.2" x14ac:dyDescent="0.25">
      <c r="A239" s="120" t="s">
        <v>153</v>
      </c>
      <c r="B239" s="36"/>
      <c r="C239" s="36"/>
      <c r="D239" s="36" t="s">
        <v>37</v>
      </c>
      <c r="E239" s="116" t="s">
        <v>326</v>
      </c>
      <c r="F239" s="117" t="s">
        <v>306</v>
      </c>
      <c r="G239" s="119">
        <f>G237</f>
        <v>365</v>
      </c>
    </row>
    <row r="240" spans="1:7" s="42" customFormat="1" ht="23.1" x14ac:dyDescent="0.25">
      <c r="A240" s="21"/>
      <c r="B240" s="22" t="s">
        <v>327</v>
      </c>
      <c r="C240" s="22" t="s">
        <v>328</v>
      </c>
      <c r="D240" s="141" t="s">
        <v>329</v>
      </c>
      <c r="E240" s="141"/>
      <c r="F240" s="141"/>
      <c r="G240" s="142"/>
    </row>
    <row r="241" spans="1:7" s="42" customFormat="1" ht="25.5" customHeight="1" x14ac:dyDescent="0.25">
      <c r="A241" s="23"/>
      <c r="B241" s="24"/>
      <c r="C241" s="25" t="s">
        <v>330</v>
      </c>
      <c r="D241" s="25"/>
      <c r="E241" s="136" t="s">
        <v>331</v>
      </c>
      <c r="F241" s="136"/>
      <c r="G241" s="137"/>
    </row>
    <row r="242" spans="1:7" s="42" customFormat="1" ht="27.7" customHeight="1" x14ac:dyDescent="0.25">
      <c r="A242" s="15">
        <f>A236+1</f>
        <v>70</v>
      </c>
      <c r="B242" s="19"/>
      <c r="C242" s="19" t="s">
        <v>330</v>
      </c>
      <c r="D242" s="27">
        <v>68</v>
      </c>
      <c r="E242" s="68" t="s">
        <v>332</v>
      </c>
      <c r="F242" s="15" t="s">
        <v>35</v>
      </c>
      <c r="G242" s="121">
        <f>G243</f>
        <v>150</v>
      </c>
    </row>
    <row r="243" spans="1:7" s="42" customFormat="1" ht="27.2" customHeight="1" x14ac:dyDescent="0.25">
      <c r="A243" s="36" t="s">
        <v>36</v>
      </c>
      <c r="B243" s="36"/>
      <c r="C243" s="36"/>
      <c r="D243" s="36" t="s">
        <v>37</v>
      </c>
      <c r="E243" s="30" t="s">
        <v>333</v>
      </c>
      <c r="F243" s="122" t="s">
        <v>35</v>
      </c>
      <c r="G243" s="123">
        <v>150</v>
      </c>
    </row>
    <row r="244" spans="1:7" s="42" customFormat="1" ht="27" customHeight="1" x14ac:dyDescent="0.25">
      <c r="A244" s="78" t="s">
        <v>37</v>
      </c>
      <c r="B244" s="124" t="s">
        <v>37</v>
      </c>
      <c r="C244" s="13" t="s">
        <v>330</v>
      </c>
      <c r="D244" s="25"/>
      <c r="E244" s="136" t="s">
        <v>334</v>
      </c>
      <c r="F244" s="136"/>
      <c r="G244" s="136"/>
    </row>
    <row r="245" spans="1:7" s="42" customFormat="1" ht="35.35" customHeight="1" x14ac:dyDescent="0.25">
      <c r="A245" s="15">
        <f>A242+1</f>
        <v>71</v>
      </c>
      <c r="B245" s="19"/>
      <c r="C245" s="19" t="s">
        <v>330</v>
      </c>
      <c r="D245" s="27">
        <f>A245</f>
        <v>71</v>
      </c>
      <c r="E245" s="68" t="s">
        <v>335</v>
      </c>
      <c r="F245" s="15" t="s">
        <v>35</v>
      </c>
      <c r="G245" s="121">
        <f>G246</f>
        <v>7.1999999999999993</v>
      </c>
    </row>
    <row r="246" spans="1:7" s="42" customFormat="1" ht="61.85" customHeight="1" x14ac:dyDescent="0.25">
      <c r="A246" s="51" t="s">
        <v>36</v>
      </c>
      <c r="B246" s="36" t="s">
        <v>37</v>
      </c>
      <c r="C246" s="36"/>
      <c r="D246" s="36" t="s">
        <v>37</v>
      </c>
      <c r="E246" s="30" t="s">
        <v>336</v>
      </c>
      <c r="F246" s="122" t="s">
        <v>35</v>
      </c>
      <c r="G246" s="125">
        <f>12*0.6</f>
        <v>7.1999999999999993</v>
      </c>
    </row>
    <row r="247" spans="1:7" s="42" customFormat="1" ht="36" customHeight="1" x14ac:dyDescent="0.25">
      <c r="A247" s="15">
        <f>A245+1</f>
        <v>72</v>
      </c>
      <c r="B247" s="19"/>
      <c r="C247" s="19" t="s">
        <v>330</v>
      </c>
      <c r="D247" s="27">
        <v>68</v>
      </c>
      <c r="E247" s="68" t="s">
        <v>337</v>
      </c>
      <c r="F247" s="15" t="s">
        <v>116</v>
      </c>
      <c r="G247" s="121">
        <f>G248</f>
        <v>4</v>
      </c>
    </row>
    <row r="248" spans="1:7" s="42" customFormat="1" ht="64.55" customHeight="1" x14ac:dyDescent="0.25">
      <c r="A248" s="51" t="s">
        <v>36</v>
      </c>
      <c r="B248" s="36" t="s">
        <v>37</v>
      </c>
      <c r="C248" s="36"/>
      <c r="D248" s="36" t="s">
        <v>37</v>
      </c>
      <c r="E248" s="30" t="s">
        <v>338</v>
      </c>
      <c r="F248" s="122" t="s">
        <v>116</v>
      </c>
      <c r="G248" s="125">
        <v>4</v>
      </c>
    </row>
    <row r="249" spans="1:7" s="42" customFormat="1" ht="42.8" hidden="1" customHeight="1" x14ac:dyDescent="0.25">
      <c r="A249" s="15">
        <f>A245+1</f>
        <v>72</v>
      </c>
      <c r="B249" s="16"/>
      <c r="C249" s="27" t="s">
        <v>330</v>
      </c>
      <c r="D249" s="27">
        <v>22</v>
      </c>
      <c r="E249" s="18" t="s">
        <v>339</v>
      </c>
      <c r="F249" s="15" t="str">
        <f>F250</f>
        <v>m2</v>
      </c>
      <c r="G249" s="89" t="e">
        <f>'[1]PR - CZ.II i III'!G265</f>
        <v>#REF!</v>
      </c>
    </row>
    <row r="250" spans="1:7" s="42" customFormat="1" ht="62.35" hidden="1" customHeight="1" x14ac:dyDescent="0.25">
      <c r="A250" s="36" t="s">
        <v>36</v>
      </c>
      <c r="B250" s="36"/>
      <c r="C250" s="36"/>
      <c r="D250" s="36"/>
      <c r="E250" s="30" t="s">
        <v>340</v>
      </c>
      <c r="F250" s="36" t="s">
        <v>35</v>
      </c>
      <c r="G250" s="82">
        <v>15</v>
      </c>
    </row>
    <row r="251" spans="1:7" s="42" customFormat="1" x14ac:dyDescent="0.25">
      <c r="A251" s="23"/>
      <c r="B251" s="24"/>
      <c r="C251" s="25" t="s">
        <v>341</v>
      </c>
      <c r="D251" s="25"/>
      <c r="E251" s="136" t="s">
        <v>342</v>
      </c>
      <c r="F251" s="136"/>
      <c r="G251" s="137"/>
    </row>
    <row r="252" spans="1:7" s="42" customFormat="1" ht="23.1" x14ac:dyDescent="0.25">
      <c r="A252" s="15">
        <f>A249+1</f>
        <v>73</v>
      </c>
      <c r="B252" s="19"/>
      <c r="C252" s="19" t="s">
        <v>341</v>
      </c>
      <c r="D252" s="27">
        <v>70</v>
      </c>
      <c r="E252" s="68" t="s">
        <v>343</v>
      </c>
      <c r="F252" s="15" t="s">
        <v>304</v>
      </c>
      <c r="G252" s="121">
        <f>G253</f>
        <v>105</v>
      </c>
    </row>
    <row r="253" spans="1:7" s="42" customFormat="1" ht="54.7" customHeight="1" x14ac:dyDescent="0.25">
      <c r="A253" s="36" t="s">
        <v>36</v>
      </c>
      <c r="B253" s="36" t="s">
        <v>37</v>
      </c>
      <c r="C253" s="36"/>
      <c r="D253" s="36" t="s">
        <v>37</v>
      </c>
      <c r="E253" s="110" t="s">
        <v>344</v>
      </c>
      <c r="F253" s="117" t="s">
        <v>35</v>
      </c>
      <c r="G253" s="118">
        <v>105</v>
      </c>
    </row>
    <row r="254" spans="1:7" s="42" customFormat="1" ht="23.1" x14ac:dyDescent="0.25">
      <c r="A254" s="21"/>
      <c r="B254" s="126" t="s">
        <v>298</v>
      </c>
      <c r="C254" s="126" t="s">
        <v>345</v>
      </c>
      <c r="D254" s="140" t="s">
        <v>346</v>
      </c>
      <c r="E254" s="141"/>
      <c r="F254" s="141"/>
      <c r="G254" s="142"/>
    </row>
    <row r="255" spans="1:7" s="42" customFormat="1" x14ac:dyDescent="0.25">
      <c r="A255" s="23"/>
      <c r="B255" s="24"/>
      <c r="C255" s="25" t="s">
        <v>347</v>
      </c>
      <c r="D255" s="25"/>
      <c r="E255" s="136" t="s">
        <v>348</v>
      </c>
      <c r="F255" s="136" t="s">
        <v>349</v>
      </c>
      <c r="G255" s="137"/>
    </row>
    <row r="256" spans="1:7" s="42" customFormat="1" ht="28.55" customHeight="1" x14ac:dyDescent="0.25">
      <c r="A256" s="15">
        <f>A252+1</f>
        <v>74</v>
      </c>
      <c r="B256" s="34"/>
      <c r="C256" s="15" t="s">
        <v>347</v>
      </c>
      <c r="D256" s="73">
        <v>73</v>
      </c>
      <c r="E256" s="35" t="s">
        <v>350</v>
      </c>
      <c r="F256" s="15" t="s">
        <v>71</v>
      </c>
      <c r="G256" s="74">
        <f>G257</f>
        <v>1216.8</v>
      </c>
    </row>
    <row r="257" spans="1:7" s="42" customFormat="1" ht="34.65" x14ac:dyDescent="0.25">
      <c r="A257" s="36" t="s">
        <v>36</v>
      </c>
      <c r="B257" s="36"/>
      <c r="C257" s="36"/>
      <c r="D257" s="36" t="s">
        <v>37</v>
      </c>
      <c r="E257" s="70" t="s">
        <v>351</v>
      </c>
      <c r="F257" s="36" t="s">
        <v>71</v>
      </c>
      <c r="G257" s="65">
        <v>1216.8</v>
      </c>
    </row>
    <row r="258" spans="1:7" s="42" customFormat="1" ht="26.35" customHeight="1" x14ac:dyDescent="0.25">
      <c r="A258" s="15">
        <f>A256+1</f>
        <v>75</v>
      </c>
      <c r="B258" s="34"/>
      <c r="C258" s="15" t="s">
        <v>347</v>
      </c>
      <c r="D258" s="27">
        <v>73</v>
      </c>
      <c r="E258" s="35" t="s">
        <v>352</v>
      </c>
      <c r="F258" s="15" t="s">
        <v>73</v>
      </c>
      <c r="G258" s="74">
        <v>36</v>
      </c>
    </row>
    <row r="259" spans="1:7" s="42" customFormat="1" ht="25.85" customHeight="1" x14ac:dyDescent="0.25">
      <c r="A259" s="36" t="s">
        <v>39</v>
      </c>
      <c r="B259" s="36"/>
      <c r="C259" s="36"/>
      <c r="D259" s="36" t="s">
        <v>37</v>
      </c>
      <c r="E259" s="70" t="s">
        <v>353</v>
      </c>
      <c r="F259" s="36" t="s">
        <v>73</v>
      </c>
      <c r="G259" s="37">
        <v>36</v>
      </c>
    </row>
    <row r="260" spans="1:7" s="42" customFormat="1" ht="23.3" customHeight="1" x14ac:dyDescent="0.25">
      <c r="A260" s="13"/>
      <c r="B260" s="14"/>
      <c r="C260" s="14" t="s">
        <v>354</v>
      </c>
      <c r="D260" s="87"/>
      <c r="E260" s="136" t="s">
        <v>355</v>
      </c>
      <c r="F260" s="136"/>
      <c r="G260" s="137"/>
    </row>
    <row r="261" spans="1:7" s="42" customFormat="1" ht="37.549999999999997" customHeight="1" x14ac:dyDescent="0.25">
      <c r="A261" s="15">
        <f>A258+1</f>
        <v>76</v>
      </c>
      <c r="B261" s="19"/>
      <c r="C261" s="27" t="s">
        <v>354</v>
      </c>
      <c r="D261" s="27">
        <v>11</v>
      </c>
      <c r="E261" s="18" t="s">
        <v>356</v>
      </c>
      <c r="F261" s="15" t="s">
        <v>73</v>
      </c>
      <c r="G261" s="89">
        <v>50</v>
      </c>
    </row>
    <row r="262" spans="1:7" s="42" customFormat="1" ht="23.1" x14ac:dyDescent="0.25">
      <c r="A262" s="21"/>
      <c r="B262" s="126" t="s">
        <v>327</v>
      </c>
      <c r="C262" s="126" t="s">
        <v>357</v>
      </c>
      <c r="D262" s="140" t="s">
        <v>358</v>
      </c>
      <c r="E262" s="141"/>
      <c r="F262" s="141"/>
      <c r="G262" s="142"/>
    </row>
    <row r="263" spans="1:7" s="42" customFormat="1" ht="21.75" customHeight="1" x14ac:dyDescent="0.25">
      <c r="A263" s="23"/>
      <c r="B263" s="24"/>
      <c r="C263" s="25" t="s">
        <v>359</v>
      </c>
      <c r="D263" s="25"/>
      <c r="E263" s="136" t="s">
        <v>360</v>
      </c>
      <c r="F263" s="136"/>
      <c r="G263" s="137"/>
    </row>
    <row r="264" spans="1:7" s="42" customFormat="1" ht="19.55" customHeight="1" x14ac:dyDescent="0.25">
      <c r="A264" s="13"/>
      <c r="B264" s="14"/>
      <c r="C264" s="14" t="s">
        <v>361</v>
      </c>
      <c r="D264" s="87"/>
      <c r="E264" s="138" t="s">
        <v>362</v>
      </c>
      <c r="F264" s="136"/>
      <c r="G264" s="137"/>
    </row>
    <row r="265" spans="1:7" s="42" customFormat="1" ht="27" customHeight="1" x14ac:dyDescent="0.25">
      <c r="A265" s="15">
        <f>A261+1</f>
        <v>77</v>
      </c>
      <c r="B265" s="34"/>
      <c r="C265" s="27" t="str">
        <f>C264</f>
        <v>D 08.01.01</v>
      </c>
      <c r="D265" s="27">
        <v>12</v>
      </c>
      <c r="E265" s="35" t="s">
        <v>363</v>
      </c>
      <c r="F265" s="19" t="s">
        <v>73</v>
      </c>
      <c r="G265" s="20">
        <f>G266</f>
        <v>70</v>
      </c>
    </row>
    <row r="266" spans="1:7" s="42" customFormat="1" ht="38.25" customHeight="1" x14ac:dyDescent="0.25">
      <c r="A266" s="36" t="s">
        <v>36</v>
      </c>
      <c r="B266" s="36" t="s">
        <v>37</v>
      </c>
      <c r="C266" s="36"/>
      <c r="D266" s="36" t="s">
        <v>37</v>
      </c>
      <c r="E266" s="127" t="s">
        <v>364</v>
      </c>
      <c r="F266" s="29" t="s">
        <v>73</v>
      </c>
      <c r="G266" s="82">
        <v>70</v>
      </c>
    </row>
    <row r="267" spans="1:7" s="42" customFormat="1" ht="46.2" x14ac:dyDescent="0.25">
      <c r="A267" s="15">
        <f>A265+1</f>
        <v>78</v>
      </c>
      <c r="B267" s="19"/>
      <c r="C267" s="27" t="str">
        <f>C263</f>
        <v>D 08.02.02</v>
      </c>
      <c r="D267" s="27">
        <v>24</v>
      </c>
      <c r="E267" s="18" t="s">
        <v>365</v>
      </c>
      <c r="F267" s="15" t="s">
        <v>35</v>
      </c>
      <c r="G267" s="128">
        <f>G268</f>
        <v>147</v>
      </c>
    </row>
    <row r="268" spans="1:7" s="42" customFormat="1" ht="69.3" x14ac:dyDescent="0.25">
      <c r="A268" s="36" t="s">
        <v>36</v>
      </c>
      <c r="B268" s="36" t="s">
        <v>37</v>
      </c>
      <c r="C268" s="36"/>
      <c r="D268" s="36" t="s">
        <v>37</v>
      </c>
      <c r="E268" s="127" t="s">
        <v>366</v>
      </c>
      <c r="F268" s="29" t="s">
        <v>35</v>
      </c>
      <c r="G268" s="31">
        <v>147</v>
      </c>
    </row>
    <row r="269" spans="1:7" s="42" customFormat="1" x14ac:dyDescent="0.25">
      <c r="A269" s="23"/>
      <c r="B269" s="24"/>
      <c r="C269" s="25" t="s">
        <v>367</v>
      </c>
      <c r="D269" s="25"/>
      <c r="E269" s="136" t="s">
        <v>368</v>
      </c>
      <c r="F269" s="136"/>
      <c r="G269" s="137"/>
    </row>
    <row r="270" spans="1:7" s="42" customFormat="1" ht="34.65" x14ac:dyDescent="0.25">
      <c r="A270" s="15">
        <f>A267+1</f>
        <v>79</v>
      </c>
      <c r="B270" s="19"/>
      <c r="C270" s="27" t="str">
        <f>C269</f>
        <v>D 08.03.01</v>
      </c>
      <c r="D270" s="27">
        <v>12</v>
      </c>
      <c r="E270" s="18" t="s">
        <v>369</v>
      </c>
      <c r="F270" s="15" t="s">
        <v>73</v>
      </c>
      <c r="G270" s="89">
        <f>G271</f>
        <v>74</v>
      </c>
    </row>
    <row r="271" spans="1:7" s="42" customFormat="1" ht="41.95" customHeight="1" x14ac:dyDescent="0.25">
      <c r="A271" s="36" t="s">
        <v>36</v>
      </c>
      <c r="B271" s="36" t="s">
        <v>37</v>
      </c>
      <c r="C271" s="19"/>
      <c r="D271" s="36" t="s">
        <v>37</v>
      </c>
      <c r="E271" s="116" t="s">
        <v>370</v>
      </c>
      <c r="F271" s="117" t="s">
        <v>73</v>
      </c>
      <c r="G271" s="118">
        <v>74</v>
      </c>
    </row>
    <row r="272" spans="1:7" x14ac:dyDescent="0.25">
      <c r="A272" s="129"/>
      <c r="B272" s="130"/>
      <c r="C272" s="131"/>
      <c r="D272" s="129"/>
      <c r="E272" s="42"/>
      <c r="F272" s="129"/>
      <c r="G272" s="132"/>
    </row>
    <row r="273" spans="1:7" ht="12.9" x14ac:dyDescent="0.25">
      <c r="A273" s="133"/>
      <c r="B273" s="133"/>
      <c r="C273" s="133"/>
      <c r="D273" s="134"/>
      <c r="E273" s="133"/>
      <c r="F273" s="133"/>
      <c r="G273" s="133"/>
    </row>
    <row r="274" spans="1:7" ht="12.9" x14ac:dyDescent="0.25">
      <c r="A274" s="133"/>
      <c r="B274" s="133"/>
      <c r="C274" s="133"/>
      <c r="D274" s="134"/>
      <c r="E274" s="133"/>
      <c r="F274" s="133"/>
      <c r="G274" s="133"/>
    </row>
    <row r="275" spans="1:7" ht="12.9" x14ac:dyDescent="0.25">
      <c r="A275" s="133"/>
      <c r="B275" s="133"/>
      <c r="C275" s="133"/>
      <c r="D275" s="134"/>
      <c r="E275" s="133"/>
      <c r="F275" s="133"/>
      <c r="G275" s="133"/>
    </row>
    <row r="276" spans="1:7" ht="13.6" x14ac:dyDescent="0.25">
      <c r="A276" s="133"/>
      <c r="B276" s="135"/>
      <c r="C276" s="133"/>
      <c r="D276" s="134"/>
      <c r="E276" s="133"/>
      <c r="F276" s="133"/>
      <c r="G276" s="133"/>
    </row>
    <row r="277" spans="1:7" ht="66.75" customHeight="1" x14ac:dyDescent="0.25">
      <c r="A277" s="133"/>
      <c r="B277" s="139"/>
      <c r="C277" s="139"/>
      <c r="D277" s="139"/>
      <c r="E277" s="139"/>
      <c r="F277" s="133"/>
      <c r="G277" s="133"/>
    </row>
    <row r="278" spans="1:7" x14ac:dyDescent="0.25">
      <c r="A278" s="129"/>
      <c r="B278" s="130"/>
      <c r="C278" s="131"/>
      <c r="D278" s="129"/>
      <c r="E278" s="42"/>
      <c r="F278" s="129"/>
      <c r="G278" s="132"/>
    </row>
    <row r="279" spans="1:7" x14ac:dyDescent="0.25">
      <c r="A279" s="129"/>
      <c r="B279" s="130"/>
      <c r="C279" s="131"/>
      <c r="D279" s="129"/>
      <c r="E279" s="42"/>
      <c r="F279" s="129"/>
      <c r="G279" s="132"/>
    </row>
    <row r="280" spans="1:7" x14ac:dyDescent="0.25">
      <c r="A280" s="129"/>
      <c r="B280" s="130"/>
      <c r="C280" s="131"/>
      <c r="D280" s="129"/>
      <c r="E280" s="42"/>
      <c r="F280" s="129"/>
      <c r="G280" s="132"/>
    </row>
    <row r="281" spans="1:7" x14ac:dyDescent="0.25">
      <c r="A281" s="129"/>
      <c r="B281" s="130"/>
      <c r="C281" s="131"/>
      <c r="D281" s="129"/>
      <c r="E281" s="42"/>
      <c r="F281" s="129"/>
      <c r="G281" s="132"/>
    </row>
    <row r="282" spans="1:7" x14ac:dyDescent="0.25">
      <c r="A282" s="129"/>
      <c r="B282" s="130"/>
      <c r="C282" s="131"/>
      <c r="D282" s="129"/>
      <c r="E282" s="42"/>
      <c r="F282" s="129"/>
      <c r="G282" s="132"/>
    </row>
    <row r="283" spans="1:7" x14ac:dyDescent="0.25">
      <c r="A283" s="129"/>
      <c r="B283" s="130"/>
      <c r="C283" s="131"/>
      <c r="D283" s="129"/>
      <c r="E283" s="42"/>
      <c r="F283" s="129"/>
      <c r="G283" s="132"/>
    </row>
    <row r="284" spans="1:7" x14ac:dyDescent="0.25">
      <c r="A284" s="129"/>
      <c r="B284" s="130"/>
      <c r="C284" s="131"/>
      <c r="D284" s="129"/>
      <c r="E284" s="42"/>
      <c r="F284" s="129"/>
      <c r="G284" s="132"/>
    </row>
    <row r="285" spans="1:7" x14ac:dyDescent="0.25">
      <c r="A285" s="129"/>
      <c r="B285" s="130"/>
      <c r="C285" s="131"/>
      <c r="D285" s="129"/>
      <c r="E285" s="42"/>
      <c r="F285" s="129"/>
      <c r="G285" s="132"/>
    </row>
    <row r="286" spans="1:7" x14ac:dyDescent="0.25">
      <c r="A286" s="129"/>
      <c r="B286" s="130"/>
      <c r="C286" s="131"/>
      <c r="D286" s="129"/>
      <c r="E286" s="42"/>
      <c r="F286" s="129"/>
      <c r="G286" s="132"/>
    </row>
    <row r="287" spans="1:7" x14ac:dyDescent="0.25">
      <c r="A287" s="129"/>
      <c r="B287" s="130"/>
      <c r="C287" s="131"/>
      <c r="D287" s="129"/>
      <c r="E287" s="42"/>
      <c r="F287" s="129"/>
      <c r="G287" s="132"/>
    </row>
    <row r="288" spans="1:7" x14ac:dyDescent="0.25">
      <c r="A288" s="129"/>
      <c r="B288" s="130"/>
      <c r="C288" s="131"/>
      <c r="D288" s="129"/>
      <c r="E288" s="42"/>
      <c r="F288" s="129"/>
      <c r="G288" s="132"/>
    </row>
    <row r="289" spans="1:7" x14ac:dyDescent="0.25">
      <c r="A289" s="129"/>
      <c r="B289" s="130"/>
      <c r="C289" s="131"/>
      <c r="D289" s="129"/>
      <c r="E289" s="42"/>
      <c r="F289" s="129"/>
      <c r="G289" s="132"/>
    </row>
    <row r="290" spans="1:7" x14ac:dyDescent="0.25">
      <c r="A290" s="129"/>
      <c r="B290" s="130"/>
      <c r="C290" s="131"/>
      <c r="D290" s="129"/>
      <c r="E290" s="42"/>
      <c r="F290" s="129"/>
      <c r="G290" s="132"/>
    </row>
    <row r="291" spans="1:7" x14ac:dyDescent="0.25">
      <c r="A291" s="129"/>
      <c r="B291" s="130"/>
      <c r="C291" s="131"/>
      <c r="D291" s="129"/>
      <c r="E291" s="42"/>
      <c r="F291" s="129"/>
      <c r="G291" s="132"/>
    </row>
    <row r="292" spans="1:7" x14ac:dyDescent="0.25">
      <c r="A292" s="129"/>
      <c r="B292" s="130"/>
      <c r="C292" s="131"/>
      <c r="D292" s="129"/>
      <c r="E292" s="42"/>
      <c r="F292" s="129"/>
      <c r="G292" s="132"/>
    </row>
    <row r="293" spans="1:7" x14ac:dyDescent="0.25">
      <c r="A293" s="129"/>
      <c r="B293" s="130"/>
      <c r="C293" s="131"/>
      <c r="D293" s="129"/>
      <c r="E293" s="42"/>
      <c r="F293" s="129"/>
      <c r="G293" s="132"/>
    </row>
    <row r="294" spans="1:7" x14ac:dyDescent="0.25">
      <c r="A294" s="129"/>
      <c r="B294" s="130"/>
      <c r="C294" s="131"/>
      <c r="D294" s="129"/>
      <c r="E294" s="42"/>
      <c r="F294" s="129"/>
      <c r="G294" s="132"/>
    </row>
    <row r="295" spans="1:7" x14ac:dyDescent="0.25">
      <c r="A295" s="129"/>
      <c r="B295" s="130"/>
      <c r="C295" s="131"/>
      <c r="D295" s="129"/>
      <c r="E295" s="42"/>
      <c r="F295" s="129"/>
      <c r="G295" s="132"/>
    </row>
    <row r="296" spans="1:7" x14ac:dyDescent="0.25">
      <c r="A296" s="129"/>
      <c r="B296" s="130"/>
      <c r="C296" s="131"/>
      <c r="D296" s="129"/>
      <c r="E296" s="42"/>
      <c r="F296" s="129"/>
      <c r="G296" s="132"/>
    </row>
    <row r="297" spans="1:7" x14ac:dyDescent="0.25">
      <c r="A297" s="129"/>
      <c r="B297" s="130"/>
      <c r="C297" s="131"/>
      <c r="D297" s="129"/>
      <c r="E297" s="42"/>
      <c r="F297" s="129"/>
      <c r="G297" s="132"/>
    </row>
    <row r="298" spans="1:7" x14ac:dyDescent="0.25">
      <c r="A298" s="129"/>
      <c r="B298" s="130"/>
      <c r="C298" s="131"/>
      <c r="D298" s="129"/>
      <c r="E298" s="42"/>
      <c r="F298" s="129"/>
      <c r="G298" s="132"/>
    </row>
    <row r="299" spans="1:7" x14ac:dyDescent="0.25">
      <c r="A299" s="129"/>
      <c r="B299" s="130"/>
      <c r="C299" s="131"/>
      <c r="D299" s="129"/>
      <c r="E299" s="42"/>
      <c r="F299" s="129"/>
      <c r="G299" s="132"/>
    </row>
    <row r="300" spans="1:7" x14ac:dyDescent="0.25">
      <c r="A300" s="129"/>
      <c r="B300" s="130"/>
      <c r="C300" s="131"/>
      <c r="D300" s="129"/>
      <c r="E300" s="42"/>
      <c r="F300" s="129"/>
      <c r="G300" s="132"/>
    </row>
    <row r="301" spans="1:7" x14ac:dyDescent="0.25">
      <c r="A301" s="129"/>
      <c r="B301" s="130"/>
      <c r="C301" s="131"/>
      <c r="D301" s="129"/>
      <c r="E301" s="42"/>
      <c r="F301" s="129"/>
      <c r="G301" s="132"/>
    </row>
    <row r="302" spans="1:7" x14ac:dyDescent="0.25">
      <c r="A302" s="129"/>
      <c r="B302" s="130"/>
      <c r="C302" s="131"/>
      <c r="D302" s="129"/>
      <c r="E302" s="42"/>
      <c r="F302" s="129"/>
      <c r="G302" s="132"/>
    </row>
    <row r="303" spans="1:7" x14ac:dyDescent="0.25">
      <c r="A303" s="129"/>
      <c r="B303" s="130"/>
      <c r="C303" s="131"/>
      <c r="D303" s="129"/>
      <c r="E303" s="42"/>
      <c r="F303" s="129"/>
      <c r="G303" s="132"/>
    </row>
    <row r="304" spans="1:7" x14ac:dyDescent="0.25">
      <c r="A304" s="129"/>
      <c r="B304" s="130"/>
      <c r="C304" s="131"/>
      <c r="D304" s="129"/>
      <c r="E304" s="42"/>
      <c r="F304" s="129"/>
      <c r="G304" s="132"/>
    </row>
    <row r="305" spans="1:7" x14ac:dyDescent="0.25">
      <c r="A305" s="129"/>
      <c r="B305" s="130"/>
      <c r="C305" s="131"/>
      <c r="D305" s="129"/>
      <c r="E305" s="42"/>
      <c r="F305" s="129"/>
      <c r="G305" s="132"/>
    </row>
    <row r="306" spans="1:7" x14ac:dyDescent="0.25">
      <c r="A306" s="129"/>
      <c r="B306" s="130"/>
      <c r="C306" s="131"/>
      <c r="D306" s="129"/>
      <c r="E306" s="42"/>
      <c r="F306" s="129"/>
      <c r="G306" s="132"/>
    </row>
    <row r="307" spans="1:7" x14ac:dyDescent="0.25">
      <c r="A307" s="129"/>
      <c r="B307" s="130"/>
      <c r="C307" s="131"/>
      <c r="D307" s="129"/>
      <c r="E307" s="42"/>
      <c r="F307" s="129"/>
      <c r="G307" s="132"/>
    </row>
    <row r="308" spans="1:7" x14ac:dyDescent="0.25">
      <c r="A308" s="129"/>
      <c r="B308" s="130"/>
      <c r="C308" s="131"/>
      <c r="D308" s="129"/>
      <c r="E308" s="42"/>
      <c r="F308" s="129"/>
      <c r="G308" s="132"/>
    </row>
    <row r="309" spans="1:7" x14ac:dyDescent="0.25">
      <c r="A309" s="129"/>
      <c r="B309" s="130"/>
      <c r="C309" s="131"/>
      <c r="D309" s="129"/>
      <c r="E309" s="42"/>
      <c r="F309" s="129"/>
      <c r="G309" s="132"/>
    </row>
    <row r="310" spans="1:7" x14ac:dyDescent="0.25">
      <c r="A310" s="129"/>
      <c r="B310" s="130"/>
      <c r="C310" s="131"/>
      <c r="D310" s="129"/>
      <c r="E310" s="42"/>
      <c r="F310" s="129"/>
      <c r="G310" s="132"/>
    </row>
    <row r="311" spans="1:7" x14ac:dyDescent="0.25">
      <c r="A311" s="129"/>
      <c r="B311" s="130"/>
      <c r="C311" s="131"/>
      <c r="D311" s="129"/>
      <c r="E311" s="42"/>
      <c r="F311" s="129"/>
      <c r="G311" s="132"/>
    </row>
    <row r="312" spans="1:7" x14ac:dyDescent="0.25">
      <c r="A312" s="129"/>
      <c r="B312" s="130"/>
      <c r="C312" s="131"/>
      <c r="D312" s="129"/>
      <c r="E312" s="42"/>
      <c r="F312" s="129"/>
      <c r="G312" s="132"/>
    </row>
    <row r="313" spans="1:7" x14ac:dyDescent="0.25">
      <c r="A313" s="129"/>
      <c r="B313" s="130"/>
      <c r="C313" s="131"/>
      <c r="D313" s="129"/>
      <c r="E313" s="42"/>
      <c r="F313" s="129"/>
      <c r="G313" s="132"/>
    </row>
    <row r="314" spans="1:7" x14ac:dyDescent="0.25">
      <c r="A314" s="129"/>
      <c r="B314" s="130"/>
      <c r="C314" s="131"/>
      <c r="D314" s="129"/>
      <c r="E314" s="42"/>
      <c r="F314" s="129"/>
      <c r="G314" s="132"/>
    </row>
    <row r="315" spans="1:7" x14ac:dyDescent="0.25">
      <c r="A315" s="129"/>
      <c r="B315" s="130"/>
      <c r="C315" s="131"/>
      <c r="D315" s="129"/>
      <c r="E315" s="42"/>
      <c r="F315" s="129"/>
      <c r="G315" s="132"/>
    </row>
    <row r="316" spans="1:7" x14ac:dyDescent="0.25">
      <c r="A316" s="129"/>
      <c r="B316" s="130"/>
      <c r="C316" s="131"/>
      <c r="D316" s="129"/>
      <c r="E316" s="42"/>
      <c r="F316" s="129"/>
      <c r="G316" s="132"/>
    </row>
    <row r="317" spans="1:7" x14ac:dyDescent="0.25">
      <c r="A317" s="129"/>
      <c r="B317" s="130"/>
      <c r="C317" s="131"/>
      <c r="D317" s="129"/>
      <c r="E317" s="42"/>
      <c r="F317" s="129"/>
      <c r="G317" s="132"/>
    </row>
    <row r="318" spans="1:7" x14ac:dyDescent="0.25">
      <c r="A318" s="129"/>
      <c r="B318" s="130"/>
      <c r="C318" s="131"/>
      <c r="D318" s="129"/>
      <c r="E318" s="42"/>
      <c r="F318" s="129"/>
      <c r="G318" s="132"/>
    </row>
    <row r="319" spans="1:7" x14ac:dyDescent="0.25">
      <c r="A319" s="129"/>
      <c r="B319" s="130"/>
      <c r="C319" s="131"/>
      <c r="D319" s="129"/>
      <c r="E319" s="42"/>
      <c r="F319" s="129"/>
      <c r="G319" s="132"/>
    </row>
    <row r="320" spans="1:7" x14ac:dyDescent="0.25">
      <c r="A320" s="129"/>
      <c r="B320" s="130"/>
      <c r="C320" s="131"/>
      <c r="D320" s="129"/>
      <c r="E320" s="42"/>
      <c r="F320" s="129"/>
      <c r="G320" s="132"/>
    </row>
    <row r="321" spans="1:7" x14ac:dyDescent="0.25">
      <c r="A321" s="129"/>
      <c r="B321" s="130"/>
      <c r="C321" s="131"/>
      <c r="D321" s="129"/>
      <c r="E321" s="42"/>
      <c r="F321" s="129"/>
      <c r="G321" s="132"/>
    </row>
    <row r="322" spans="1:7" x14ac:dyDescent="0.25">
      <c r="A322" s="129"/>
      <c r="B322" s="130"/>
      <c r="C322" s="131"/>
      <c r="D322" s="129"/>
      <c r="E322" s="42"/>
      <c r="F322" s="129"/>
      <c r="G322" s="132"/>
    </row>
    <row r="323" spans="1:7" x14ac:dyDescent="0.25">
      <c r="A323" s="129"/>
      <c r="B323" s="130"/>
      <c r="C323" s="131"/>
      <c r="D323" s="129"/>
      <c r="E323" s="42"/>
      <c r="F323" s="129"/>
      <c r="G323" s="132"/>
    </row>
    <row r="324" spans="1:7" x14ac:dyDescent="0.25">
      <c r="A324" s="129"/>
      <c r="B324" s="130"/>
      <c r="C324" s="131"/>
      <c r="D324" s="129"/>
      <c r="E324" s="42"/>
      <c r="F324" s="129"/>
      <c r="G324" s="132"/>
    </row>
    <row r="325" spans="1:7" x14ac:dyDescent="0.25">
      <c r="A325" s="129"/>
      <c r="B325" s="130"/>
      <c r="C325" s="131"/>
      <c r="D325" s="129"/>
      <c r="E325" s="42"/>
      <c r="F325" s="129"/>
      <c r="G325" s="132"/>
    </row>
    <row r="326" spans="1:7" x14ac:dyDescent="0.25">
      <c r="A326" s="129"/>
      <c r="B326" s="130"/>
      <c r="C326" s="131"/>
      <c r="D326" s="129"/>
      <c r="E326" s="42"/>
      <c r="F326" s="129"/>
      <c r="G326" s="132"/>
    </row>
    <row r="327" spans="1:7" x14ac:dyDescent="0.25">
      <c r="A327" s="129"/>
      <c r="B327" s="130"/>
      <c r="C327" s="131"/>
      <c r="D327" s="129"/>
      <c r="E327" s="42"/>
      <c r="F327" s="129"/>
      <c r="G327" s="132"/>
    </row>
    <row r="328" spans="1:7" x14ac:dyDescent="0.25">
      <c r="A328" s="129"/>
      <c r="B328" s="130"/>
      <c r="C328" s="131"/>
      <c r="D328" s="129"/>
      <c r="E328" s="42"/>
      <c r="F328" s="129"/>
      <c r="G328" s="132"/>
    </row>
    <row r="329" spans="1:7" x14ac:dyDescent="0.25">
      <c r="A329" s="129"/>
      <c r="B329" s="130"/>
      <c r="C329" s="131"/>
      <c r="D329" s="129"/>
      <c r="E329" s="42"/>
      <c r="F329" s="129"/>
      <c r="G329" s="132"/>
    </row>
    <row r="330" spans="1:7" x14ac:dyDescent="0.25">
      <c r="A330" s="129"/>
      <c r="B330" s="130"/>
      <c r="C330" s="131"/>
      <c r="D330" s="129"/>
      <c r="E330" s="42"/>
      <c r="F330" s="129"/>
      <c r="G330" s="132"/>
    </row>
    <row r="331" spans="1:7" x14ac:dyDescent="0.25">
      <c r="A331" s="129"/>
      <c r="B331" s="130"/>
      <c r="C331" s="131"/>
      <c r="D331" s="129"/>
      <c r="E331" s="42"/>
      <c r="F331" s="129"/>
      <c r="G331" s="132"/>
    </row>
    <row r="332" spans="1:7" x14ac:dyDescent="0.25">
      <c r="A332" s="129"/>
      <c r="B332" s="130"/>
      <c r="C332" s="131"/>
      <c r="D332" s="129"/>
      <c r="E332" s="42"/>
      <c r="F332" s="129"/>
      <c r="G332" s="132"/>
    </row>
    <row r="333" spans="1:7" x14ac:dyDescent="0.25">
      <c r="A333" s="129"/>
      <c r="B333" s="130"/>
      <c r="C333" s="131"/>
      <c r="D333" s="129"/>
      <c r="E333" s="42"/>
      <c r="F333" s="129"/>
      <c r="G333" s="132"/>
    </row>
    <row r="334" spans="1:7" x14ac:dyDescent="0.25">
      <c r="A334" s="129"/>
      <c r="B334" s="130"/>
      <c r="C334" s="131"/>
      <c r="D334" s="129"/>
      <c r="E334" s="42"/>
      <c r="F334" s="129"/>
      <c r="G334" s="132"/>
    </row>
    <row r="335" spans="1:7" x14ac:dyDescent="0.25">
      <c r="A335" s="129"/>
      <c r="B335" s="130"/>
      <c r="C335" s="131"/>
      <c r="D335" s="129"/>
      <c r="E335" s="42"/>
      <c r="F335" s="129"/>
      <c r="G335" s="132"/>
    </row>
    <row r="336" spans="1:7" x14ac:dyDescent="0.25">
      <c r="A336" s="129"/>
      <c r="B336" s="130"/>
      <c r="C336" s="131"/>
      <c r="D336" s="129"/>
      <c r="E336" s="42"/>
      <c r="F336" s="129"/>
      <c r="G336" s="132"/>
    </row>
    <row r="337" spans="1:7" x14ac:dyDescent="0.25">
      <c r="A337" s="129"/>
      <c r="B337" s="130"/>
      <c r="C337" s="131"/>
      <c r="D337" s="129"/>
      <c r="E337" s="42"/>
      <c r="F337" s="129"/>
      <c r="G337" s="132"/>
    </row>
    <row r="338" spans="1:7" x14ac:dyDescent="0.25">
      <c r="A338" s="129"/>
      <c r="B338" s="130"/>
      <c r="C338" s="131"/>
      <c r="D338" s="129"/>
      <c r="E338" s="42"/>
      <c r="F338" s="129"/>
      <c r="G338" s="132"/>
    </row>
    <row r="339" spans="1:7" x14ac:dyDescent="0.25">
      <c r="A339" s="129"/>
      <c r="B339" s="130"/>
      <c r="C339" s="131"/>
      <c r="D339" s="129"/>
      <c r="E339" s="42"/>
      <c r="F339" s="129"/>
      <c r="G339" s="132"/>
    </row>
    <row r="340" spans="1:7" x14ac:dyDescent="0.25">
      <c r="A340" s="129"/>
      <c r="B340" s="130"/>
      <c r="C340" s="131"/>
      <c r="D340" s="129"/>
      <c r="E340" s="42"/>
      <c r="F340" s="129"/>
      <c r="G340" s="132"/>
    </row>
    <row r="341" spans="1:7" x14ac:dyDescent="0.25">
      <c r="A341" s="129"/>
      <c r="B341" s="130"/>
      <c r="C341" s="131"/>
      <c r="D341" s="129"/>
      <c r="E341" s="42"/>
      <c r="F341" s="129"/>
      <c r="G341" s="132"/>
    </row>
    <row r="342" spans="1:7" x14ac:dyDescent="0.25">
      <c r="A342" s="129"/>
      <c r="B342" s="130"/>
      <c r="C342" s="131"/>
      <c r="D342" s="129"/>
      <c r="E342" s="42"/>
      <c r="F342" s="129"/>
      <c r="G342" s="132"/>
    </row>
    <row r="343" spans="1:7" x14ac:dyDescent="0.25">
      <c r="A343" s="129"/>
      <c r="B343" s="130"/>
      <c r="C343" s="131"/>
      <c r="D343" s="129"/>
      <c r="E343" s="42"/>
      <c r="F343" s="129"/>
      <c r="G343" s="132"/>
    </row>
    <row r="344" spans="1:7" x14ac:dyDescent="0.25">
      <c r="A344" s="129"/>
      <c r="B344" s="130"/>
      <c r="C344" s="131"/>
      <c r="D344" s="129"/>
      <c r="E344" s="42"/>
      <c r="F344" s="129"/>
      <c r="G344" s="132"/>
    </row>
    <row r="345" spans="1:7" x14ac:dyDescent="0.25">
      <c r="A345" s="129"/>
      <c r="B345" s="130"/>
      <c r="C345" s="131"/>
      <c r="D345" s="129"/>
      <c r="E345" s="42"/>
      <c r="F345" s="129"/>
      <c r="G345" s="132"/>
    </row>
    <row r="346" spans="1:7" x14ac:dyDescent="0.25">
      <c r="A346" s="129"/>
      <c r="B346" s="130"/>
      <c r="C346" s="131"/>
      <c r="D346" s="129"/>
      <c r="E346" s="42"/>
      <c r="F346" s="129"/>
      <c r="G346" s="132"/>
    </row>
    <row r="347" spans="1:7" x14ac:dyDescent="0.25">
      <c r="A347" s="129"/>
      <c r="B347" s="130"/>
      <c r="C347" s="131"/>
      <c r="D347" s="129"/>
      <c r="E347" s="42"/>
      <c r="F347" s="129"/>
      <c r="G347" s="132"/>
    </row>
    <row r="348" spans="1:7" x14ac:dyDescent="0.25">
      <c r="A348" s="129"/>
      <c r="B348" s="130"/>
      <c r="C348" s="131"/>
      <c r="D348" s="129"/>
      <c r="E348" s="42"/>
      <c r="F348" s="129"/>
      <c r="G348" s="132"/>
    </row>
    <row r="349" spans="1:7" x14ac:dyDescent="0.25">
      <c r="A349" s="129"/>
      <c r="B349" s="130"/>
      <c r="C349" s="131"/>
      <c r="D349" s="129"/>
      <c r="E349" s="42"/>
      <c r="F349" s="129"/>
      <c r="G349" s="132"/>
    </row>
    <row r="350" spans="1:7" x14ac:dyDescent="0.25">
      <c r="A350" s="129"/>
      <c r="B350" s="130"/>
      <c r="C350" s="131"/>
      <c r="D350" s="129"/>
      <c r="E350" s="42"/>
      <c r="F350" s="129"/>
      <c r="G350" s="132"/>
    </row>
    <row r="351" spans="1:7" x14ac:dyDescent="0.25">
      <c r="A351" s="129"/>
      <c r="B351" s="130"/>
      <c r="C351" s="131"/>
      <c r="D351" s="129"/>
      <c r="E351" s="42"/>
      <c r="F351" s="129"/>
      <c r="G351" s="132"/>
    </row>
    <row r="352" spans="1:7" x14ac:dyDescent="0.25">
      <c r="A352" s="129"/>
      <c r="B352" s="130"/>
      <c r="C352" s="131"/>
      <c r="D352" s="129"/>
      <c r="E352" s="42"/>
      <c r="F352" s="129"/>
      <c r="G352" s="132"/>
    </row>
    <row r="353" spans="1:7" x14ac:dyDescent="0.25">
      <c r="A353" s="129"/>
      <c r="B353" s="130"/>
      <c r="C353" s="131"/>
      <c r="D353" s="129"/>
      <c r="E353" s="42"/>
      <c r="F353" s="129"/>
      <c r="G353" s="132"/>
    </row>
    <row r="354" spans="1:7" x14ac:dyDescent="0.25">
      <c r="A354" s="129"/>
      <c r="B354" s="130"/>
      <c r="C354" s="131"/>
      <c r="D354" s="129"/>
      <c r="E354" s="42"/>
      <c r="F354" s="129"/>
      <c r="G354" s="132"/>
    </row>
    <row r="355" spans="1:7" x14ac:dyDescent="0.25">
      <c r="A355" s="129"/>
      <c r="B355" s="130"/>
      <c r="C355" s="131"/>
      <c r="D355" s="129"/>
      <c r="E355" s="42"/>
      <c r="F355" s="129"/>
      <c r="G355" s="132"/>
    </row>
    <row r="356" spans="1:7" x14ac:dyDescent="0.25">
      <c r="A356" s="129"/>
      <c r="B356" s="130"/>
      <c r="C356" s="131"/>
      <c r="D356" s="129"/>
      <c r="E356" s="42"/>
      <c r="F356" s="129"/>
      <c r="G356" s="132"/>
    </row>
    <row r="357" spans="1:7" x14ac:dyDescent="0.25">
      <c r="A357" s="129"/>
      <c r="B357" s="130"/>
      <c r="C357" s="131"/>
      <c r="D357" s="129"/>
      <c r="E357" s="42"/>
      <c r="F357" s="129"/>
      <c r="G357" s="132"/>
    </row>
    <row r="358" spans="1:7" x14ac:dyDescent="0.25">
      <c r="A358" s="129"/>
      <c r="B358" s="130"/>
      <c r="C358" s="131"/>
      <c r="D358" s="129"/>
      <c r="E358" s="42"/>
      <c r="F358" s="129"/>
      <c r="G358" s="132"/>
    </row>
    <row r="359" spans="1:7" x14ac:dyDescent="0.25">
      <c r="A359" s="129"/>
      <c r="B359" s="130"/>
      <c r="C359" s="131"/>
      <c r="D359" s="129"/>
      <c r="E359" s="42"/>
      <c r="F359" s="129"/>
      <c r="G359" s="132"/>
    </row>
    <row r="360" spans="1:7" x14ac:dyDescent="0.25">
      <c r="A360" s="129"/>
      <c r="B360" s="130"/>
      <c r="C360" s="131"/>
      <c r="D360" s="129"/>
      <c r="E360" s="42"/>
      <c r="F360" s="129"/>
      <c r="G360" s="132"/>
    </row>
    <row r="361" spans="1:7" x14ac:dyDescent="0.25">
      <c r="A361" s="129"/>
      <c r="B361" s="130"/>
      <c r="C361" s="131"/>
      <c r="D361" s="129"/>
      <c r="E361" s="42"/>
      <c r="F361" s="129"/>
      <c r="G361" s="132"/>
    </row>
    <row r="362" spans="1:7" x14ac:dyDescent="0.25">
      <c r="A362" s="129"/>
      <c r="B362" s="130"/>
      <c r="C362" s="131"/>
      <c r="D362" s="129"/>
      <c r="E362" s="42"/>
      <c r="F362" s="129"/>
      <c r="G362" s="132"/>
    </row>
    <row r="363" spans="1:7" x14ac:dyDescent="0.25">
      <c r="A363" s="129"/>
      <c r="B363" s="130"/>
      <c r="C363" s="131"/>
      <c r="D363" s="129"/>
      <c r="E363" s="42"/>
      <c r="F363" s="129"/>
      <c r="G363" s="132"/>
    </row>
    <row r="364" spans="1:7" x14ac:dyDescent="0.25">
      <c r="A364" s="129"/>
      <c r="B364" s="130"/>
      <c r="C364" s="131"/>
      <c r="D364" s="129"/>
      <c r="E364" s="42"/>
      <c r="F364" s="129"/>
      <c r="G364" s="132"/>
    </row>
    <row r="365" spans="1:7" x14ac:dyDescent="0.25">
      <c r="A365" s="129"/>
      <c r="B365" s="130"/>
      <c r="C365" s="131"/>
      <c r="D365" s="129"/>
      <c r="E365" s="42"/>
      <c r="F365" s="129"/>
      <c r="G365" s="132"/>
    </row>
    <row r="366" spans="1:7" x14ac:dyDescent="0.25">
      <c r="A366" s="129"/>
      <c r="B366" s="130"/>
      <c r="C366" s="131"/>
      <c r="D366" s="129"/>
      <c r="E366" s="42"/>
      <c r="F366" s="129"/>
      <c r="G366" s="132"/>
    </row>
    <row r="367" spans="1:7" x14ac:dyDescent="0.25">
      <c r="A367" s="129"/>
      <c r="B367" s="130"/>
      <c r="C367" s="131"/>
      <c r="D367" s="129"/>
      <c r="E367" s="42"/>
      <c r="F367" s="129"/>
      <c r="G367" s="132"/>
    </row>
    <row r="368" spans="1:7" x14ac:dyDescent="0.25">
      <c r="A368" s="129"/>
      <c r="B368" s="130"/>
      <c r="C368" s="131"/>
      <c r="D368" s="129"/>
      <c r="E368" s="42"/>
      <c r="F368" s="129"/>
      <c r="G368" s="132"/>
    </row>
    <row r="369" spans="1:7" x14ac:dyDescent="0.25">
      <c r="A369" s="129"/>
      <c r="B369" s="130"/>
      <c r="C369" s="131"/>
      <c r="D369" s="129"/>
      <c r="E369" s="42"/>
      <c r="F369" s="129"/>
      <c r="G369" s="132"/>
    </row>
    <row r="370" spans="1:7" x14ac:dyDescent="0.25">
      <c r="A370" s="129"/>
      <c r="B370" s="130"/>
      <c r="C370" s="131"/>
      <c r="D370" s="129"/>
      <c r="E370" s="42"/>
      <c r="F370" s="129"/>
      <c r="G370" s="132"/>
    </row>
    <row r="371" spans="1:7" x14ac:dyDescent="0.25">
      <c r="A371" s="129"/>
      <c r="B371" s="130"/>
      <c r="C371" s="131"/>
      <c r="D371" s="129"/>
      <c r="E371" s="42"/>
      <c r="F371" s="129"/>
      <c r="G371" s="132"/>
    </row>
    <row r="372" spans="1:7" x14ac:dyDescent="0.25">
      <c r="A372" s="129"/>
      <c r="B372" s="130"/>
      <c r="C372" s="131"/>
      <c r="D372" s="129"/>
      <c r="E372" s="42"/>
      <c r="F372" s="129"/>
      <c r="G372" s="132"/>
    </row>
  </sheetData>
  <mergeCells count="70">
    <mergeCell ref="E12:G12"/>
    <mergeCell ref="A1:G1"/>
    <mergeCell ref="A2:G2"/>
    <mergeCell ref="H2:P2"/>
    <mergeCell ref="A6:B6"/>
    <mergeCell ref="C6:G6"/>
    <mergeCell ref="E7:G7"/>
    <mergeCell ref="A9:B9"/>
    <mergeCell ref="C9:G9"/>
    <mergeCell ref="A10:B10"/>
    <mergeCell ref="C10:G10"/>
    <mergeCell ref="D11:G11"/>
    <mergeCell ref="D62:G62"/>
    <mergeCell ref="D17:G17"/>
    <mergeCell ref="E18:G18"/>
    <mergeCell ref="E25:G25"/>
    <mergeCell ref="E29:G29"/>
    <mergeCell ref="A33:G33"/>
    <mergeCell ref="D34:G34"/>
    <mergeCell ref="E35:G35"/>
    <mergeCell ref="D38:G38"/>
    <mergeCell ref="E39:G39"/>
    <mergeCell ref="D44:G44"/>
    <mergeCell ref="E45:G45"/>
    <mergeCell ref="E115:G115"/>
    <mergeCell ref="E63:G63"/>
    <mergeCell ref="E68:G68"/>
    <mergeCell ref="E74:G74"/>
    <mergeCell ref="E79:G79"/>
    <mergeCell ref="D93:G93"/>
    <mergeCell ref="E94:G94"/>
    <mergeCell ref="D97:G97"/>
    <mergeCell ref="E98:G98"/>
    <mergeCell ref="E103:G103"/>
    <mergeCell ref="D109:G109"/>
    <mergeCell ref="E110:G110"/>
    <mergeCell ref="D181:G181"/>
    <mergeCell ref="E120:G120"/>
    <mergeCell ref="E124:G124"/>
    <mergeCell ref="D128:G128"/>
    <mergeCell ref="E131:G131"/>
    <mergeCell ref="E135:G135"/>
    <mergeCell ref="E140:G140"/>
    <mergeCell ref="D165:G165"/>
    <mergeCell ref="E166:G166"/>
    <mergeCell ref="E173:G173"/>
    <mergeCell ref="E176:G176"/>
    <mergeCell ref="A180:G180"/>
    <mergeCell ref="E241:G241"/>
    <mergeCell ref="E182:G182"/>
    <mergeCell ref="D185:G185"/>
    <mergeCell ref="E186:G186"/>
    <mergeCell ref="E192:G192"/>
    <mergeCell ref="D198:G198"/>
    <mergeCell ref="D218:G218"/>
    <mergeCell ref="E219:G219"/>
    <mergeCell ref="E224:G224"/>
    <mergeCell ref="D227:G227"/>
    <mergeCell ref="E228:G228"/>
    <mergeCell ref="D240:G240"/>
    <mergeCell ref="E263:G263"/>
    <mergeCell ref="E264:G264"/>
    <mergeCell ref="E269:G269"/>
    <mergeCell ref="B277:E277"/>
    <mergeCell ref="E244:G244"/>
    <mergeCell ref="E251:G251"/>
    <mergeCell ref="D254:G254"/>
    <mergeCell ref="E255:G255"/>
    <mergeCell ref="E260:G260"/>
    <mergeCell ref="D262:G262"/>
  </mergeCells>
  <pageMargins left="0.7" right="0.7" top="0.75" bottom="0.75" header="0.3" footer="0.3"/>
  <pageSetup paperSize="9" scale="93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sszczepaniak</dc:creator>
  <cp:lastModifiedBy>sszczepaniak</cp:lastModifiedBy>
  <cp:lastPrinted>2023-01-19T13:31:44Z</cp:lastPrinted>
  <dcterms:created xsi:type="dcterms:W3CDTF">2023-01-19T13:10:02Z</dcterms:created>
  <dcterms:modified xsi:type="dcterms:W3CDTF">2023-02-24T15:03:43Z</dcterms:modified>
</cp:coreProperties>
</file>