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8" activeTab="0"/>
  </bookViews>
  <sheets>
    <sheet name="Solidarnosci" sheetId="1" r:id="rId1"/>
  </sheets>
  <definedNames>
    <definedName name="_xlnm.Print_Area" localSheetId="0">'Solidarnosci'!$A$1:$E$155</definedName>
    <definedName name="_xlnm.Print_Titles" localSheetId="0">'Solidarnosci'!$10:$13</definedName>
    <definedName name="Excel_BuiltIn_Print_Titles" localSheetId="0">'Solidarnosci'!$A$10:$IT$13</definedName>
    <definedName name="Excel_BuiltIn_Print_Titles" localSheetId="0">'Solidarnosci'!$A$10:$IS$13</definedName>
    <definedName name="Excel_BuiltIn_Print_Titles" localSheetId="0">'Solidarnosci'!$A$8:$IS$13</definedName>
    <definedName name="Excel_BuiltIn_Print_Area" localSheetId="0">('Solidarnosci'!$A$1:$E$155,'Solidarnosci'!#REF!)</definedName>
    <definedName name="Excel_BuiltIn_Print_Area" localSheetId="0">('Solidarnosci'!$A$1:$E$155,'Solidarnosci'!#REF!,'Solidarnosci'!#REF!)</definedName>
    <definedName name="Excel_BuiltIn_Print_Titles" localSheetId="0">'Solidarnosci'!$A$8:$ID$13</definedName>
    <definedName name="C">#REF!</definedName>
    <definedName name="Excel_BuiltIn__FilterDatabase">'Solidarnosci'!$A$1:$E$428</definedName>
  </definedNames>
  <calcPr fullCalcOnLoad="1" fullPrecision="0"/>
</workbook>
</file>

<file path=xl/sharedStrings.xml><?xml version="1.0" encoding="utf-8"?>
<sst xmlns="http://schemas.openxmlformats.org/spreadsheetml/2006/main" count="416" uniqueCount="303">
  <si>
    <t>PRZEDMIAR ROBÓT</t>
  </si>
  <si>
    <t>Nazwa zadania:     Rozbudowa dróg gminnych ul. Kujawskiej i Solidarności w Kruszwicy</t>
  </si>
  <si>
    <t>BRANŻA DROGOWA</t>
  </si>
  <si>
    <t>ul. Solidarności oraz ul. Kujawska – odcinek od km 0+538 do KT</t>
  </si>
  <si>
    <t>Lp.</t>
  </si>
  <si>
    <t>Podstawy</t>
  </si>
  <si>
    <t>Element scalony - rodzaj robót                                                                                                    Szczegółowy opis robót i obliczenie ich ilości</t>
  </si>
  <si>
    <t>Jm</t>
  </si>
  <si>
    <t>Ilość</t>
  </si>
  <si>
    <t>3</t>
  </si>
  <si>
    <t>5</t>
  </si>
  <si>
    <t>D 01.00.00</t>
  </si>
  <si>
    <t>ROBOTY PRZYGOTOWAWCZE</t>
  </si>
  <si>
    <t>1.1</t>
  </si>
  <si>
    <t>D 01.01.01
45233000-9</t>
  </si>
  <si>
    <t>ODTWORZENIE (WYZNACZENIE) TRASY I PUNKTÓW WYSOKOŚCIOWYCH
CPV: Roboty w zakresie konstruowania, fundamentowania oraz wykonywania nawierzchni autostrad, dróg</t>
  </si>
  <si>
    <t>1.1.1</t>
  </si>
  <si>
    <t>Odtworzenie trasy i punktów wysokościowych trasy w terenie równinnym</t>
  </si>
  <si>
    <t>km</t>
  </si>
  <si>
    <t>1.2</t>
  </si>
  <si>
    <t>D 01.02.01
45112000-5</t>
  </si>
  <si>
    <t>USUNIĘCIE DRZEW I KRZEWÓW
CPV: Roboty ziemne i wykopaliskowe</t>
  </si>
  <si>
    <t>1.2.1</t>
  </si>
  <si>
    <t xml:space="preserve">Karczowanie krzewów wraz z wywozem materiałów na składowisko Wykonawcy </t>
  </si>
  <si>
    <r>
      <t>m</t>
    </r>
    <r>
      <rPr>
        <vertAlign val="superscript"/>
        <sz val="11"/>
        <rFont val="Arial"/>
        <family val="2"/>
      </rPr>
      <t>2</t>
    </r>
  </si>
  <si>
    <t>1.2.2</t>
  </si>
  <si>
    <t>Mechaniczne ścięcie drzew z karczowaniem pni o śr. do 15 cm z wywozem materiałów na składowisko Wykonawcy i utylizacją z zasypaniem wykopów po karczowaniu</t>
  </si>
  <si>
    <t>szt.</t>
  </si>
  <si>
    <t>1.2.3</t>
  </si>
  <si>
    <t>Mechaniczne ścięcie drzew z karczowaniem pni o śr. 16-25 cm z wywozem materiałów na składowisko Wykonawcy i utylizacją z zasypaniem wykopów po karczowaniu</t>
  </si>
  <si>
    <t>1.2.4</t>
  </si>
  <si>
    <t>kalkulacja indywidualna</t>
  </si>
  <si>
    <t>Przesadzenie drzew w miejsce wskazane przez Zamawiającego. Drzewa o średnicy do 20 cm (od nr 23 do nr 63 zgodnie z oznaczeniami w części rysunkowej opracowania).</t>
  </si>
  <si>
    <t>1.3</t>
  </si>
  <si>
    <t>D 01.02.04
45111000-8</t>
  </si>
  <si>
    <t>ROZBIÓRKA ELEMENTÓW DRÓG, OGRODZEŃ I PRZEPUSTÓW
CPV: Roboty w zakresie rozbiórek, przygotowania oraz oczyszczenia terenu pod budowę</t>
  </si>
  <si>
    <t>1.3.1</t>
  </si>
  <si>
    <t>Rozebranie nawierzchni z kostki betonowej o gr. 6 cm wraz z ułożeniem kostki na palety i wywozem na składowisko Zamawiającego (95% powierzchni) obmiar: 350,48*0,95=332,96 m2</t>
  </si>
  <si>
    <t>1.3.2</t>
  </si>
  <si>
    <t>Rozebranie nawierzchni z kostki betonowej o gr. 8 cm wraz z ułożeniem kostki na palety i wywozem na składowisko Zamawiającego  (95% powierzchni) obmiar: 957,4*0,95=909,53 m2</t>
  </si>
  <si>
    <t>1.3.4</t>
  </si>
  <si>
    <t>Rozebranie nawierzchni z kostki betonowej gr. 6 cm (obmiar: 350,48*0,05=17,52 m2)</t>
  </si>
  <si>
    <t>1.3.5</t>
  </si>
  <si>
    <t>Rozebranie nawierzchni z kostki betonowej gr. 8 cm  (obmiar:957,4*0,05=47,87 m2)</t>
  </si>
  <si>
    <t>Rozebranie obrzeża betonowego 8x30 cm wraz z ławą betonową</t>
  </si>
  <si>
    <t>m</t>
  </si>
  <si>
    <t>1.3.3</t>
  </si>
  <si>
    <t>Rozebranie opornika 12x25 cm wraz z ławą betonową</t>
  </si>
  <si>
    <t>Rozebranie krawężnika 15x22 cm wraz z ławą betonową</t>
  </si>
  <si>
    <t>1.3.6</t>
  </si>
  <si>
    <t>Rozebranie krawężnika 15x30 cm wraz z ławą betonową</t>
  </si>
  <si>
    <t>Rozebranie podbudowy betonowej o gr. 15 cm – istn. Chodniki</t>
  </si>
  <si>
    <t>Rozebranie podbudowy betonowej o gr. 20 cm</t>
  </si>
  <si>
    <t>Rozebranie nawierzchni z mieszanki mineralno-bitumicznej o gr. 5 cm – ścieżka rowerowa</t>
  </si>
  <si>
    <t>1.3.7</t>
  </si>
  <si>
    <t>Rozebranie nawierzchni z mieszanki mineralno-bitumicznej o gr. 5 cm – jezdnia w związku z korektą geometrii oraz nową konstrukcję, parking</t>
  </si>
  <si>
    <t>Rozebranie podbudowy z kruszywa łamanego stabilizowanego mechanicznie o gr. 15 cm – ścieżka</t>
  </si>
  <si>
    <t>Rozebranie podbudowy z kruszywa łamanego stabilizowanego mechanicznie o gr. 20 cm -  jezdnia w związku z koreką geometrii oraz nową konstrukcję, parking</t>
  </si>
  <si>
    <t>Demontaż słupka stalowego znaku drogowego z wywozem na składowisko Zamawiającego</t>
  </si>
  <si>
    <t>1.3.8</t>
  </si>
  <si>
    <t>Demontaż tarczy znaku drogowego  z wywozem na składowisko Zamawiającego</t>
  </si>
  <si>
    <t>Demontaż tabliczki  z wywozem na składowisko Zamawiającego</t>
  </si>
  <si>
    <t>Wywóz gruzu na składowisko Wykonawcy z utylizacją</t>
  </si>
  <si>
    <r>
      <t>m</t>
    </r>
    <r>
      <rPr>
        <vertAlign val="superscript"/>
        <sz val="11"/>
        <rFont val="Arial"/>
        <family val="2"/>
      </rPr>
      <t>3</t>
    </r>
  </si>
  <si>
    <t>1.4</t>
  </si>
  <si>
    <t>D 01.03.04
45111000-8</t>
  </si>
  <si>
    <t>REGULACJA I ZABEZPIECZENIE URZĄDZEŃ INFRASTRUKTURY PODZIEMNEJ
CPV: Roboty w zakresie rozbiórek, przygotowania oraz oczyszczenia terenu pod budowę</t>
  </si>
  <si>
    <t>1.4.1</t>
  </si>
  <si>
    <t>Regulacja wysokościowa włazów studni kanalizacji sanitarnej oraz deszczowej</t>
  </si>
  <si>
    <t>1.4.3</t>
  </si>
  <si>
    <t>Regulacja wysokościowa wpustów kanalizacji deszczowej</t>
  </si>
  <si>
    <t>1.4.4</t>
  </si>
  <si>
    <t>Regulacja wysokościowa włazów studni teletechnicznych</t>
  </si>
  <si>
    <t>1.5</t>
  </si>
  <si>
    <t>PRZEBUDOWA KABLOWYCH LINI TELETECHNICZNYCH ORAZ ENERGETYCZNYCH PRZY PRZEBUDOWIE DRÓG
CPV: Roboty w zakresie rozbiórek, przygotowania oraz oczyszczenia terenu pod budowę</t>
  </si>
  <si>
    <t>1.5.1</t>
  </si>
  <si>
    <t>Zabezpieczenie infrastruktury teletechnicznej rurą osłonową dwudzielną śr 110 mm</t>
  </si>
  <si>
    <t>D 02.00.00</t>
  </si>
  <si>
    <t>ROBOTY ZIEMNE</t>
  </si>
  <si>
    <t>2.1</t>
  </si>
  <si>
    <t>D 02.01.01
45112000-5</t>
  </si>
  <si>
    <t>WYKONANIE WYKOPÓW W GRUNTACH I-V KATEGORII
CPV: Roboty ziemne i wykopaliskowe</t>
  </si>
  <si>
    <t>2.1.1</t>
  </si>
  <si>
    <t xml:space="preserve">Wykonanie wykopów z wywozem na składowisko Wykonawcy i utylizacją urobku </t>
  </si>
  <si>
    <t>- pod konstrukcję chodnika: 765,8m2*0,45m</t>
  </si>
  <si>
    <t>- pod konstrukcję zatoki postojowej: 547,67m2*0,7m</t>
  </si>
  <si>
    <t>- pod konstrukcję zjazdów - poszerzenie Z2 i Z3: 7,22m2*0,5m</t>
  </si>
  <si>
    <t>- pod konstrukcję jezdni: 672,62m2*0,4m</t>
  </si>
  <si>
    <t>- wykonanie wykopów - plantowanie powierzchni terenów zielonych 657m2*0,15m</t>
  </si>
  <si>
    <t>2.1.2</t>
  </si>
  <si>
    <t>Wykonanie wykopów z wywozem na składowisko Wykonawcy i utylizacją urobku – koryto związane z przebudową ścieżki rowerowej (obmiar: 32,5 m2 * 0,38m= 12,35 m3)</t>
  </si>
  <si>
    <t>2.2</t>
  </si>
  <si>
    <t>D 02.03.01</t>
  </si>
  <si>
    <t>WYKONANIE NASYPÓW
CPV: Roboty ziemne i wykopaliskowe</t>
  </si>
  <si>
    <t>2.2.1</t>
  </si>
  <si>
    <t>Wykonanie nasypów – obsypanie korpusu drogowego (439m2*0,1m)</t>
  </si>
  <si>
    <t>D 04.00.00</t>
  </si>
  <si>
    <t>PODBUDOWY</t>
  </si>
  <si>
    <t>3.1</t>
  </si>
  <si>
    <t>D 04.01.01
45233000-9</t>
  </si>
  <si>
    <t>PROFILOWANIE I ZAGĘSZCZANIE PODŁOŻA
CPV: Roboty w zakresie konstruowania, fundamentowania oraz wykonywania nawierzchni autostrad, dróg</t>
  </si>
  <si>
    <t>3.1.1</t>
  </si>
  <si>
    <t>Profilowanie i zagęszczenie podłoża pod warstwy konstrukcyjne nawierzchni</t>
  </si>
  <si>
    <t>3.1.2</t>
  </si>
  <si>
    <t>Profilowanie i zagęszczenie podłoża pod warstwy konstrukcyjne nawierzchni – przebudowa ścieżki rowerowej</t>
  </si>
  <si>
    <t>3.2</t>
  </si>
  <si>
    <t>D 04.02.01
45233000-9</t>
  </si>
  <si>
    <r>
      <t>WARSTWA ODSĄCZAJĄCA</t>
    </r>
    <r>
      <rPr>
        <b/>
        <sz val="11"/>
        <rFont val="Arial"/>
        <family val="2"/>
      </rPr>
      <t xml:space="preserve">                                                                                                               </t>
    </r>
    <r>
      <rPr>
        <b/>
        <u val="single"/>
        <sz val="11"/>
        <rFont val="Arial"/>
        <family val="2"/>
      </rPr>
      <t xml:space="preserve"> CPV: Roboty w zakresie konstruowania, fundamentowania oraz wykonywania nawierzchni autostrad, dróg</t>
    </r>
  </si>
  <si>
    <t>3.2.1</t>
  </si>
  <si>
    <t>Wykonanie warstwy odcinającej z piasku o grubości 25 cm – nowa konstrukcja chodnika</t>
  </si>
  <si>
    <t>3.3</t>
  </si>
  <si>
    <t>D 04.03.01
45233000-9</t>
  </si>
  <si>
    <t>OCZYSZCZENIE I SKROPIENIE WARSTW KONSTRUKCYJNYCH
CPV: Roboty w zakresie konstruowania, fundamentowania oraz wykonywania nawierzchni autostrad, dróg</t>
  </si>
  <si>
    <t>3.3.1</t>
  </si>
  <si>
    <t>Oczyszczenie warstw konstrukcyjnych - warstwy bitumiczne</t>
  </si>
  <si>
    <t>3.3.2</t>
  </si>
  <si>
    <t>Skropienie warstw konstrukcyjnych emulsją asfaltową – warstwy bitumiczne</t>
  </si>
  <si>
    <t>- jezdnia pod warstwę profilową: 3319,57- 32,52 =3287,05 m2</t>
  </si>
  <si>
    <t>- jezdnia od km 0+224 do KT pod warstwę wiążącą: 3319,57-32,52=3287,05 m2</t>
  </si>
  <si>
    <t>- jezdnia pod warstwę ścieralną: 3890,70 m2</t>
  </si>
  <si>
    <t xml:space="preserve">- plac i zjazdy pod profil:  803,17 m2 </t>
  </si>
  <si>
    <t xml:space="preserve">- plac i zjazdy pod ścieralną: 872,93 m2 </t>
  </si>
  <si>
    <t>3.3.3</t>
  </si>
  <si>
    <t>Oczyszczenie warstw konstrukcyjnych - warstwy niebitumiczne (nowa konstrukcja jezdni, placu, zjazdu Z6 oraz ścieżki rowerowej)</t>
  </si>
  <si>
    <t>3.3.4</t>
  </si>
  <si>
    <t>Skropienie warstw konstrukcyjnych emulsją asfaltową – niebitumiczne</t>
  </si>
  <si>
    <t>3.4</t>
  </si>
  <si>
    <t>D 04.04.02
45233000-9</t>
  </si>
  <si>
    <t>PODBUDOWA Z KRUSZYWA ŁAMANEGO STABILIZOWANEGO MECHANICZNIE
CPV: Roboty w zakresie konstruowania, fundamentowania oraz wykonywania nawierzchni autostrad, dróg</t>
  </si>
  <si>
    <t>3.4.1</t>
  </si>
  <si>
    <t>Wykonanie podbudowy z kruszywa łamanego 0/31,5mm stab. mechanicznie gr.20 cm C90/3 – jezdnia, poszerzenie zjazdu (7,22 m2+625,52m2=632,74m2)</t>
  </si>
  <si>
    <t>3.4.2</t>
  </si>
  <si>
    <t>Wyprofilowanie istniejącej podbudowy ścieżki rowerowej z kruszywem łamanym 0/31,5mm stab. mechanicznie gr. średnio 12 cm C90/3 – ścieżka rowerowa oraz zjazd Z6</t>
  </si>
  <si>
    <t>3.4.3</t>
  </si>
  <si>
    <t>Wykonanie podbudowy z kruszywa łamanego 0/31,5mm stab. mechanicznie gr.15 cm C90/3 – ścieżka rowerowa – przebudowa</t>
  </si>
  <si>
    <t>3.5</t>
  </si>
  <si>
    <t>D 04.05.01
45233000-9</t>
  </si>
  <si>
    <t>ULEPSZONE PODŁOŻE Z GRUNTU STABILIZOWANEGO CEMENTEM
CPV: Roboty w zakresie konstruowania, fundamentowania oraz wykonywania nawierzchni autostrad, dróg</t>
  </si>
  <si>
    <t>3.5.1</t>
  </si>
  <si>
    <t>Wykonanie warstwy wzmacniającej z gruntu stabilizowanego cementem C1,5/2 gr. 20  cm – nowa konstrukcja zjazdu oraz zatoki postojowej</t>
  </si>
  <si>
    <t>3.5.2</t>
  </si>
  <si>
    <t>Wykonanie warstwy wzmacniającej z gruntu stabilizowanego cementem C1,5/2 gr. 20  cm – nowa konstrukcja zjazdu o nawierzchni bitumicznej – korekta geometrii zjazdu Z2 oraz Z3</t>
  </si>
  <si>
    <t>3.5.3</t>
  </si>
  <si>
    <t>Wykonanie warstwy wzmacniającej z gruntu stabilizowanego cementem C1,5/2 gr. 30  cm – nowa konstrukcja jezdni</t>
  </si>
  <si>
    <t>3.5.4</t>
  </si>
  <si>
    <t>Wykonanie warstwy wzmacniającej z gruntu stabilizowanego cementem C1,5/2 gr. 15  cm –przebudowa ścieżki rowerowej</t>
  </si>
  <si>
    <t>3.6</t>
  </si>
  <si>
    <t>D 04.06.01
45233000-9</t>
  </si>
  <si>
    <t>PODBUDOWA BETONOWA
CPV: Roboty w zakresie konstruowania, fundamentowania oraz wykonywania nawierzchni autostrad, dróg</t>
  </si>
  <si>
    <t>3.6.1</t>
  </si>
  <si>
    <t>Wykonanie podbudowy z chudego betonu C8/10 gr. 12 cm – chodnik nowa konstrukcja</t>
  </si>
  <si>
    <t>3.6.2</t>
  </si>
  <si>
    <t>Wyprofilowanie oraz oczyszczenie istniejącej podbudowy chodnika chudym betonem C8/10 o śr. grubości 15 cm – chodnik do przebudowy</t>
  </si>
  <si>
    <t>3.6.3</t>
  </si>
  <si>
    <t>Oczyszczenie oraz wyprofilowanie istniejącej podbudowy zjazdu chudym betonem C8/10 o śr. grubości 16 cm</t>
  </si>
  <si>
    <t>3.6.4</t>
  </si>
  <si>
    <t>Wykonanie podbudowy z chudego betonu C8/10 gr. 20 cm – zatoki postojowe o nowej konstrukcji</t>
  </si>
  <si>
    <t>3.6.5</t>
  </si>
  <si>
    <t>Oczyszczenie oraz wyprofilowanie istniejącej podbudowy zatok postojowych chudym betonem C8/10 o śr. grubości 16 cm</t>
  </si>
  <si>
    <t>05.00.00</t>
  </si>
  <si>
    <t>NAWIERZCHNIE</t>
  </si>
  <si>
    <t>4.1</t>
  </si>
  <si>
    <t>D 05.03.11
45233000-9</t>
  </si>
  <si>
    <r>
      <t>FREZOWANIE NAWIERZCHNI ASFALTOWYCH NA ZIMNO</t>
    </r>
    <r>
      <rPr>
        <b/>
        <sz val="11"/>
        <rFont val="Arial"/>
        <family val="2"/>
      </rPr>
      <t xml:space="preserve">                                                           </t>
    </r>
    <r>
      <rPr>
        <b/>
        <u val="single"/>
        <sz val="11"/>
        <rFont val="Arial"/>
        <family val="2"/>
      </rPr>
      <t xml:space="preserve"> CPV: Roboty w zakresie konstruowania, fundamentowania oraz wykonywania nawierzchni autostrad, dróg</t>
    </r>
  </si>
  <si>
    <t>4.1.1</t>
  </si>
  <si>
    <t>Wykonanie frezowania nawierzchni asfaltowych na zimno na gr. do 3 cm – jezdnia (wg tabeli frezowania 13,74m3 oraz wykonanie frezowania nawierzchni na placu przy obiekcie handlowym) z odwozem destruktu na składowisko Wykonawcy z utylizacją</t>
  </si>
  <si>
    <t>4.2</t>
  </si>
  <si>
    <t>D 05.03.05
45233000-9</t>
  </si>
  <si>
    <t>NAWIERZCHNIA Z BETONU ASFALTOWEGO
CPV: Roboty w zakresie konstruowania, fundamentowania oraz wykonywania nawierzchni autostrad, dróg</t>
  </si>
  <si>
    <t>4.2.1</t>
  </si>
  <si>
    <t>Profilowanie nawierzchni betonem asfaltowym AC 16W KR 1-2 (min. grubość warstwy 4 cm) jezdni, placu oraz zjazdu Z2, Z3 oraz Z4 – (wg tabeli profilowania (206,476 m3 – 21,436m3)*2,45Mg/m3=453,35 Mg))</t>
  </si>
  <si>
    <t>Mg</t>
  </si>
  <si>
    <t>4.2.1a</t>
  </si>
  <si>
    <t>Profilowanie nawierzchni betonem asfaltowym AC 11W KR 1-2 w ilości średnio 75 kg/m2 – plac przy działce nr 131/27 (obmiar: 714,51m2*0,03m=21,436m3*2,45Mg/3m)</t>
  </si>
  <si>
    <t>4.2.2</t>
  </si>
  <si>
    <t>Wykonanie warstwy wiążącej  z betonu asfaltowego AC 16W KR 1-2 o gr. 5 cm – zjazd Z6</t>
  </si>
  <si>
    <t>4.2.3</t>
  </si>
  <si>
    <t>Wykonanie warstwy wiążącej  z betonu asfaltowego AC 16W KR 1-2 o gr. 8 cm</t>
  </si>
  <si>
    <t>4.2.4</t>
  </si>
  <si>
    <t>Wykonanie warstwy ścieralnej z betonu asfaltowego AC 11S KR 1-2 gr. 4 cm – zjazd Z1, Z2, Z6 oraz plac</t>
  </si>
  <si>
    <t>4.2.5</t>
  </si>
  <si>
    <t>Wykonanie warstwy ścieralnej z betonu asfaltowego AC 8S KR 1-2 gr. 5 cm – ścieżka rowerowa</t>
  </si>
  <si>
    <t>4.3</t>
  </si>
  <si>
    <t>D 05.03.13
45233000-9</t>
  </si>
  <si>
    <t>NAWIERZCHNIA Z MIESZANKI MASTYKSOWO-GRYSOWEJ SMA
CPV: Roboty w zakresie konstruowania, fundamentowania oraz wykonywania nawierzchni autostrad, dróg</t>
  </si>
  <si>
    <t>4.3.1</t>
  </si>
  <si>
    <t>Wykonanie warstwy ścieralnej z SMA 11 50/70 KR 1-2 gr. 4 cm (jezdnia ul. Kujawskiej od km  km  0+538 do KT oraz jezdnia ul. Solidarności pomniejszona o powierzchnię ścieku z kostki)</t>
  </si>
  <si>
    <t>4.4</t>
  </si>
  <si>
    <t>D 05.03.23 45233000-9</t>
  </si>
  <si>
    <t>NAWIERZCHNIA Z BETONOWEJ KOSTKI BRUKOWEJ
CPV:Roboty w zakresie konstruowania, fundamentowania oraz wykonywania nawierzchni autostrad, dróg</t>
  </si>
  <si>
    <t>4.4.1</t>
  </si>
  <si>
    <t>Wykonanie nawierzchni z betonowej kostki brukowej gr. 8 cm  na podsypce cem.-piaskowej gr. 3 cm – kostka nowa, kolor – zatoki postojowe – nowa konstrukcja zatok postojowych</t>
  </si>
  <si>
    <t>4.4.2</t>
  </si>
  <si>
    <t>Wykonanie nawierzchni z betonowej kostki brukowej gr. 8 cm  na podsypce cem.-piaskowej gr. 3 cm – kostka nowa, kolor – zatoki postojowe – wzmocnienie istniejącej konstrukcji zatok postojowych</t>
  </si>
  <si>
    <t>4.4.3</t>
  </si>
  <si>
    <t>Wykonanie nawierzchni z betonowej kostki brukowej gr. 8 cm  na podsypce cem.-piaskowej gr. 3 cm – kostka nowa, kolor – zjazdy – wzmocnienie istniejącej konstrukcji zjazdów - wg wykazu zjazdów</t>
  </si>
  <si>
    <t>4.4.4</t>
  </si>
  <si>
    <t>Wykonanie nawierzchni z betonowej kostki brukowej gr. 8 cm  na podsypce cem.-piaskowej gr. 3 cm – kostka nowa, kolor szary – regulacja nawierzchni w ciągu ul. Zakątek</t>
  </si>
  <si>
    <t>4.4.5</t>
  </si>
  <si>
    <t>Wykonanie nawierzchni z betonowej kostki brukowej gr. 6 cm (kostka nowa)  na podsypce cem.-piaskowej gr. 3 cm – chodnik – nowa konstrukcja</t>
  </si>
  <si>
    <t>4.4.6</t>
  </si>
  <si>
    <t>Wykonanie nawierzchni z betonowej kostki brukowej gr. 6 cm (kostka nowa) na podsypce cem.-piaskowej gr. 3 cm – chodnik – wzmocnienie istniejącej konstrukcji</t>
  </si>
  <si>
    <t>4.4.7</t>
  </si>
  <si>
    <t>Regulacja wysokościowa istniejących nawierzchni z kostki betonowej gr. 6 cm (kostka nowa) układanych na podsypce cementowo-piaskowej gr. 3 cm (opaski, dojścia)</t>
  </si>
  <si>
    <t>4.4.8</t>
  </si>
  <si>
    <t>Wykonanie nawierzchni z betonowej kostki brukowej gr. 8 cm  na podsypce cem.-piaskowej gr. 3 cm – kostka nowa, kolor –szary – ściek z kostki betonowej wraz z wykonaniem ławy z betonu C12/15 (obmiar: 81,3m*2*0,2m – jezdnia)</t>
  </si>
  <si>
    <t>4.4.9</t>
  </si>
  <si>
    <t>Wykonanie nawierzchni z betonowej kostki brukowej gr. 8 cm  na podsypce cem.-piaskowej gr. 3 cm – kostka nowa, kolor –szary – ściek z kostki betonowej wraz z wykonaniem ławy z betonu C12/15 (obmiar: 34,4m*0,2m – plac przy obiekcie handlowym)</t>
  </si>
  <si>
    <t>4.4.10</t>
  </si>
  <si>
    <t>Montaż płytek ryflowanych typu Focus lub równoważnych o szerokości 35 cm – przy przejściach dla pieszych</t>
  </si>
  <si>
    <t>4.5</t>
  </si>
  <si>
    <t>D 05.03.26
45233000-9</t>
  </si>
  <si>
    <r>
      <t xml:space="preserve">ZABEZPIECZENIE NAWIERZCHNI SIATKĄ ZBROJENIOWĄ Z WŁÓKIEN SZKLANYCH WSTĘPNIE PRZESĄCZONĄ ASFALTEM                                                                                    </t>
    </r>
    <r>
      <rPr>
        <b/>
        <u val="single"/>
        <sz val="11"/>
        <rFont val="Arial"/>
        <family val="2"/>
      </rPr>
      <t xml:space="preserve"> CPV: Roboty w zakresie konstruowania, fundamentowania oraz wykonywania nawierzchni autostrad, dróg</t>
    </r>
  </si>
  <si>
    <t>4.5.1</t>
  </si>
  <si>
    <t>Ułożenie siatki kompozytowej wstępnie przesączonej asfaltem z włókien szklanych o wytrzymałości na rozciąganie 120x120 kN/m (jezdnia ul. Solidarnosci od km 0+224 do KT)</t>
  </si>
  <si>
    <t>D 07.00.00.</t>
  </si>
  <si>
    <t>OZNAKOWANIE DRÓG I URZADZENIA BEZPIECZEŃSTWA RUCHU</t>
  </si>
  <si>
    <t>5.1</t>
  </si>
  <si>
    <t>D 07.01.01. 45233000-9</t>
  </si>
  <si>
    <r>
      <t>OZNAKOWANIE POZIOME</t>
    </r>
    <r>
      <rPr>
        <b/>
        <sz val="11"/>
        <rFont val="Arial"/>
        <family val="2"/>
      </rPr>
      <t xml:space="preserve">                                                                                                          </t>
    </r>
    <r>
      <rPr>
        <b/>
        <u val="single"/>
        <sz val="11"/>
        <rFont val="Arial"/>
        <family val="2"/>
      </rPr>
      <t>CPV: Roboty w zakresie konstruowania, fundamentowania oraz wykonywania nawierzchni autostrad i dróg</t>
    </r>
  </si>
  <si>
    <t>5.1.1</t>
  </si>
  <si>
    <t>Wykonanie oznakowania poziomego jezdni materiałami cienkowarstwowymi  – (linia P-7c – 111 mb, linia P-10 – 8 mb -  ścieżka, symbol P23 – 15 szt., P-26 – 1 szt.)</t>
  </si>
  <si>
    <t>5.1.2</t>
  </si>
  <si>
    <t>Wykonanie oznakowania poziomego jezdni materiałami grubowarstwowymi  – (linia P-14 – 20,5 mb, P-10 – 42 mb, P-4 – 207,6 mb, P-13 -32,1 mb, P-11 – 14 mb, P-1b – 207 mb, P-3b – 10 mb, P-6 – 60 mb, P-1e – 17 mb)</t>
  </si>
  <si>
    <t>5.1.3</t>
  </si>
  <si>
    <t>Wykonanie oznakowania poziomego jezdni materiałami grubowarstwowymi  – kontrast przejść dla pieszych koloru czerwonego oraz przejazdu dla rowerzystów (35m2*5+14m2)</t>
  </si>
  <si>
    <t>5.1.4</t>
  </si>
  <si>
    <t>Wykonanie oznakowania poziomego miejsca dla osoby niepełnosprawnej w technologi cienkowarstwowej – nawierzchnia koloru niebieskiego o wymiarach 5mx3,6m, znak poziomy P-20 oraz symbol  P-24</t>
  </si>
  <si>
    <t>kpl.</t>
  </si>
  <si>
    <t>5.2</t>
  </si>
  <si>
    <t>D 07.02.01. 45233000-9</t>
  </si>
  <si>
    <t>OZNAKOWANIE PIONOWE
CPV: Roboty w zakresie konstruowania, fundamentowania oraz wykonywania nawierzchni autostrad i dróg</t>
  </si>
  <si>
    <t>5.2.1</t>
  </si>
  <si>
    <t>Ustawienie i zamocowanie słupków z rur stalowych fi 50 mm</t>
  </si>
  <si>
    <t>5.2.2</t>
  </si>
  <si>
    <t>Przymocowanie tarcz znaków drogowych odblaskowych do gotowych słupków – znaki małe</t>
  </si>
  <si>
    <t>5.2.3</t>
  </si>
  <si>
    <t xml:space="preserve">Przymocowanie tabliczek do gotowych słupków </t>
  </si>
  <si>
    <t>5.2.4</t>
  </si>
  <si>
    <t>Przestawienie słupka z rury stalowej</t>
  </si>
  <si>
    <t>5.2.5</t>
  </si>
  <si>
    <t>Demontaż z ponownym montażem tarczy znaku</t>
  </si>
  <si>
    <t>5.2.6</t>
  </si>
  <si>
    <t>Demontaż z ponownym montażem tabliczki znaku</t>
  </si>
  <si>
    <t>D 08.00.00</t>
  </si>
  <si>
    <t>ELEMENTY ULIC</t>
  </si>
  <si>
    <t>6.1</t>
  </si>
  <si>
    <t>D 08.01.01
45233000-9</t>
  </si>
  <si>
    <t>KRAWĘŻNIKI I OPORNIKI BETONOWE
CPV: Roboty w zakresie konstruowania, fundamentowania oraz wykonywania nawierzchni autostrad, dróg</t>
  </si>
  <si>
    <t>6.1.1</t>
  </si>
  <si>
    <t xml:space="preserve">Ustawienie krawężników betonowych 15x22/30 (typ skośny) z wykonaniem ław betonowych z oporem z betonu   C-12/15 na podsypce cementowo-piaskowej 1:4 gr. 5 cm </t>
  </si>
  <si>
    <t>6.1.2</t>
  </si>
  <si>
    <t xml:space="preserve">Ustawienie krawężników betonowych 15x30z wykonaniem ław betonowych z oporem z betonu   C-12/15 na podsypce cementowo-piaskowej 1:4 gr. 5 cm </t>
  </si>
  <si>
    <t>6.1.3</t>
  </si>
  <si>
    <t xml:space="preserve">Ustawienie krawężników betonowych 15x22z wykonaniem ław betonowych z oporem z betonu   C-12/15 na podsypce cementowo-piaskowej 1:4 gr. 5 cm </t>
  </si>
  <si>
    <t>6.1.4</t>
  </si>
  <si>
    <t xml:space="preserve">Ustawienie oporników betonowych 12x25 cm z wykonaniem ław betonowych z oporem z betonu   C-12/15 na podsypce cementowo-piaskowej 1:4 gr. 5 cm </t>
  </si>
  <si>
    <t>6.1.5</t>
  </si>
  <si>
    <t>Uzupełnienie szczeliny pomiędzy krawężnikiem a istniejącą nawierzchnią bitumiczną jezdni za pomocą betonu C16/20 (ul.Solidarności od km 0+224 do KT)</t>
  </si>
  <si>
    <t>mb</t>
  </si>
  <si>
    <t>6.2</t>
  </si>
  <si>
    <t>D 08.03.01
45233000-9</t>
  </si>
  <si>
    <t>BETONOWE OBRZEŻA CHODNIKOWE
CPV: Roboty w zakresie konstruowania, fundamentowania oraz wykonywania nawierzchni autostrad, dróg</t>
  </si>
  <si>
    <t>6.2.1</t>
  </si>
  <si>
    <t>Ustawienie obrzeży betonowych 8x30 na podsypce cementowo-piaskowej 1:4 gr. 5 cm na ławie betonowej z betonu C12/15 z oporem</t>
  </si>
  <si>
    <t>6.2.2</t>
  </si>
  <si>
    <t>Regulacja wysokościowa (przełożenie) obrzeża betonowego 8x30 cm wraz z wykonaniem ławy betonowe z betonu C12/15 z oporem (dojścia z kostki betonowej)</t>
  </si>
  <si>
    <t>D 09.00.00</t>
  </si>
  <si>
    <t>ZIELEŃ DROGOWA</t>
  </si>
  <si>
    <t>7.1</t>
  </si>
  <si>
    <t xml:space="preserve">D 09.01.01 45112000-5 </t>
  </si>
  <si>
    <r>
      <t>HUMUSOWANIE Z OBSIANIEM TRAWĄ</t>
    </r>
    <r>
      <rPr>
        <b/>
        <sz val="11"/>
        <rFont val="Arial"/>
        <family val="2"/>
      </rPr>
      <t xml:space="preserve">                                                                                          </t>
    </r>
    <r>
      <rPr>
        <b/>
        <u val="single"/>
        <sz val="11"/>
        <rFont val="Arial"/>
        <family val="2"/>
      </rPr>
      <t xml:space="preserve"> CPV: Roboty ziemne i wykopaliskowe</t>
    </r>
  </si>
  <si>
    <t>7.1.1</t>
  </si>
  <si>
    <t xml:space="preserve">Humusowanie oraz plantowanie terenu wraz z obsiewem trawą – grubość warstwy do 10 cm </t>
  </si>
  <si>
    <t>ROBOTY DROGOWE ZWIĄZANE Z MODERNIZACJĄ OŚWIETLENIA – NIE UWZGLĘDNIONE W PRZEDMIARACH DOTYCZĄCYCH BRANŻY ELEKTRYCZNEJ</t>
  </si>
  <si>
    <t>8.1.1</t>
  </si>
  <si>
    <t>Rozebranie nawierzchni z mieszanki mineralno-bitumicznej o gr. 5 (obmiar: 8m*0,5m*2)</t>
  </si>
  <si>
    <t>8.1.2</t>
  </si>
  <si>
    <t>Rozebranie podbudowy z kruszywa łamanego stabilizowanego mechanicznie o gr. 20 cm</t>
  </si>
  <si>
    <t>8.1.3</t>
  </si>
  <si>
    <t>Rozebranie pobudowy betonowej o gr. 15 cm (obmiar 17m*0,5m)</t>
  </si>
  <si>
    <t>8.1.4</t>
  </si>
  <si>
    <t>8.1.5</t>
  </si>
  <si>
    <t>Zasypanie wykopów piaskiem z zagęszczeniem oraz zakupem materiałów</t>
  </si>
  <si>
    <t>8.1.6</t>
  </si>
  <si>
    <t>Wykonanie podbudowy z betonu C8/10 gr. 15 cm</t>
  </si>
  <si>
    <t>8.1.7</t>
  </si>
  <si>
    <t>Wykonanie warstwy wzmacniającej z gruntu stabilizowanego cementem C1,5/2 gr. 20  cm</t>
  </si>
  <si>
    <t>8.1.8</t>
  </si>
  <si>
    <t>Wykonanie podbudowy z kruszywa łamanego stablizowanego mechanicznie C90/3 o gr. 20 cm</t>
  </si>
  <si>
    <t>8.1.9</t>
  </si>
  <si>
    <t>Oczyszczenie warstw konstrukcyjnych -podbudowa z kruszywa</t>
  </si>
  <si>
    <t>8.1.10</t>
  </si>
  <si>
    <t>Skropienie warstw konstrukcyjnych emulsją asfaltową –podbudowa z kruszywa</t>
  </si>
  <si>
    <t>8.1.11</t>
  </si>
  <si>
    <t>Wykonanie warstwy wiążącej z betonu asfaltowego AC 16W KR 1-2 o gr. 6 cm – odtworzenie nawierzchni jezdni</t>
  </si>
  <si>
    <t>GG.00.12.01</t>
  </si>
  <si>
    <t>GEODEZYJNA DOKUMENTACJA POWYKONAWCZA</t>
  </si>
  <si>
    <t>9.1</t>
  </si>
  <si>
    <t>GG.00.12.01 45233000-9</t>
  </si>
  <si>
    <t>GEODEZYJNA DOKUMENTACJA POWYKONAWCZA
CPV:Roboty w zakresie konstruowania, fundamentowania oraz wykonywania nawierzchni autostrad, dróg</t>
  </si>
  <si>
    <t>9.1.1</t>
  </si>
  <si>
    <t>Wykonanie robót pomiarowych dla inwentaryzacji powykonawczej wraz z wykonaniem  mapy powykonawczej i włączeniem jej do zasobów geodezyjnych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</si>
</sst>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@"/>
    <numFmt numFmtId="167" formatCode="0"/>
    <numFmt numFmtId="168" formatCode="#,##0.000"/>
    <numFmt numFmtId="169" formatCode="#,##0.00"/>
    <numFmt numFmtId="170" formatCode="D/MM/YYYY"/>
    <numFmt numFmtId="171" formatCode="#,##0.0"/>
  </numFmts>
  <fonts count="25">
    <font>
      <sz val="10"/>
      <name val="Arial CE"/>
      <family val="2"/>
    </font>
    <font>
      <sz val="10"/>
      <name val="Arial"/>
      <family val="0"/>
    </font>
    <font>
      <sz val="9"/>
      <color indexed="10"/>
      <name val="Times New Roman CE"/>
      <family val="1"/>
    </font>
    <font>
      <sz val="9"/>
      <color indexed="10"/>
      <name val="Times New Roman"/>
      <family val="1"/>
    </font>
    <font>
      <sz val="9"/>
      <name val="Times New Roman CE"/>
      <family val="1"/>
    </font>
    <font>
      <b/>
      <sz val="2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6"/>
      <name val="Times New Roman CE"/>
      <family val="1"/>
    </font>
    <font>
      <sz val="11"/>
      <name val="Arial"/>
      <family val="2"/>
    </font>
    <font>
      <b/>
      <u val="single"/>
      <sz val="11"/>
      <name val="Arial"/>
      <family val="2"/>
    </font>
    <font>
      <vertAlign val="superscript"/>
      <sz val="11"/>
      <name val="Arial"/>
      <family val="2"/>
    </font>
    <font>
      <sz val="11"/>
      <color indexed="53"/>
      <name val="Arial"/>
      <family val="2"/>
    </font>
    <font>
      <sz val="12"/>
      <name val="Times New Roman CE"/>
      <family val="1"/>
    </font>
    <font>
      <sz val="10"/>
      <color indexed="10"/>
      <name val="Arial CE"/>
      <family val="2"/>
    </font>
    <font>
      <sz val="11"/>
      <color indexed="10"/>
      <name val="Times New Roman"/>
      <family val="1"/>
    </font>
    <font>
      <sz val="11"/>
      <color indexed="10"/>
      <name val="Times New Roman CE"/>
      <family val="1"/>
    </font>
    <font>
      <sz val="11"/>
      <name val="Times New Roman"/>
      <family val="1"/>
    </font>
    <font>
      <sz val="12"/>
      <color indexed="10"/>
      <name val="Times New Roman CE"/>
      <family val="1"/>
    </font>
    <font>
      <b/>
      <sz val="11"/>
      <color indexed="10"/>
      <name val="Times New Roman"/>
      <family val="1"/>
    </font>
    <font>
      <b/>
      <sz val="11"/>
      <color indexed="10"/>
      <name val="Times New Roman CE"/>
      <family val="1"/>
    </font>
    <font>
      <i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23">
    <xf numFmtId="164" fontId="0" fillId="0" borderId="0" xfId="0" applyAlignment="1">
      <alignment/>
    </xf>
    <xf numFmtId="164" fontId="2" fillId="0" borderId="0" xfId="0" applyNumberFormat="1" applyFont="1" applyFill="1" applyAlignment="1">
      <alignment horizontal="center" vertical="center"/>
    </xf>
    <xf numFmtId="164" fontId="3" fillId="0" borderId="0" xfId="0" applyFont="1" applyFill="1" applyAlignment="1">
      <alignment horizontal="center" vertical="center"/>
    </xf>
    <xf numFmtId="164" fontId="2" fillId="0" borderId="0" xfId="0" applyFont="1" applyFill="1" applyAlignment="1">
      <alignment vertical="center"/>
    </xf>
    <xf numFmtId="164" fontId="2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4" fontId="4" fillId="0" borderId="0" xfId="0" applyFont="1" applyFill="1" applyAlignment="1">
      <alignment vertical="center"/>
    </xf>
    <xf numFmtId="164" fontId="5" fillId="0" borderId="0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left" vertical="center" wrapText="1"/>
    </xf>
    <xf numFmtId="164" fontId="7" fillId="0" borderId="0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left" vertical="center" wrapText="1"/>
    </xf>
    <xf numFmtId="164" fontId="8" fillId="0" borderId="0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4" fontId="4" fillId="0" borderId="0" xfId="0" applyFont="1" applyFill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 wrapText="1"/>
    </xf>
    <xf numFmtId="164" fontId="10" fillId="0" borderId="0" xfId="0" applyFont="1" applyFill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6" fontId="6" fillId="2" borderId="2" xfId="0" applyNumberFormat="1" applyFont="1" applyFill="1" applyBorder="1" applyAlignment="1">
      <alignment horizontal="left" vertical="center" wrapText="1"/>
    </xf>
    <xf numFmtId="164" fontId="11" fillId="2" borderId="2" xfId="0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7" fontId="6" fillId="0" borderId="2" xfId="0" applyNumberFormat="1" applyFont="1" applyFill="1" applyBorder="1" applyAlignment="1">
      <alignment horizontal="center" vertical="center" wrapText="1"/>
    </xf>
    <xf numFmtId="167" fontId="12" fillId="0" borderId="2" xfId="0" applyNumberFormat="1" applyFont="1" applyFill="1" applyBorder="1" applyAlignment="1">
      <alignment vertical="center" wrapText="1"/>
    </xf>
    <xf numFmtId="164" fontId="11" fillId="0" borderId="2" xfId="0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6" fontId="11" fillId="0" borderId="2" xfId="0" applyNumberFormat="1" applyFont="1" applyFill="1" applyBorder="1" applyAlignment="1">
      <alignment horizontal="left" vertical="center" wrapText="1"/>
    </xf>
    <xf numFmtId="168" fontId="11" fillId="0" borderId="2" xfId="0" applyNumberFormat="1" applyFont="1" applyFill="1" applyBorder="1" applyAlignment="1">
      <alignment horizontal="center" vertical="center"/>
    </xf>
    <xf numFmtId="169" fontId="11" fillId="0" borderId="2" xfId="0" applyNumberFormat="1" applyFont="1" applyFill="1" applyBorder="1" applyAlignment="1">
      <alignment horizontal="center" vertical="center"/>
    </xf>
    <xf numFmtId="167" fontId="11" fillId="0" borderId="2" xfId="20" applyNumberFormat="1" applyFont="1" applyFill="1" applyBorder="1" applyAlignment="1">
      <alignment vertical="center" wrapText="1"/>
      <protection/>
    </xf>
    <xf numFmtId="164" fontId="4" fillId="0" borderId="0" xfId="0" applyFont="1" applyFill="1" applyBorder="1" applyAlignment="1">
      <alignment vertical="center"/>
    </xf>
    <xf numFmtId="164" fontId="11" fillId="0" borderId="3" xfId="0" applyNumberFormat="1" applyFont="1" applyFill="1" applyBorder="1" applyAlignment="1">
      <alignment horizontal="center" vertical="center" wrapText="1"/>
    </xf>
    <xf numFmtId="164" fontId="11" fillId="0" borderId="3" xfId="0" applyFont="1" applyFill="1" applyBorder="1" applyAlignment="1">
      <alignment horizontal="center" vertical="center" wrapText="1"/>
    </xf>
    <xf numFmtId="166" fontId="11" fillId="0" borderId="3" xfId="0" applyNumberFormat="1" applyFont="1" applyFill="1" applyBorder="1" applyAlignment="1">
      <alignment horizontal="left" vertical="center" wrapText="1"/>
    </xf>
    <xf numFmtId="164" fontId="0" fillId="0" borderId="4" xfId="0" applyBorder="1" applyAlignment="1">
      <alignment/>
    </xf>
    <xf numFmtId="164" fontId="0" fillId="0" borderId="3" xfId="0" applyBorder="1" applyAlignment="1">
      <alignment horizontal="center"/>
    </xf>
    <xf numFmtId="164" fontId="11" fillId="0" borderId="5" xfId="0" applyNumberFormat="1" applyFont="1" applyFill="1" applyBorder="1" applyAlignment="1">
      <alignment horizontal="center" vertical="center" wrapText="1"/>
    </xf>
    <xf numFmtId="164" fontId="11" fillId="0" borderId="5" xfId="0" applyFont="1" applyFill="1" applyBorder="1" applyAlignment="1">
      <alignment horizontal="center" vertical="center" wrapText="1"/>
    </xf>
    <xf numFmtId="166" fontId="11" fillId="0" borderId="5" xfId="0" applyNumberFormat="1" applyFont="1" applyFill="1" applyBorder="1" applyAlignment="1">
      <alignment horizontal="left" vertical="center" wrapText="1"/>
    </xf>
    <xf numFmtId="164" fontId="11" fillId="0" borderId="6" xfId="0" applyFont="1" applyFill="1" applyBorder="1" applyAlignment="1">
      <alignment horizontal="center" vertical="center" wrapText="1"/>
    </xf>
    <xf numFmtId="169" fontId="11" fillId="0" borderId="5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Fill="1" applyBorder="1" applyAlignment="1">
      <alignment horizontal="left" vertical="center" wrapText="1"/>
    </xf>
    <xf numFmtId="169" fontId="11" fillId="0" borderId="1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horizontal="center" vertical="center" wrapText="1"/>
    </xf>
    <xf numFmtId="164" fontId="0" fillId="0" borderId="5" xfId="0" applyBorder="1" applyAlignment="1">
      <alignment/>
    </xf>
    <xf numFmtId="164" fontId="0" fillId="0" borderId="1" xfId="0" applyBorder="1" applyAlignment="1">
      <alignment/>
    </xf>
    <xf numFmtId="169" fontId="11" fillId="0" borderId="1" xfId="0" applyNumberFormat="1" applyFont="1" applyFill="1" applyBorder="1" applyAlignment="1">
      <alignment horizontal="center" vertical="center"/>
    </xf>
    <xf numFmtId="166" fontId="14" fillId="0" borderId="3" xfId="0" applyNumberFormat="1" applyFont="1" applyFill="1" applyBorder="1" applyAlignment="1">
      <alignment horizontal="left" vertical="center" wrapText="1"/>
    </xf>
    <xf numFmtId="164" fontId="14" fillId="0" borderId="2" xfId="0" applyFont="1" applyFill="1" applyBorder="1" applyAlignment="1">
      <alignment horizontal="center" vertical="center" wrapText="1"/>
    </xf>
    <xf numFmtId="169" fontId="14" fillId="0" borderId="2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vertical="center"/>
    </xf>
    <xf numFmtId="166" fontId="14" fillId="0" borderId="2" xfId="0" applyNumberFormat="1" applyFont="1" applyFill="1" applyBorder="1" applyAlignment="1">
      <alignment horizontal="left" vertical="center" wrapText="1"/>
    </xf>
    <xf numFmtId="164" fontId="11" fillId="0" borderId="2" xfId="0" applyFont="1" applyBorder="1" applyAlignment="1">
      <alignment/>
    </xf>
    <xf numFmtId="170" fontId="11" fillId="0" borderId="2" xfId="0" applyNumberFormat="1" applyFont="1" applyFill="1" applyBorder="1" applyAlignment="1">
      <alignment horizontal="center" vertical="center" wrapText="1"/>
    </xf>
    <xf numFmtId="170" fontId="11" fillId="0" borderId="3" xfId="0" applyNumberFormat="1" applyFont="1" applyFill="1" applyBorder="1" applyAlignment="1">
      <alignment horizontal="center" vertical="center" wrapText="1"/>
    </xf>
    <xf numFmtId="164" fontId="0" fillId="0" borderId="3" xfId="0" applyBorder="1" applyAlignment="1">
      <alignment/>
    </xf>
    <xf numFmtId="169" fontId="11" fillId="0" borderId="3" xfId="0" applyNumberFormat="1" applyFont="1" applyFill="1" applyBorder="1" applyAlignment="1">
      <alignment horizontal="center" vertical="center"/>
    </xf>
    <xf numFmtId="170" fontId="11" fillId="0" borderId="5" xfId="0" applyNumberFormat="1" applyFont="1" applyFill="1" applyBorder="1" applyAlignment="1">
      <alignment horizontal="center" vertical="center" wrapText="1"/>
    </xf>
    <xf numFmtId="169" fontId="11" fillId="0" borderId="5" xfId="0" applyNumberFormat="1" applyFont="1" applyFill="1" applyBorder="1" applyAlignment="1">
      <alignment horizontal="center" vertical="center"/>
    </xf>
    <xf numFmtId="170" fontId="11" fillId="0" borderId="7" xfId="0" applyNumberFormat="1" applyFont="1" applyFill="1" applyBorder="1" applyAlignment="1">
      <alignment horizontal="center" vertical="center" wrapText="1"/>
    </xf>
    <xf numFmtId="164" fontId="11" fillId="0" borderId="7" xfId="0" applyFont="1" applyFill="1" applyBorder="1" applyAlignment="1">
      <alignment horizontal="center" vertical="center" wrapText="1"/>
    </xf>
    <xf numFmtId="166" fontId="11" fillId="0" borderId="7" xfId="0" applyNumberFormat="1" applyFont="1" applyFill="1" applyBorder="1" applyAlignment="1">
      <alignment horizontal="left" vertical="center" wrapText="1"/>
    </xf>
    <xf numFmtId="169" fontId="11" fillId="0" borderId="7" xfId="0" applyNumberFormat="1" applyFont="1" applyFill="1" applyBorder="1" applyAlignment="1">
      <alignment horizontal="center" vertical="center"/>
    </xf>
    <xf numFmtId="167" fontId="11" fillId="0" borderId="2" xfId="0" applyNumberFormat="1" applyFont="1" applyFill="1" applyBorder="1" applyAlignment="1">
      <alignment vertical="center" wrapText="1"/>
    </xf>
    <xf numFmtId="167" fontId="14" fillId="0" borderId="2" xfId="0" applyNumberFormat="1" applyFont="1" applyFill="1" applyBorder="1" applyAlignment="1">
      <alignment vertical="center" wrapText="1"/>
    </xf>
    <xf numFmtId="164" fontId="15" fillId="0" borderId="0" xfId="0" applyFont="1" applyFill="1" applyBorder="1" applyAlignment="1">
      <alignment vertical="center"/>
    </xf>
    <xf numFmtId="164" fontId="15" fillId="0" borderId="0" xfId="0" applyFont="1" applyFill="1" applyAlignment="1">
      <alignment vertical="center"/>
    </xf>
    <xf numFmtId="167" fontId="6" fillId="0" borderId="2" xfId="0" applyNumberFormat="1" applyFont="1" applyFill="1" applyBorder="1" applyAlignment="1">
      <alignment vertical="center" wrapText="1"/>
    </xf>
    <xf numFmtId="164" fontId="6" fillId="2" borderId="2" xfId="0" applyFont="1" applyFill="1" applyBorder="1" applyAlignment="1">
      <alignment horizontal="left" vertical="center" wrapText="1"/>
    </xf>
    <xf numFmtId="171" fontId="6" fillId="2" borderId="2" xfId="0" applyNumberFormat="1" applyFont="1" applyFill="1" applyBorder="1" applyAlignment="1">
      <alignment horizontal="center" vertical="center" wrapText="1"/>
    </xf>
    <xf numFmtId="164" fontId="6" fillId="0" borderId="2" xfId="20" applyFont="1" applyFill="1" applyBorder="1" applyAlignment="1">
      <alignment horizontal="center" vertical="center" wrapText="1"/>
      <protection/>
    </xf>
    <xf numFmtId="166" fontId="11" fillId="0" borderId="2" xfId="20" applyNumberFormat="1" applyFont="1" applyFill="1" applyBorder="1" applyAlignment="1">
      <alignment horizontal="left" vertical="center" wrapText="1"/>
      <protection/>
    </xf>
    <xf numFmtId="170" fontId="6" fillId="0" borderId="2" xfId="0" applyNumberFormat="1" applyFont="1" applyFill="1" applyBorder="1" applyAlignment="1">
      <alignment horizontal="center" vertical="center" wrapText="1"/>
    </xf>
    <xf numFmtId="166" fontId="12" fillId="0" borderId="2" xfId="0" applyNumberFormat="1" applyFont="1" applyFill="1" applyBorder="1" applyAlignment="1">
      <alignment horizontal="left" vertical="center" wrapText="1"/>
    </xf>
    <xf numFmtId="166" fontId="12" fillId="2" borderId="2" xfId="0" applyNumberFormat="1" applyFont="1" applyFill="1" applyBorder="1" applyAlignment="1">
      <alignment horizontal="left" vertical="center" wrapText="1"/>
    </xf>
    <xf numFmtId="164" fontId="11" fillId="0" borderId="2" xfId="0" applyFont="1" applyFill="1" applyBorder="1" applyAlignment="1">
      <alignment vertical="center" wrapText="1"/>
    </xf>
    <xf numFmtId="167" fontId="6" fillId="0" borderId="2" xfId="0" applyNumberFormat="1" applyFont="1" applyFill="1" applyBorder="1" applyAlignment="1">
      <alignment horizontal="center" vertical="center" wrapText="1"/>
    </xf>
    <xf numFmtId="167" fontId="6" fillId="0" borderId="3" xfId="0" applyNumberFormat="1" applyFont="1" applyFill="1" applyBorder="1" applyAlignment="1">
      <alignment horizontal="center" vertical="center" wrapText="1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7" xfId="0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vertical="center" wrapText="1"/>
    </xf>
    <xf numFmtId="164" fontId="11" fillId="2" borderId="2" xfId="0" applyFont="1" applyFill="1" applyBorder="1" applyAlignment="1">
      <alignment horizontal="center" wrapText="1"/>
    </xf>
    <xf numFmtId="164" fontId="12" fillId="0" borderId="2" xfId="0" applyFont="1" applyFill="1" applyBorder="1" applyAlignment="1">
      <alignment wrapText="1"/>
    </xf>
    <xf numFmtId="164" fontId="11" fillId="0" borderId="2" xfId="0" applyFont="1" applyFill="1" applyBorder="1" applyAlignment="1">
      <alignment horizontal="center" vertical="center"/>
    </xf>
    <xf numFmtId="164" fontId="11" fillId="0" borderId="2" xfId="0" applyFont="1" applyFill="1" applyBorder="1" applyAlignment="1">
      <alignment horizontal="left" vertical="center" wrapText="1"/>
    </xf>
    <xf numFmtId="164" fontId="16" fillId="0" borderId="0" xfId="0" applyFont="1" applyFill="1" applyBorder="1" applyAlignment="1">
      <alignment horizontal="center" vertical="center" wrapText="1"/>
    </xf>
    <xf numFmtId="164" fontId="17" fillId="0" borderId="0" xfId="0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left" vertical="center" wrapText="1"/>
    </xf>
    <xf numFmtId="164" fontId="19" fillId="0" borderId="0" xfId="0" applyFont="1" applyFill="1" applyBorder="1" applyAlignment="1">
      <alignment horizontal="center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164" fontId="21" fillId="0" borderId="0" xfId="0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left" vertical="center" wrapText="1"/>
    </xf>
    <xf numFmtId="164" fontId="18" fillId="0" borderId="0" xfId="0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/>
    </xf>
    <xf numFmtId="164" fontId="17" fillId="0" borderId="0" xfId="0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left" vertical="center" wrapText="1"/>
    </xf>
    <xf numFmtId="164" fontId="22" fillId="0" borderId="0" xfId="0" applyFont="1" applyFill="1" applyBorder="1" applyAlignment="1" applyProtection="1">
      <alignment vertical="center" wrapText="1"/>
      <protection locked="0"/>
    </xf>
    <xf numFmtId="164" fontId="18" fillId="0" borderId="0" xfId="0" applyFont="1" applyFill="1" applyBorder="1" applyAlignment="1" applyProtection="1">
      <alignment vertical="center" wrapText="1"/>
      <protection locked="0"/>
    </xf>
    <xf numFmtId="164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18" fillId="0" borderId="0" xfId="0" applyNumberFormat="1" applyFont="1" applyFill="1" applyBorder="1" applyAlignment="1" applyProtection="1">
      <alignment vertical="center" wrapText="1"/>
      <protection locked="0"/>
    </xf>
    <xf numFmtId="164" fontId="22" fillId="0" borderId="0" xfId="0" applyNumberFormat="1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 vertical="center"/>
    </xf>
    <xf numFmtId="164" fontId="23" fillId="0" borderId="0" xfId="0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left" vertical="center" wrapText="1" shrinkToFit="1"/>
    </xf>
    <xf numFmtId="166" fontId="18" fillId="0" borderId="0" xfId="0" applyNumberFormat="1" applyFont="1" applyFill="1" applyBorder="1" applyAlignment="1">
      <alignment horizontal="left" vertical="center" wrapText="1" shrinkToFit="1"/>
    </xf>
    <xf numFmtId="164" fontId="24" fillId="0" borderId="0" xfId="0" applyFont="1" applyFill="1" applyBorder="1" applyAlignment="1">
      <alignment horizontal="center" vertical="center"/>
    </xf>
    <xf numFmtId="164" fontId="18" fillId="0" borderId="0" xfId="0" applyFont="1" applyFill="1" applyBorder="1" applyAlignment="1">
      <alignment vertical="center" wrapText="1"/>
    </xf>
    <xf numFmtId="164" fontId="22" fillId="0" borderId="0" xfId="0" applyFont="1" applyFill="1" applyBorder="1" applyAlignment="1">
      <alignment vertical="center" wrapText="1"/>
    </xf>
    <xf numFmtId="164" fontId="18" fillId="0" borderId="0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237"/>
  <sheetViews>
    <sheetView tabSelected="1" view="pageBreakPreview" zoomScale="105" zoomScaleSheetLayoutView="105" workbookViewId="0" topLeftCell="A40">
      <selection activeCell="G93" sqref="G93"/>
    </sheetView>
  </sheetViews>
  <sheetFormatPr defaultColWidth="9.00390625" defaultRowHeight="12.75"/>
  <cols>
    <col min="1" max="1" width="7.25390625" style="1" customWidth="1"/>
    <col min="2" max="2" width="15.25390625" style="2" customWidth="1"/>
    <col min="3" max="3" width="97.00390625" style="3" customWidth="1"/>
    <col min="4" max="4" width="15.375" style="4" customWidth="1"/>
    <col min="5" max="5" width="20.375" style="5" customWidth="1"/>
    <col min="6" max="238" width="9.125" style="6" customWidth="1"/>
    <col min="239" max="16384" width="11.625" style="0" customWidth="1"/>
  </cols>
  <sheetData>
    <row r="2" spans="1:5" ht="74.25" customHeight="1">
      <c r="A2" s="7" t="s">
        <v>0</v>
      </c>
      <c r="B2" s="7"/>
      <c r="C2" s="7"/>
      <c r="D2" s="7"/>
      <c r="E2" s="7"/>
    </row>
    <row r="3" spans="1:5" ht="11.25" customHeight="1">
      <c r="A3" s="8"/>
      <c r="B3" s="8"/>
      <c r="C3" s="8"/>
      <c r="D3" s="8"/>
      <c r="E3" s="8"/>
    </row>
    <row r="4" spans="1:5" ht="33" customHeight="1">
      <c r="A4" s="9" t="s">
        <v>1</v>
      </c>
      <c r="B4" s="9"/>
      <c r="C4" s="9"/>
      <c r="D4" s="9"/>
      <c r="E4" s="9"/>
    </row>
    <row r="5" spans="1:5" ht="27" customHeight="1">
      <c r="A5" s="10"/>
      <c r="B5" s="9"/>
      <c r="C5" s="9"/>
      <c r="D5" s="9"/>
      <c r="E5" s="11"/>
    </row>
    <row r="6" spans="1:5" ht="14.25" customHeight="1">
      <c r="A6" s="12" t="s">
        <v>2</v>
      </c>
      <c r="B6" s="12"/>
      <c r="C6" s="12"/>
      <c r="D6" s="12"/>
      <c r="E6" s="12"/>
    </row>
    <row r="7" spans="1:5" ht="14.25" customHeight="1">
      <c r="A7" s="12"/>
      <c r="B7" s="12"/>
      <c r="C7" s="12"/>
      <c r="D7" s="12"/>
      <c r="E7" s="13"/>
    </row>
    <row r="8" spans="1:5" ht="15" customHeight="1">
      <c r="A8" s="14" t="s">
        <v>3</v>
      </c>
      <c r="B8" s="14"/>
      <c r="C8" s="14"/>
      <c r="D8" s="12"/>
      <c r="E8" s="13"/>
    </row>
    <row r="9" spans="1:5" ht="14.25" customHeight="1">
      <c r="A9" s="8"/>
      <c r="B9" s="10"/>
      <c r="C9" s="15"/>
      <c r="D9" s="8"/>
      <c r="E9" s="16"/>
    </row>
    <row r="10" spans="1:5" ht="14.25" customHeight="1">
      <c r="A10" s="17" t="s">
        <v>4</v>
      </c>
      <c r="B10" s="18" t="s">
        <v>5</v>
      </c>
      <c r="C10" s="19" t="s">
        <v>6</v>
      </c>
      <c r="D10" s="17" t="s">
        <v>7</v>
      </c>
      <c r="E10" s="20" t="s">
        <v>8</v>
      </c>
    </row>
    <row r="11" spans="1:5" ht="14.25" customHeight="1">
      <c r="A11" s="17"/>
      <c r="B11" s="18"/>
      <c r="C11" s="19"/>
      <c r="D11" s="17"/>
      <c r="E11" s="20"/>
    </row>
    <row r="12" spans="1:5" s="21" customFormat="1" ht="14.25" customHeight="1">
      <c r="A12" s="17"/>
      <c r="B12" s="18"/>
      <c r="C12" s="19"/>
      <c r="D12" s="17"/>
      <c r="E12" s="20"/>
    </row>
    <row r="13" spans="1:5" s="25" customFormat="1" ht="16.5" customHeight="1">
      <c r="A13" s="22">
        <v>1</v>
      </c>
      <c r="B13" s="23">
        <v>2</v>
      </c>
      <c r="C13" s="24" t="s">
        <v>9</v>
      </c>
      <c r="D13" s="23">
        <v>4</v>
      </c>
      <c r="E13" s="24" t="s">
        <v>10</v>
      </c>
    </row>
    <row r="14" spans="1:5" ht="16.5" customHeight="1">
      <c r="A14" s="26">
        <v>1</v>
      </c>
      <c r="B14" s="27" t="s">
        <v>11</v>
      </c>
      <c r="C14" s="28" t="s">
        <v>12</v>
      </c>
      <c r="D14" s="29"/>
      <c r="E14" s="30"/>
    </row>
    <row r="15" spans="1:5" ht="12.75">
      <c r="A15" s="31" t="s">
        <v>13</v>
      </c>
      <c r="B15" s="32" t="s">
        <v>14</v>
      </c>
      <c r="C15" s="33" t="s">
        <v>15</v>
      </c>
      <c r="D15" s="34"/>
      <c r="E15" s="35"/>
    </row>
    <row r="16" spans="1:5" ht="12.75">
      <c r="A16" s="36" t="s">
        <v>16</v>
      </c>
      <c r="B16" s="34"/>
      <c r="C16" s="37" t="s">
        <v>17</v>
      </c>
      <c r="D16" s="34" t="s">
        <v>18</v>
      </c>
      <c r="E16" s="38">
        <v>0.496</v>
      </c>
    </row>
    <row r="17" spans="1:5" ht="12.75">
      <c r="A17" s="31" t="s">
        <v>19</v>
      </c>
      <c r="B17" s="32" t="s">
        <v>20</v>
      </c>
      <c r="C17" s="33" t="s">
        <v>21</v>
      </c>
      <c r="D17" s="34"/>
      <c r="E17" s="39"/>
    </row>
    <row r="18" spans="1:5" ht="12.75">
      <c r="A18" s="36" t="s">
        <v>22</v>
      </c>
      <c r="B18" s="32"/>
      <c r="C18" s="37" t="s">
        <v>23</v>
      </c>
      <c r="D18" s="34" t="s">
        <v>24</v>
      </c>
      <c r="E18" s="39">
        <f>3+4.5+3.2+3</f>
        <v>13.7</v>
      </c>
    </row>
    <row r="19" spans="1:5" ht="12.75">
      <c r="A19" s="36" t="s">
        <v>25</v>
      </c>
      <c r="B19" s="32"/>
      <c r="C19" s="37" t="s">
        <v>26</v>
      </c>
      <c r="D19" s="34" t="s">
        <v>27</v>
      </c>
      <c r="E19" s="39">
        <v>12</v>
      </c>
    </row>
    <row r="20" spans="1:5" ht="12.75">
      <c r="A20" s="36" t="s">
        <v>28</v>
      </c>
      <c r="B20" s="32"/>
      <c r="C20" s="37" t="s">
        <v>29</v>
      </c>
      <c r="D20" s="34" t="s">
        <v>27</v>
      </c>
      <c r="E20" s="39">
        <v>9</v>
      </c>
    </row>
    <row r="21" spans="1:5" ht="12.75">
      <c r="A21" s="36" t="s">
        <v>30</v>
      </c>
      <c r="B21" s="32" t="s">
        <v>31</v>
      </c>
      <c r="C21" s="37" t="s">
        <v>32</v>
      </c>
      <c r="D21" s="34" t="s">
        <v>27</v>
      </c>
      <c r="E21" s="39">
        <v>60</v>
      </c>
    </row>
    <row r="22" spans="1:5" ht="36.75" customHeight="1">
      <c r="A22" s="31" t="s">
        <v>33</v>
      </c>
      <c r="B22" s="32" t="s">
        <v>34</v>
      </c>
      <c r="C22" s="33" t="s">
        <v>35</v>
      </c>
      <c r="D22" s="34"/>
      <c r="E22" s="39"/>
    </row>
    <row r="23" spans="1:5" ht="12.75">
      <c r="A23" s="36" t="s">
        <v>36</v>
      </c>
      <c r="B23" s="32"/>
      <c r="C23" s="40" t="s">
        <v>37</v>
      </c>
      <c r="D23" s="34" t="s">
        <v>24</v>
      </c>
      <c r="E23" s="39">
        <v>332.96</v>
      </c>
    </row>
    <row r="24" spans="1:5" ht="12.75">
      <c r="A24" s="36" t="s">
        <v>38</v>
      </c>
      <c r="B24" s="32"/>
      <c r="C24" s="40" t="s">
        <v>39</v>
      </c>
      <c r="D24" s="34" t="s">
        <v>24</v>
      </c>
      <c r="E24" s="39">
        <f>957.4*0.95</f>
        <v>909.5300000000001</v>
      </c>
    </row>
    <row r="25" spans="1:5" ht="12.75">
      <c r="A25" s="36" t="s">
        <v>40</v>
      </c>
      <c r="B25" s="32"/>
      <c r="C25" s="40" t="s">
        <v>41</v>
      </c>
      <c r="D25" s="34" t="s">
        <v>24</v>
      </c>
      <c r="E25" s="39">
        <v>17.52</v>
      </c>
    </row>
    <row r="26" spans="1:5" ht="12.75">
      <c r="A26" s="36" t="s">
        <v>42</v>
      </c>
      <c r="B26" s="32"/>
      <c r="C26" s="40" t="s">
        <v>43</v>
      </c>
      <c r="D26" s="34" t="s">
        <v>24</v>
      </c>
      <c r="E26" s="39">
        <f>957.4*0.05</f>
        <v>47.870000000000005</v>
      </c>
    </row>
    <row r="27" spans="1:5" ht="12.75">
      <c r="A27" s="36" t="s">
        <v>38</v>
      </c>
      <c r="B27" s="32"/>
      <c r="C27" s="40" t="s">
        <v>44</v>
      </c>
      <c r="D27" s="34" t="s">
        <v>45</v>
      </c>
      <c r="E27" s="39">
        <f>728.66+93.5+123.6</f>
        <v>945.76</v>
      </c>
    </row>
    <row r="28" spans="1:5" ht="12.75">
      <c r="A28" s="36" t="s">
        <v>46</v>
      </c>
      <c r="B28" s="32"/>
      <c r="C28" s="40" t="s">
        <v>47</v>
      </c>
      <c r="D28" s="34" t="s">
        <v>45</v>
      </c>
      <c r="E28" s="39">
        <v>16.2</v>
      </c>
    </row>
    <row r="29" spans="1:5" ht="12.75">
      <c r="A29" s="36" t="s">
        <v>42</v>
      </c>
      <c r="B29" s="32"/>
      <c r="C29" s="40" t="s">
        <v>48</v>
      </c>
      <c r="D29" s="34" t="s">
        <v>45</v>
      </c>
      <c r="E29" s="39">
        <f>113.1+6</f>
        <v>119.1</v>
      </c>
    </row>
    <row r="30" spans="1:5" ht="12.75">
      <c r="A30" s="36" t="s">
        <v>49</v>
      </c>
      <c r="B30" s="32"/>
      <c r="C30" s="40" t="s">
        <v>50</v>
      </c>
      <c r="D30" s="34" t="s">
        <v>45</v>
      </c>
      <c r="E30" s="39">
        <v>899.57</v>
      </c>
    </row>
    <row r="31" spans="1:5" ht="12.75">
      <c r="A31" s="36" t="s">
        <v>46</v>
      </c>
      <c r="B31" s="32"/>
      <c r="C31" s="40" t="s">
        <v>51</v>
      </c>
      <c r="D31" s="34" t="s">
        <v>24</v>
      </c>
      <c r="E31" s="39">
        <v>207.91</v>
      </c>
    </row>
    <row r="32" spans="1:5" ht="12.75">
      <c r="A32" s="36" t="s">
        <v>40</v>
      </c>
      <c r="B32" s="32"/>
      <c r="C32" s="40" t="s">
        <v>52</v>
      </c>
      <c r="D32" s="34" t="s">
        <v>24</v>
      </c>
      <c r="E32" s="39">
        <v>59</v>
      </c>
    </row>
    <row r="33" spans="1:5" ht="12.75">
      <c r="A33" s="36" t="s">
        <v>49</v>
      </c>
      <c r="B33" s="32"/>
      <c r="C33" s="40" t="s">
        <v>53</v>
      </c>
      <c r="D33" s="34" t="s">
        <v>24</v>
      </c>
      <c r="E33" s="39">
        <f>598.7+14</f>
        <v>612.7</v>
      </c>
    </row>
    <row r="34" spans="1:5" ht="12.75">
      <c r="A34" s="36" t="s">
        <v>54</v>
      </c>
      <c r="B34" s="32"/>
      <c r="C34" s="40" t="s">
        <v>55</v>
      </c>
      <c r="D34" s="34" t="s">
        <v>24</v>
      </c>
      <c r="E34" s="39">
        <f>1015.42+E109</f>
        <v>1047.94</v>
      </c>
    </row>
    <row r="35" spans="1:5" ht="12.75">
      <c r="A35" s="36" t="s">
        <v>40</v>
      </c>
      <c r="B35" s="32"/>
      <c r="C35" s="40" t="s">
        <v>56</v>
      </c>
      <c r="D35" s="34" t="s">
        <v>24</v>
      </c>
      <c r="E35" s="39">
        <v>14</v>
      </c>
    </row>
    <row r="36" spans="1:5" ht="12.75">
      <c r="A36" s="36" t="s">
        <v>42</v>
      </c>
      <c r="B36" s="32"/>
      <c r="C36" s="40" t="s">
        <v>57</v>
      </c>
      <c r="D36" s="34" t="s">
        <v>24</v>
      </c>
      <c r="E36" s="39">
        <f>E34</f>
        <v>1047.94</v>
      </c>
    </row>
    <row r="37" spans="1:5" ht="12.75">
      <c r="A37" s="36" t="s">
        <v>54</v>
      </c>
      <c r="B37" s="32"/>
      <c r="C37" s="40" t="s">
        <v>58</v>
      </c>
      <c r="D37" s="34" t="s">
        <v>27</v>
      </c>
      <c r="E37" s="39">
        <v>2</v>
      </c>
    </row>
    <row r="38" spans="1:5" ht="12.75">
      <c r="A38" s="36" t="s">
        <v>59</v>
      </c>
      <c r="B38" s="32"/>
      <c r="C38" s="40" t="s">
        <v>60</v>
      </c>
      <c r="D38" s="34" t="s">
        <v>27</v>
      </c>
      <c r="E38" s="39">
        <v>2</v>
      </c>
    </row>
    <row r="39" spans="1:5" ht="12.75">
      <c r="A39" s="36" t="s">
        <v>42</v>
      </c>
      <c r="B39" s="32"/>
      <c r="C39" s="40" t="s">
        <v>61</v>
      </c>
      <c r="D39" s="34" t="s">
        <v>27</v>
      </c>
      <c r="E39" s="39">
        <v>2</v>
      </c>
    </row>
    <row r="40" spans="1:5" ht="12.75">
      <c r="A40" s="36" t="s">
        <v>49</v>
      </c>
      <c r="B40" s="32"/>
      <c r="C40" s="40" t="s">
        <v>62</v>
      </c>
      <c r="D40" s="34" t="s">
        <v>63</v>
      </c>
      <c r="E40" s="39">
        <f>E25*0.06+E26*0.08+E27*(0.08*0.3+0.03)+E28*(0.12*0.25+0.04)+E29*(0.15*0.22+0.05)+E30*(0.15*0.3+0.05)+E32*0.15+E36*0.2</f>
        <v>370.87</v>
      </c>
    </row>
    <row r="41" spans="1:5" ht="12.75">
      <c r="A41" s="31" t="s">
        <v>64</v>
      </c>
      <c r="B41" s="32" t="s">
        <v>65</v>
      </c>
      <c r="C41" s="33" t="s">
        <v>66</v>
      </c>
      <c r="D41" s="34"/>
      <c r="E41" s="39"/>
    </row>
    <row r="42" spans="1:5" ht="12.75">
      <c r="A42" s="36" t="s">
        <v>67</v>
      </c>
      <c r="B42" s="34"/>
      <c r="C42" s="37" t="s">
        <v>68</v>
      </c>
      <c r="D42" s="34" t="s">
        <v>27</v>
      </c>
      <c r="E42" s="39">
        <v>3</v>
      </c>
    </row>
    <row r="43" spans="1:5" ht="12.75">
      <c r="A43" s="36" t="s">
        <v>69</v>
      </c>
      <c r="B43" s="34"/>
      <c r="C43" s="37" t="s">
        <v>70</v>
      </c>
      <c r="D43" s="34" t="s">
        <v>27</v>
      </c>
      <c r="E43" s="39">
        <v>1</v>
      </c>
    </row>
    <row r="44" spans="1:5" ht="12.75">
      <c r="A44" s="36" t="s">
        <v>71</v>
      </c>
      <c r="B44" s="34"/>
      <c r="C44" s="37" t="s">
        <v>72</v>
      </c>
      <c r="D44" s="34" t="s">
        <v>27</v>
      </c>
      <c r="E44" s="39">
        <v>1</v>
      </c>
    </row>
    <row r="45" spans="1:5" ht="12.75">
      <c r="A45" s="31" t="s">
        <v>73</v>
      </c>
      <c r="B45" s="32" t="s">
        <v>65</v>
      </c>
      <c r="C45" s="33" t="s">
        <v>74</v>
      </c>
      <c r="D45" s="34"/>
      <c r="E45" s="39"/>
    </row>
    <row r="46" spans="1:5" ht="12.75">
      <c r="A46" s="36" t="s">
        <v>75</v>
      </c>
      <c r="B46" s="34"/>
      <c r="C46" s="40" t="s">
        <v>76</v>
      </c>
      <c r="D46" s="34" t="s">
        <v>45</v>
      </c>
      <c r="E46" s="39">
        <v>44.5</v>
      </c>
    </row>
    <row r="47" spans="1:5" ht="12.75">
      <c r="A47" s="26">
        <v>2</v>
      </c>
      <c r="B47" s="27" t="s">
        <v>77</v>
      </c>
      <c r="C47" s="28" t="s">
        <v>78</v>
      </c>
      <c r="D47" s="29"/>
      <c r="E47" s="29"/>
    </row>
    <row r="48" spans="1:9" s="41" customFormat="1" ht="12.75">
      <c r="A48" s="31" t="s">
        <v>79</v>
      </c>
      <c r="B48" s="32" t="s">
        <v>80</v>
      </c>
      <c r="C48" s="33" t="s">
        <v>81</v>
      </c>
      <c r="D48" s="34"/>
      <c r="E48" s="35"/>
      <c r="F48" s="6"/>
      <c r="H48" s="6"/>
      <c r="I48" s="6"/>
    </row>
    <row r="49" spans="1:9" s="41" customFormat="1" ht="12.75">
      <c r="A49" s="42" t="s">
        <v>82</v>
      </c>
      <c r="B49" s="43"/>
      <c r="C49" s="44" t="s">
        <v>83</v>
      </c>
      <c r="D49" s="45"/>
      <c r="E49" s="46"/>
      <c r="F49" s="6"/>
      <c r="H49" s="6"/>
      <c r="I49" s="6"/>
    </row>
    <row r="50" spans="1:9" s="41" customFormat="1" ht="12.75">
      <c r="A50" s="47"/>
      <c r="B50" s="48"/>
      <c r="C50" s="49" t="s">
        <v>84</v>
      </c>
      <c r="D50" s="50"/>
      <c r="E50" s="51"/>
      <c r="F50" s="6"/>
      <c r="H50" s="6"/>
      <c r="I50" s="6"/>
    </row>
    <row r="51" spans="1:9" s="41" customFormat="1" ht="12.75">
      <c r="A51" s="47"/>
      <c r="B51" s="48"/>
      <c r="C51" s="49" t="s">
        <v>85</v>
      </c>
      <c r="D51" s="50"/>
      <c r="E51" s="51"/>
      <c r="F51" s="6"/>
      <c r="H51" s="6"/>
      <c r="I51" s="6"/>
    </row>
    <row r="52" spans="1:9" s="41" customFormat="1" ht="12.75">
      <c r="A52" s="47"/>
      <c r="B52" s="48"/>
      <c r="C52" s="52" t="s">
        <v>86</v>
      </c>
      <c r="D52" s="48"/>
      <c r="E52" s="53"/>
      <c r="F52" s="6"/>
      <c r="H52" s="6"/>
      <c r="I52" s="6"/>
    </row>
    <row r="53" spans="1:9" s="41" customFormat="1" ht="12.75">
      <c r="A53" s="54"/>
      <c r="B53" s="55"/>
      <c r="C53" s="52" t="s">
        <v>87</v>
      </c>
      <c r="D53" s="56"/>
      <c r="E53" s="57"/>
      <c r="F53" s="6"/>
      <c r="H53" s="6"/>
      <c r="I53" s="6"/>
    </row>
    <row r="54" spans="1:9" s="41" customFormat="1" ht="12.75">
      <c r="A54" s="54"/>
      <c r="B54" s="55"/>
      <c r="C54" s="52" t="s">
        <v>88</v>
      </c>
      <c r="D54" s="48" t="s">
        <v>63</v>
      </c>
      <c r="E54" s="58">
        <v>1099.19</v>
      </c>
      <c r="F54" s="6"/>
      <c r="H54" s="6"/>
      <c r="I54" s="6"/>
    </row>
    <row r="55" spans="1:9" s="41" customFormat="1" ht="12.75">
      <c r="A55" s="42" t="s">
        <v>89</v>
      </c>
      <c r="B55" s="34"/>
      <c r="C55" s="59" t="s">
        <v>90</v>
      </c>
      <c r="D55" s="60" t="s">
        <v>63</v>
      </c>
      <c r="E55" s="61">
        <v>12.35</v>
      </c>
      <c r="F55" s="6"/>
      <c r="H55" s="6"/>
      <c r="I55" s="6"/>
    </row>
    <row r="56" spans="1:9" s="41" customFormat="1" ht="12.75">
      <c r="A56" s="31" t="s">
        <v>91</v>
      </c>
      <c r="B56" s="32" t="s">
        <v>92</v>
      </c>
      <c r="C56" s="33" t="s">
        <v>93</v>
      </c>
      <c r="D56" s="34"/>
      <c r="E56" s="39"/>
      <c r="F56" s="6"/>
      <c r="H56" s="6"/>
      <c r="I56" s="6"/>
    </row>
    <row r="57" spans="1:9" s="41" customFormat="1" ht="12.75">
      <c r="A57" s="36" t="s">
        <v>94</v>
      </c>
      <c r="B57" s="32"/>
      <c r="C57" s="37" t="s">
        <v>95</v>
      </c>
      <c r="D57" s="34" t="s">
        <v>63</v>
      </c>
      <c r="E57" s="39">
        <v>43.9</v>
      </c>
      <c r="F57" s="6"/>
      <c r="H57" s="6"/>
      <c r="I57" s="6"/>
    </row>
    <row r="58" spans="1:9" s="41" customFormat="1" ht="12.75">
      <c r="A58" s="26">
        <v>3</v>
      </c>
      <c r="B58" s="27" t="s">
        <v>96</v>
      </c>
      <c r="C58" s="28" t="s">
        <v>97</v>
      </c>
      <c r="D58" s="29"/>
      <c r="E58" s="29"/>
      <c r="F58" s="6"/>
      <c r="H58" s="6"/>
      <c r="I58" s="6"/>
    </row>
    <row r="59" spans="1:9" s="41" customFormat="1" ht="12.75">
      <c r="A59" s="31" t="s">
        <v>98</v>
      </c>
      <c r="B59" s="32" t="s">
        <v>99</v>
      </c>
      <c r="C59" s="33" t="s">
        <v>100</v>
      </c>
      <c r="D59" s="34"/>
      <c r="E59" s="57"/>
      <c r="F59" s="6"/>
      <c r="H59" s="6"/>
      <c r="I59" s="6"/>
    </row>
    <row r="60" spans="1:9" s="41" customFormat="1" ht="12.75">
      <c r="A60" s="36" t="s">
        <v>101</v>
      </c>
      <c r="B60" s="34"/>
      <c r="C60" s="37" t="s">
        <v>102</v>
      </c>
      <c r="D60" s="34" t="s">
        <v>24</v>
      </c>
      <c r="E60" s="39">
        <f>E63+E79+E80+E81</f>
        <v>2010.8000000000002</v>
      </c>
      <c r="F60" s="6"/>
      <c r="G60" s="62"/>
      <c r="H60" s="6"/>
      <c r="I60" s="6"/>
    </row>
    <row r="61" spans="1:9" s="41" customFormat="1" ht="12.75">
      <c r="A61" s="36" t="s">
        <v>103</v>
      </c>
      <c r="B61" s="34"/>
      <c r="C61" s="63" t="s">
        <v>104</v>
      </c>
      <c r="D61" s="60" t="s">
        <v>24</v>
      </c>
      <c r="E61" s="61">
        <v>32.5</v>
      </c>
      <c r="F61" s="6"/>
      <c r="G61" s="62"/>
      <c r="H61" s="6"/>
      <c r="I61" s="6"/>
    </row>
    <row r="62" spans="1:9" s="41" customFormat="1" ht="12.75">
      <c r="A62" s="31" t="s">
        <v>105</v>
      </c>
      <c r="B62" s="32" t="s">
        <v>106</v>
      </c>
      <c r="C62" s="33" t="s">
        <v>107</v>
      </c>
      <c r="D62" s="34"/>
      <c r="E62" s="39"/>
      <c r="F62" s="6"/>
      <c r="G62" s="62"/>
      <c r="H62" s="6"/>
      <c r="I62" s="6"/>
    </row>
    <row r="63" spans="1:9" s="41" customFormat="1" ht="12.75">
      <c r="A63" s="36" t="s">
        <v>108</v>
      </c>
      <c r="B63" s="34"/>
      <c r="C63" s="64" t="s">
        <v>109</v>
      </c>
      <c r="D63" s="34" t="s">
        <v>24</v>
      </c>
      <c r="E63" s="39">
        <f>E106</f>
        <v>765.8</v>
      </c>
      <c r="F63" s="6"/>
      <c r="G63" s="62"/>
      <c r="H63" s="6"/>
      <c r="I63" s="6"/>
    </row>
    <row r="64" spans="1:9" s="41" customFormat="1" ht="12.75">
      <c r="A64" s="31" t="s">
        <v>110</v>
      </c>
      <c r="B64" s="32" t="s">
        <v>111</v>
      </c>
      <c r="C64" s="33" t="s">
        <v>112</v>
      </c>
      <c r="D64" s="34"/>
      <c r="E64" s="39"/>
      <c r="F64" s="6"/>
      <c r="G64" s="62"/>
      <c r="H64" s="6"/>
      <c r="I64" s="6"/>
    </row>
    <row r="65" spans="1:9" s="41" customFormat="1" ht="12.75">
      <c r="A65" s="65" t="s">
        <v>113</v>
      </c>
      <c r="B65" s="34"/>
      <c r="C65" s="37" t="s">
        <v>114</v>
      </c>
      <c r="D65" s="34" t="s">
        <v>24</v>
      </c>
      <c r="E65" s="39">
        <f>E71</f>
        <v>12140.9</v>
      </c>
      <c r="F65" s="6"/>
      <c r="G65" s="62"/>
      <c r="H65" s="6"/>
      <c r="I65" s="6"/>
    </row>
    <row r="66" spans="1:9" s="41" customFormat="1" ht="12.75">
      <c r="A66" s="66" t="s">
        <v>115</v>
      </c>
      <c r="B66" s="43"/>
      <c r="C66" s="44" t="s">
        <v>116</v>
      </c>
      <c r="D66" s="67"/>
      <c r="E66" s="68"/>
      <c r="F66" s="6"/>
      <c r="G66" s="62"/>
      <c r="H66" s="6"/>
      <c r="I66" s="6"/>
    </row>
    <row r="67" spans="1:9" s="41" customFormat="1" ht="12.75">
      <c r="A67" s="69"/>
      <c r="B67" s="48"/>
      <c r="C67" s="49" t="s">
        <v>117</v>
      </c>
      <c r="D67" s="48"/>
      <c r="E67" s="70"/>
      <c r="F67" s="6"/>
      <c r="G67" s="62"/>
      <c r="H67" s="6"/>
      <c r="I67" s="6"/>
    </row>
    <row r="68" spans="1:9" s="41" customFormat="1" ht="12.75">
      <c r="A68" s="69"/>
      <c r="B68" s="48"/>
      <c r="C68" s="49" t="s">
        <v>118</v>
      </c>
      <c r="D68" s="48"/>
      <c r="E68" s="70"/>
      <c r="F68" s="6"/>
      <c r="G68" s="62"/>
      <c r="H68" s="6"/>
      <c r="I68" s="6"/>
    </row>
    <row r="69" spans="1:9" s="41" customFormat="1" ht="12.75">
      <c r="A69" s="69"/>
      <c r="B69" s="48"/>
      <c r="C69" s="49" t="s">
        <v>119</v>
      </c>
      <c r="D69" s="48"/>
      <c r="E69" s="70"/>
      <c r="F69" s="6"/>
      <c r="G69" s="62"/>
      <c r="H69" s="6"/>
      <c r="I69" s="6"/>
    </row>
    <row r="70" spans="1:9" s="41" customFormat="1" ht="12.75">
      <c r="A70" s="69"/>
      <c r="B70" s="48"/>
      <c r="C70" s="49" t="s">
        <v>120</v>
      </c>
      <c r="D70" s="48"/>
      <c r="E70" s="70"/>
      <c r="F70" s="6"/>
      <c r="G70" s="62"/>
      <c r="H70" s="6"/>
      <c r="I70" s="6"/>
    </row>
    <row r="71" spans="1:9" s="41" customFormat="1" ht="12.75">
      <c r="A71" s="71"/>
      <c r="B71" s="72"/>
      <c r="C71" s="73" t="s">
        <v>121</v>
      </c>
      <c r="D71" s="72" t="s">
        <v>24</v>
      </c>
      <c r="E71" s="74">
        <v>12140.9</v>
      </c>
      <c r="F71" s="6"/>
      <c r="G71" s="62"/>
      <c r="H71" s="6"/>
      <c r="I71" s="6"/>
    </row>
    <row r="72" spans="1:9" s="41" customFormat="1" ht="12.75">
      <c r="A72" s="66" t="s">
        <v>122</v>
      </c>
      <c r="B72" s="34"/>
      <c r="C72" s="37" t="s">
        <v>123</v>
      </c>
      <c r="D72" s="34" t="s">
        <v>24</v>
      </c>
      <c r="E72" s="39">
        <f>E75+E76</f>
        <v>1315.12</v>
      </c>
      <c r="F72" s="6"/>
      <c r="G72" s="62"/>
      <c r="H72" s="6"/>
      <c r="I72" s="6"/>
    </row>
    <row r="73" spans="1:9" s="41" customFormat="1" ht="12.75">
      <c r="A73" s="66" t="s">
        <v>124</v>
      </c>
      <c r="B73" s="34"/>
      <c r="C73" s="37" t="s">
        <v>125</v>
      </c>
      <c r="D73" s="34" t="s">
        <v>24</v>
      </c>
      <c r="E73" s="39">
        <f>E72</f>
        <v>1315.12</v>
      </c>
      <c r="F73" s="6"/>
      <c r="G73" s="62"/>
      <c r="H73" s="6"/>
      <c r="I73" s="6"/>
    </row>
    <row r="74" spans="1:9" s="41" customFormat="1" ht="12.75">
      <c r="A74" s="31" t="s">
        <v>126</v>
      </c>
      <c r="B74" s="32" t="s">
        <v>127</v>
      </c>
      <c r="C74" s="33" t="s">
        <v>128</v>
      </c>
      <c r="D74" s="34"/>
      <c r="E74" s="39"/>
      <c r="F74" s="6"/>
      <c r="G74" s="62"/>
      <c r="H74" s="6"/>
      <c r="I74" s="6"/>
    </row>
    <row r="75" spans="1:9" s="41" customFormat="1" ht="12.75">
      <c r="A75" s="36" t="s">
        <v>129</v>
      </c>
      <c r="B75" s="34"/>
      <c r="C75" s="37" t="s">
        <v>130</v>
      </c>
      <c r="D75" s="34" t="s">
        <v>24</v>
      </c>
      <c r="E75" s="39">
        <v>632.74</v>
      </c>
      <c r="F75" s="6"/>
      <c r="G75" s="62"/>
      <c r="H75" s="6"/>
      <c r="I75" s="6"/>
    </row>
    <row r="76" spans="1:9" s="41" customFormat="1" ht="12.75">
      <c r="A76" s="36" t="s">
        <v>131</v>
      </c>
      <c r="B76" s="34"/>
      <c r="C76" s="37" t="s">
        <v>132</v>
      </c>
      <c r="D76" s="34" t="s">
        <v>24</v>
      </c>
      <c r="E76" s="39">
        <f>E98+69.76</f>
        <v>682.38</v>
      </c>
      <c r="F76" s="6"/>
      <c r="G76" s="62"/>
      <c r="H76" s="6"/>
      <c r="I76" s="6"/>
    </row>
    <row r="77" spans="1:9" s="41" customFormat="1" ht="12.75">
      <c r="A77" s="36" t="s">
        <v>133</v>
      </c>
      <c r="B77" s="34"/>
      <c r="C77" s="63" t="s">
        <v>134</v>
      </c>
      <c r="D77" s="60" t="s">
        <v>24</v>
      </c>
      <c r="E77" s="61">
        <v>32.5</v>
      </c>
      <c r="F77" s="6"/>
      <c r="G77" s="62"/>
      <c r="H77" s="6"/>
      <c r="I77" s="6"/>
    </row>
    <row r="78" spans="1:9" s="41" customFormat="1" ht="12.75">
      <c r="A78" s="31" t="s">
        <v>135</v>
      </c>
      <c r="B78" s="32" t="s">
        <v>136</v>
      </c>
      <c r="C78" s="33" t="s">
        <v>137</v>
      </c>
      <c r="D78" s="34"/>
      <c r="E78" s="39"/>
      <c r="F78" s="6"/>
      <c r="G78" s="62"/>
      <c r="H78" s="6"/>
      <c r="I78" s="6"/>
    </row>
    <row r="79" spans="1:9" s="41" customFormat="1" ht="12.75">
      <c r="A79" s="36" t="s">
        <v>138</v>
      </c>
      <c r="B79" s="34"/>
      <c r="C79" s="37" t="s">
        <v>139</v>
      </c>
      <c r="D79" s="34" t="s">
        <v>24</v>
      </c>
      <c r="E79" s="39">
        <f>E102+17.49</f>
        <v>565.16</v>
      </c>
      <c r="F79" s="6"/>
      <c r="G79" s="62"/>
      <c r="H79" s="6"/>
      <c r="I79" s="6"/>
    </row>
    <row r="80" spans="1:9" s="41" customFormat="1" ht="12.75">
      <c r="A80" s="36" t="s">
        <v>140</v>
      </c>
      <c r="B80" s="34"/>
      <c r="C80" s="37" t="s">
        <v>141</v>
      </c>
      <c r="D80" s="34"/>
      <c r="E80" s="39">
        <v>7.22</v>
      </c>
      <c r="F80" s="6"/>
      <c r="G80" s="62"/>
      <c r="H80" s="6"/>
      <c r="I80" s="6"/>
    </row>
    <row r="81" spans="1:9" s="41" customFormat="1" ht="12.75">
      <c r="A81" s="36" t="s">
        <v>142</v>
      </c>
      <c r="B81" s="34"/>
      <c r="C81" s="37" t="s">
        <v>143</v>
      </c>
      <c r="D81" s="34" t="s">
        <v>24</v>
      </c>
      <c r="E81" s="39">
        <v>672.62</v>
      </c>
      <c r="F81" s="6"/>
      <c r="G81" s="62"/>
      <c r="H81" s="6"/>
      <c r="I81" s="6"/>
    </row>
    <row r="82" spans="1:9" s="41" customFormat="1" ht="12.75">
      <c r="A82" s="36" t="s">
        <v>144</v>
      </c>
      <c r="B82" s="34"/>
      <c r="C82" s="63" t="s">
        <v>145</v>
      </c>
      <c r="D82" s="60" t="s">
        <v>24</v>
      </c>
      <c r="E82" s="61">
        <v>32.5</v>
      </c>
      <c r="F82" s="6"/>
      <c r="G82" s="62"/>
      <c r="H82" s="6"/>
      <c r="I82" s="6"/>
    </row>
    <row r="83" spans="1:9" s="41" customFormat="1" ht="12.75">
      <c r="A83" s="31" t="s">
        <v>146</v>
      </c>
      <c r="B83" s="32" t="s">
        <v>147</v>
      </c>
      <c r="C83" s="33" t="s">
        <v>148</v>
      </c>
      <c r="D83" s="34"/>
      <c r="E83" s="39"/>
      <c r="F83" s="6"/>
      <c r="H83" s="6"/>
      <c r="I83" s="6"/>
    </row>
    <row r="84" spans="1:9" s="41" customFormat="1" ht="12.75">
      <c r="A84" s="36" t="s">
        <v>149</v>
      </c>
      <c r="B84" s="34"/>
      <c r="C84" s="37" t="s">
        <v>150</v>
      </c>
      <c r="D84" s="34" t="s">
        <v>24</v>
      </c>
      <c r="E84" s="39">
        <f>E106</f>
        <v>765.8</v>
      </c>
      <c r="F84" s="6"/>
      <c r="H84" s="6"/>
      <c r="I84" s="6"/>
    </row>
    <row r="85" spans="1:9" s="41" customFormat="1" ht="12.75">
      <c r="A85" s="36" t="s">
        <v>151</v>
      </c>
      <c r="B85" s="34"/>
      <c r="C85" s="37" t="s">
        <v>152</v>
      </c>
      <c r="D85" s="34" t="s">
        <v>24</v>
      </c>
      <c r="E85" s="39">
        <f>E107</f>
        <v>152</v>
      </c>
      <c r="F85" s="6"/>
      <c r="H85" s="6"/>
      <c r="I85" s="6"/>
    </row>
    <row r="86" spans="1:9" s="41" customFormat="1" ht="12.75">
      <c r="A86" s="36" t="s">
        <v>153</v>
      </c>
      <c r="B86" s="34"/>
      <c r="C86" s="37" t="s">
        <v>154</v>
      </c>
      <c r="D86" s="34" t="s">
        <v>24</v>
      </c>
      <c r="E86" s="39">
        <f>E104</f>
        <v>48.9</v>
      </c>
      <c r="F86" s="6"/>
      <c r="H86" s="6"/>
      <c r="I86" s="6"/>
    </row>
    <row r="87" spans="1:9" s="41" customFormat="1" ht="12.75">
      <c r="A87" s="36" t="s">
        <v>155</v>
      </c>
      <c r="B87" s="34"/>
      <c r="C87" s="37" t="s">
        <v>156</v>
      </c>
      <c r="D87" s="34" t="s">
        <v>24</v>
      </c>
      <c r="E87" s="39">
        <f>E102</f>
        <v>547.67</v>
      </c>
      <c r="F87" s="6"/>
      <c r="H87" s="6"/>
      <c r="I87" s="6"/>
    </row>
    <row r="88" spans="1:9" s="41" customFormat="1" ht="12.75">
      <c r="A88" s="36" t="s">
        <v>157</v>
      </c>
      <c r="B88" s="34"/>
      <c r="C88" s="37" t="s">
        <v>158</v>
      </c>
      <c r="D88" s="34" t="s">
        <v>24</v>
      </c>
      <c r="E88" s="39">
        <f>E103</f>
        <v>612.87</v>
      </c>
      <c r="F88" s="6"/>
      <c r="H88" s="6"/>
      <c r="I88" s="6"/>
    </row>
    <row r="89" spans="1:9" s="41" customFormat="1" ht="12.75">
      <c r="A89" s="26">
        <v>4</v>
      </c>
      <c r="B89" s="27" t="s">
        <v>159</v>
      </c>
      <c r="C89" s="28" t="s">
        <v>160</v>
      </c>
      <c r="D89" s="29"/>
      <c r="E89" s="29"/>
      <c r="F89" s="6"/>
      <c r="H89" s="6"/>
      <c r="I89" s="6"/>
    </row>
    <row r="90" spans="1:9" s="41" customFormat="1" ht="12.75">
      <c r="A90" s="31" t="s">
        <v>161</v>
      </c>
      <c r="B90" s="32" t="s">
        <v>162</v>
      </c>
      <c r="C90" s="33" t="s">
        <v>163</v>
      </c>
      <c r="D90" s="34"/>
      <c r="E90" s="39"/>
      <c r="F90" s="6"/>
      <c r="H90" s="6"/>
      <c r="I90" s="6"/>
    </row>
    <row r="91" spans="1:9" s="41" customFormat="1" ht="12.75">
      <c r="A91" s="36" t="s">
        <v>164</v>
      </c>
      <c r="B91" s="34"/>
      <c r="C91" s="75" t="s">
        <v>165</v>
      </c>
      <c r="D91" s="34" t="s">
        <v>24</v>
      </c>
      <c r="E91" s="39">
        <v>950</v>
      </c>
      <c r="F91" s="6"/>
      <c r="H91" s="6"/>
      <c r="I91" s="6"/>
    </row>
    <row r="92" spans="1:9" s="41" customFormat="1" ht="12.75">
      <c r="A92" s="31" t="s">
        <v>166</v>
      </c>
      <c r="B92" s="32" t="s">
        <v>167</v>
      </c>
      <c r="C92" s="33" t="s">
        <v>168</v>
      </c>
      <c r="D92" s="34"/>
      <c r="E92" s="39"/>
      <c r="F92" s="6"/>
      <c r="H92" s="6"/>
      <c r="I92" s="6"/>
    </row>
    <row r="93" spans="1:9" s="41" customFormat="1" ht="12.75">
      <c r="A93" s="36" t="s">
        <v>169</v>
      </c>
      <c r="B93" s="32"/>
      <c r="C93" s="76" t="s">
        <v>170</v>
      </c>
      <c r="D93" s="60" t="s">
        <v>171</v>
      </c>
      <c r="E93" s="61">
        <f>(206.476-21.436)*2.45</f>
        <v>453.35</v>
      </c>
      <c r="F93" s="6"/>
      <c r="H93" s="6"/>
      <c r="I93" s="6"/>
    </row>
    <row r="94" spans="1:9" s="41" customFormat="1" ht="12.75">
      <c r="A94" s="36" t="s">
        <v>172</v>
      </c>
      <c r="B94" s="32"/>
      <c r="C94" s="76" t="s">
        <v>173</v>
      </c>
      <c r="D94" s="60" t="s">
        <v>171</v>
      </c>
      <c r="E94" s="61">
        <f>21.436*2.45</f>
        <v>52.52</v>
      </c>
      <c r="F94" s="6"/>
      <c r="H94" s="6"/>
      <c r="I94" s="6"/>
    </row>
    <row r="95" spans="1:9" s="41" customFormat="1" ht="12.75">
      <c r="A95" s="36" t="s">
        <v>174</v>
      </c>
      <c r="B95" s="32"/>
      <c r="C95" s="75" t="s">
        <v>175</v>
      </c>
      <c r="D95" s="34" t="s">
        <v>24</v>
      </c>
      <c r="E95" s="39">
        <v>69.77</v>
      </c>
      <c r="F95" s="6"/>
      <c r="H95" s="6"/>
      <c r="I95" s="6"/>
    </row>
    <row r="96" spans="1:9" s="41" customFormat="1" ht="12.75">
      <c r="A96" s="36" t="s">
        <v>176</v>
      </c>
      <c r="B96" s="32"/>
      <c r="C96" s="75" t="s">
        <v>177</v>
      </c>
      <c r="D96" s="34" t="s">
        <v>24</v>
      </c>
      <c r="E96" s="39">
        <f>E100</f>
        <v>3890.7</v>
      </c>
      <c r="F96" s="6"/>
      <c r="H96" s="6"/>
      <c r="I96" s="6"/>
    </row>
    <row r="97" spans="1:9" s="41" customFormat="1" ht="12.75">
      <c r="A97" s="36" t="s">
        <v>178</v>
      </c>
      <c r="B97" s="32"/>
      <c r="C97" s="75" t="s">
        <v>179</v>
      </c>
      <c r="D97" s="34" t="s">
        <v>24</v>
      </c>
      <c r="E97" s="39">
        <v>872.93</v>
      </c>
      <c r="F97" s="6"/>
      <c r="H97" s="6"/>
      <c r="I97" s="6"/>
    </row>
    <row r="98" spans="1:9" s="41" customFormat="1" ht="12.75">
      <c r="A98" s="36" t="s">
        <v>180</v>
      </c>
      <c r="B98" s="32"/>
      <c r="C98" s="75" t="s">
        <v>181</v>
      </c>
      <c r="D98" s="34" t="s">
        <v>24</v>
      </c>
      <c r="E98" s="39">
        <f>598.62+14</f>
        <v>612.62</v>
      </c>
      <c r="F98" s="6"/>
      <c r="H98" s="6"/>
      <c r="I98" s="6"/>
    </row>
    <row r="99" spans="1:9" s="41" customFormat="1" ht="12.75">
      <c r="A99" s="31" t="s">
        <v>182</v>
      </c>
      <c r="B99" s="32" t="s">
        <v>183</v>
      </c>
      <c r="C99" s="33" t="s">
        <v>184</v>
      </c>
      <c r="D99" s="34"/>
      <c r="E99" s="39"/>
      <c r="F99" s="6"/>
      <c r="H99" s="6"/>
      <c r="I99" s="6"/>
    </row>
    <row r="100" spans="1:9" s="41" customFormat="1" ht="12.75">
      <c r="A100" s="36" t="s">
        <v>185</v>
      </c>
      <c r="B100" s="32"/>
      <c r="C100" s="75" t="s">
        <v>186</v>
      </c>
      <c r="D100" s="34" t="s">
        <v>24</v>
      </c>
      <c r="E100" s="39">
        <f>3923.22-E109</f>
        <v>3890.7</v>
      </c>
      <c r="F100" s="6"/>
      <c r="H100" s="6"/>
      <c r="I100" s="6"/>
    </row>
    <row r="101" spans="1:16" s="41" customFormat="1" ht="12.75">
      <c r="A101" s="31" t="s">
        <v>187</v>
      </c>
      <c r="B101" s="32" t="s">
        <v>188</v>
      </c>
      <c r="C101" s="33" t="s">
        <v>189</v>
      </c>
      <c r="D101" s="34"/>
      <c r="E101" s="39"/>
      <c r="F101" s="6"/>
      <c r="G101" s="77"/>
      <c r="H101" s="78"/>
      <c r="I101" s="78"/>
      <c r="J101" s="77"/>
      <c r="K101" s="77"/>
      <c r="L101" s="77"/>
      <c r="M101" s="77"/>
      <c r="N101" s="77"/>
      <c r="O101" s="77"/>
      <c r="P101" s="77"/>
    </row>
    <row r="102" spans="1:16" s="41" customFormat="1" ht="12.75">
      <c r="A102" s="36" t="s">
        <v>190</v>
      </c>
      <c r="B102" s="34"/>
      <c r="C102" s="37" t="s">
        <v>191</v>
      </c>
      <c r="D102" s="34" t="s">
        <v>24</v>
      </c>
      <c r="E102" s="39">
        <v>547.67</v>
      </c>
      <c r="F102" s="6"/>
      <c r="G102" s="77"/>
      <c r="H102" s="78"/>
      <c r="I102" s="78"/>
      <c r="J102" s="77"/>
      <c r="K102" s="77"/>
      <c r="L102" s="77"/>
      <c r="M102" s="77"/>
      <c r="N102" s="77"/>
      <c r="O102" s="77"/>
      <c r="P102" s="77"/>
    </row>
    <row r="103" spans="1:16" s="41" customFormat="1" ht="12.75">
      <c r="A103" s="36" t="s">
        <v>192</v>
      </c>
      <c r="B103" s="34"/>
      <c r="C103" s="37" t="s">
        <v>193</v>
      </c>
      <c r="D103" s="34" t="s">
        <v>24</v>
      </c>
      <c r="E103" s="39">
        <f>1160.54-547.67</f>
        <v>612.87</v>
      </c>
      <c r="F103" s="6"/>
      <c r="G103" s="77"/>
      <c r="H103" s="78"/>
      <c r="I103" s="78"/>
      <c r="J103" s="77"/>
      <c r="K103" s="77"/>
      <c r="L103" s="77"/>
      <c r="M103" s="77"/>
      <c r="N103" s="77"/>
      <c r="O103" s="77"/>
      <c r="P103" s="77"/>
    </row>
    <row r="104" spans="1:16" s="41" customFormat="1" ht="12.75">
      <c r="A104" s="36" t="s">
        <v>194</v>
      </c>
      <c r="B104" s="34"/>
      <c r="C104" s="37" t="s">
        <v>195</v>
      </c>
      <c r="D104" s="34" t="s">
        <v>24</v>
      </c>
      <c r="E104" s="39">
        <v>48.9</v>
      </c>
      <c r="F104" s="6"/>
      <c r="G104" s="77"/>
      <c r="H104" s="78"/>
      <c r="I104" s="78"/>
      <c r="J104" s="77"/>
      <c r="K104" s="77"/>
      <c r="L104" s="77"/>
      <c r="M104" s="77"/>
      <c r="N104" s="77"/>
      <c r="O104" s="77"/>
      <c r="P104" s="77"/>
    </row>
    <row r="105" spans="1:16" s="41" customFormat="1" ht="12.75">
      <c r="A105" s="36" t="s">
        <v>196</v>
      </c>
      <c r="B105" s="34"/>
      <c r="C105" s="37" t="s">
        <v>197</v>
      </c>
      <c r="D105" s="34" t="s">
        <v>24</v>
      </c>
      <c r="E105" s="39">
        <v>59</v>
      </c>
      <c r="F105" s="6"/>
      <c r="G105" s="77"/>
      <c r="H105" s="78"/>
      <c r="I105" s="78"/>
      <c r="J105" s="77"/>
      <c r="K105" s="77"/>
      <c r="L105" s="77"/>
      <c r="M105" s="77"/>
      <c r="N105" s="77"/>
      <c r="O105" s="77"/>
      <c r="P105" s="77"/>
    </row>
    <row r="106" spans="1:16" s="41" customFormat="1" ht="12.75">
      <c r="A106" s="36" t="s">
        <v>198</v>
      </c>
      <c r="B106" s="34"/>
      <c r="C106" s="37" t="s">
        <v>199</v>
      </c>
      <c r="D106" s="34" t="s">
        <v>24</v>
      </c>
      <c r="E106" s="39">
        <f>917.8-152</f>
        <v>765.8</v>
      </c>
      <c r="F106" s="6"/>
      <c r="G106" s="77"/>
      <c r="H106" s="78"/>
      <c r="I106" s="78"/>
      <c r="J106" s="77"/>
      <c r="K106" s="77"/>
      <c r="L106" s="77"/>
      <c r="M106" s="77"/>
      <c r="N106" s="77"/>
      <c r="O106" s="77"/>
      <c r="P106" s="77"/>
    </row>
    <row r="107" spans="1:16" s="41" customFormat="1" ht="12.75">
      <c r="A107" s="36" t="s">
        <v>200</v>
      </c>
      <c r="B107" s="34"/>
      <c r="C107" s="37" t="s">
        <v>201</v>
      </c>
      <c r="D107" s="34" t="s">
        <v>24</v>
      </c>
      <c r="E107" s="39">
        <v>152</v>
      </c>
      <c r="F107" s="6"/>
      <c r="G107" s="77"/>
      <c r="H107" s="78"/>
      <c r="I107" s="78"/>
      <c r="J107" s="77"/>
      <c r="K107" s="77"/>
      <c r="L107" s="77"/>
      <c r="M107" s="77"/>
      <c r="N107" s="77"/>
      <c r="O107" s="77"/>
      <c r="P107" s="77"/>
    </row>
    <row r="108" spans="1:16" s="41" customFormat="1" ht="12.75">
      <c r="A108" s="36" t="s">
        <v>202</v>
      </c>
      <c r="B108" s="34"/>
      <c r="C108" s="37" t="s">
        <v>203</v>
      </c>
      <c r="D108" s="34" t="s">
        <v>24</v>
      </c>
      <c r="E108" s="39">
        <v>114.65</v>
      </c>
      <c r="F108" s="6"/>
      <c r="G108" s="77"/>
      <c r="H108" s="78"/>
      <c r="I108" s="78"/>
      <c r="J108" s="77"/>
      <c r="K108" s="77"/>
      <c r="L108" s="77"/>
      <c r="M108" s="77"/>
      <c r="N108" s="77"/>
      <c r="O108" s="77"/>
      <c r="P108" s="77"/>
    </row>
    <row r="109" spans="1:16" s="41" customFormat="1" ht="12.75">
      <c r="A109" s="36" t="s">
        <v>204</v>
      </c>
      <c r="B109" s="17" t="s">
        <v>31</v>
      </c>
      <c r="C109" s="37" t="s">
        <v>205</v>
      </c>
      <c r="D109" s="34" t="s">
        <v>24</v>
      </c>
      <c r="E109" s="39">
        <f>81.3*2*0.2</f>
        <v>32.52</v>
      </c>
      <c r="F109" s="6"/>
      <c r="G109" s="77"/>
      <c r="H109" s="78"/>
      <c r="I109" s="78"/>
      <c r="J109" s="77"/>
      <c r="K109" s="77"/>
      <c r="L109" s="77"/>
      <c r="M109" s="77"/>
      <c r="N109" s="77"/>
      <c r="O109" s="77"/>
      <c r="P109" s="77"/>
    </row>
    <row r="110" spans="1:16" s="41" customFormat="1" ht="12.75">
      <c r="A110" s="36" t="s">
        <v>206</v>
      </c>
      <c r="B110" s="17" t="s">
        <v>31</v>
      </c>
      <c r="C110" s="37" t="s">
        <v>207</v>
      </c>
      <c r="D110" s="34" t="s">
        <v>24</v>
      </c>
      <c r="E110" s="39">
        <f>34.4*0.2</f>
        <v>6.88</v>
      </c>
      <c r="F110" s="6"/>
      <c r="G110" s="77"/>
      <c r="H110" s="78"/>
      <c r="I110" s="78"/>
      <c r="J110" s="77"/>
      <c r="K110" s="77"/>
      <c r="L110" s="77"/>
      <c r="M110" s="77"/>
      <c r="N110" s="77"/>
      <c r="O110" s="77"/>
      <c r="P110" s="77"/>
    </row>
    <row r="111" spans="1:16" s="41" customFormat="1" ht="12.75">
      <c r="A111" s="36" t="s">
        <v>208</v>
      </c>
      <c r="B111" s="17" t="s">
        <v>31</v>
      </c>
      <c r="C111" s="37" t="s">
        <v>209</v>
      </c>
      <c r="D111" s="34" t="s">
        <v>24</v>
      </c>
      <c r="E111" s="39">
        <f>12*4*0.35</f>
        <v>16.8</v>
      </c>
      <c r="F111" s="6"/>
      <c r="G111" s="77"/>
      <c r="H111" s="78"/>
      <c r="I111" s="78"/>
      <c r="J111" s="77"/>
      <c r="K111" s="77"/>
      <c r="L111" s="77"/>
      <c r="M111" s="77"/>
      <c r="N111" s="77"/>
      <c r="O111" s="77"/>
      <c r="P111" s="77"/>
    </row>
    <row r="112" spans="1:16" s="41" customFormat="1" ht="12.75">
      <c r="A112" s="31" t="s">
        <v>210</v>
      </c>
      <c r="B112" s="32" t="s">
        <v>211</v>
      </c>
      <c r="C112" s="79" t="s">
        <v>212</v>
      </c>
      <c r="D112" s="34"/>
      <c r="E112" s="39"/>
      <c r="F112" s="6"/>
      <c r="G112" s="77"/>
      <c r="H112" s="78"/>
      <c r="I112" s="78"/>
      <c r="J112" s="77"/>
      <c r="K112" s="77"/>
      <c r="L112" s="77"/>
      <c r="M112" s="77"/>
      <c r="N112" s="77"/>
      <c r="O112" s="77"/>
      <c r="P112" s="77"/>
    </row>
    <row r="113" spans="1:16" s="41" customFormat="1" ht="12.75">
      <c r="A113" s="36" t="s">
        <v>213</v>
      </c>
      <c r="B113"/>
      <c r="C113" s="75" t="s">
        <v>214</v>
      </c>
      <c r="D113" s="34" t="s">
        <v>24</v>
      </c>
      <c r="E113" s="39">
        <v>3319.57</v>
      </c>
      <c r="F113" s="6"/>
      <c r="G113" s="77"/>
      <c r="H113" s="78"/>
      <c r="I113" s="78"/>
      <c r="J113" s="77"/>
      <c r="K113" s="77"/>
      <c r="L113" s="77"/>
      <c r="M113" s="77"/>
      <c r="N113" s="77"/>
      <c r="O113" s="77"/>
      <c r="P113" s="77"/>
    </row>
    <row r="114" spans="1:16" s="41" customFormat="1" ht="12.75">
      <c r="A114" s="26" t="s">
        <v>10</v>
      </c>
      <c r="B114" s="27" t="s">
        <v>215</v>
      </c>
      <c r="C114" s="80" t="s">
        <v>216</v>
      </c>
      <c r="D114" s="81"/>
      <c r="E114" s="81"/>
      <c r="F114" s="6"/>
      <c r="G114" s="77"/>
      <c r="H114" s="78"/>
      <c r="I114" s="78"/>
      <c r="J114" s="77"/>
      <c r="K114" s="77"/>
      <c r="L114" s="77"/>
      <c r="M114" s="77"/>
      <c r="N114" s="77"/>
      <c r="O114" s="77"/>
      <c r="P114" s="77"/>
    </row>
    <row r="115" spans="1:16" s="41" customFormat="1" ht="12.75">
      <c r="A115" s="31" t="s">
        <v>217</v>
      </c>
      <c r="B115" s="82" t="s">
        <v>218</v>
      </c>
      <c r="C115" s="33" t="s">
        <v>219</v>
      </c>
      <c r="D115" s="34"/>
      <c r="E115" s="39"/>
      <c r="F115" s="6"/>
      <c r="G115" s="77"/>
      <c r="H115" s="78"/>
      <c r="I115" s="78"/>
      <c r="J115" s="77"/>
      <c r="K115" s="77"/>
      <c r="L115" s="77"/>
      <c r="M115" s="77"/>
      <c r="N115" s="77"/>
      <c r="O115" s="77"/>
      <c r="P115" s="77"/>
    </row>
    <row r="116" spans="1:16" s="41" customFormat="1" ht="12.75">
      <c r="A116" s="65" t="s">
        <v>220</v>
      </c>
      <c r="B116" s="17"/>
      <c r="C116" s="83" t="s">
        <v>221</v>
      </c>
      <c r="D116" s="34" t="s">
        <v>24</v>
      </c>
      <c r="E116" s="39">
        <v>14.61</v>
      </c>
      <c r="F116" s="6"/>
      <c r="G116" s="77"/>
      <c r="H116" s="78"/>
      <c r="I116" s="78"/>
      <c r="J116" s="77"/>
      <c r="K116" s="77"/>
      <c r="L116" s="77"/>
      <c r="M116" s="77"/>
      <c r="N116" s="77"/>
      <c r="O116" s="77"/>
      <c r="P116" s="77"/>
    </row>
    <row r="117" spans="1:16" s="41" customFormat="1" ht="12.75">
      <c r="A117" s="65" t="s">
        <v>222</v>
      </c>
      <c r="B117" s="17"/>
      <c r="C117" s="83" t="s">
        <v>223</v>
      </c>
      <c r="D117" s="34" t="s">
        <v>24</v>
      </c>
      <c r="E117" s="39">
        <v>173.86</v>
      </c>
      <c r="F117" s="6"/>
      <c r="G117" s="77"/>
      <c r="H117" s="78"/>
      <c r="I117" s="78"/>
      <c r="J117" s="77"/>
      <c r="K117" s="77"/>
      <c r="L117" s="77"/>
      <c r="M117" s="77"/>
      <c r="N117" s="77"/>
      <c r="O117" s="77"/>
      <c r="P117" s="77"/>
    </row>
    <row r="118" spans="1:16" s="41" customFormat="1" ht="12.75">
      <c r="A118" s="65" t="s">
        <v>224</v>
      </c>
      <c r="B118" s="17"/>
      <c r="C118" s="83" t="s">
        <v>225</v>
      </c>
      <c r="D118" s="34" t="s">
        <v>24</v>
      </c>
      <c r="E118" s="39">
        <v>189</v>
      </c>
      <c r="F118" s="6"/>
      <c r="G118" s="77"/>
      <c r="H118" s="78"/>
      <c r="I118" s="78"/>
      <c r="J118" s="77"/>
      <c r="K118" s="77"/>
      <c r="L118" s="77"/>
      <c r="M118" s="77"/>
      <c r="N118" s="77"/>
      <c r="O118" s="77"/>
      <c r="P118" s="77"/>
    </row>
    <row r="119" spans="1:16" s="41" customFormat="1" ht="12.75">
      <c r="A119" s="65" t="s">
        <v>226</v>
      </c>
      <c r="B119" s="17"/>
      <c r="C119" s="83" t="s">
        <v>227</v>
      </c>
      <c r="D119" s="34" t="s">
        <v>228</v>
      </c>
      <c r="E119" s="39">
        <v>1</v>
      </c>
      <c r="F119" s="6"/>
      <c r="G119" s="77"/>
      <c r="H119" s="78"/>
      <c r="I119" s="78"/>
      <c r="J119" s="77"/>
      <c r="K119" s="77"/>
      <c r="L119" s="77"/>
      <c r="M119" s="77"/>
      <c r="N119" s="77"/>
      <c r="O119" s="77"/>
      <c r="P119" s="77"/>
    </row>
    <row r="120" spans="1:16" s="41" customFormat="1" ht="12.75">
      <c r="A120" s="84" t="s">
        <v>229</v>
      </c>
      <c r="B120" s="82" t="s">
        <v>230</v>
      </c>
      <c r="C120" s="85" t="s">
        <v>231</v>
      </c>
      <c r="D120" s="34"/>
      <c r="E120" s="39"/>
      <c r="F120" s="6"/>
      <c r="G120" s="77"/>
      <c r="H120" s="78"/>
      <c r="I120" s="78"/>
      <c r="J120" s="77"/>
      <c r="K120" s="77"/>
      <c r="L120" s="77"/>
      <c r="M120" s="77"/>
      <c r="N120" s="77"/>
      <c r="O120" s="77"/>
      <c r="P120" s="77"/>
    </row>
    <row r="121" spans="1:16" s="41" customFormat="1" ht="12.75">
      <c r="A121" s="36" t="s">
        <v>232</v>
      </c>
      <c r="B121" s="34"/>
      <c r="C121" s="83" t="s">
        <v>233</v>
      </c>
      <c r="D121" s="34" t="s">
        <v>27</v>
      </c>
      <c r="E121" s="39">
        <v>11</v>
      </c>
      <c r="F121" s="6"/>
      <c r="G121" s="77"/>
      <c r="H121" s="78"/>
      <c r="I121" s="78"/>
      <c r="J121" s="77"/>
      <c r="K121" s="77"/>
      <c r="L121" s="77"/>
      <c r="M121" s="77"/>
      <c r="N121" s="77"/>
      <c r="O121" s="77"/>
      <c r="P121" s="77"/>
    </row>
    <row r="122" spans="1:16" s="41" customFormat="1" ht="12.75">
      <c r="A122" s="36" t="s">
        <v>234</v>
      </c>
      <c r="B122" s="34"/>
      <c r="C122" s="83" t="s">
        <v>235</v>
      </c>
      <c r="D122" s="34" t="s">
        <v>27</v>
      </c>
      <c r="E122" s="39">
        <v>12</v>
      </c>
      <c r="F122" s="6"/>
      <c r="G122" s="77"/>
      <c r="H122" s="78"/>
      <c r="I122" s="78"/>
      <c r="J122" s="77"/>
      <c r="K122" s="77"/>
      <c r="L122" s="77"/>
      <c r="M122" s="77"/>
      <c r="N122" s="77"/>
      <c r="O122" s="77"/>
      <c r="P122" s="77"/>
    </row>
    <row r="123" spans="1:16" s="41" customFormat="1" ht="12.75">
      <c r="A123" s="36" t="s">
        <v>236</v>
      </c>
      <c r="B123" s="34"/>
      <c r="C123" s="83" t="s">
        <v>237</v>
      </c>
      <c r="D123" s="34" t="s">
        <v>27</v>
      </c>
      <c r="E123" s="39">
        <v>3</v>
      </c>
      <c r="F123" s="6"/>
      <c r="G123" s="77"/>
      <c r="H123" s="78"/>
      <c r="I123" s="78"/>
      <c r="J123" s="77"/>
      <c r="K123" s="77"/>
      <c r="L123" s="77"/>
      <c r="M123" s="77"/>
      <c r="N123" s="77"/>
      <c r="O123" s="77"/>
      <c r="P123" s="77"/>
    </row>
    <row r="124" spans="1:16" s="41" customFormat="1" ht="12.75">
      <c r="A124" s="36" t="s">
        <v>238</v>
      </c>
      <c r="B124" s="34"/>
      <c r="C124" s="83" t="s">
        <v>239</v>
      </c>
      <c r="D124" s="34" t="s">
        <v>27</v>
      </c>
      <c r="E124" s="39">
        <v>6</v>
      </c>
      <c r="F124" s="6"/>
      <c r="G124" s="77"/>
      <c r="H124" s="78"/>
      <c r="I124" s="78"/>
      <c r="J124" s="77"/>
      <c r="K124" s="77"/>
      <c r="L124" s="77"/>
      <c r="M124" s="77"/>
      <c r="N124" s="77"/>
      <c r="O124" s="77"/>
      <c r="P124" s="77"/>
    </row>
    <row r="125" spans="1:16" s="41" customFormat="1" ht="12.75">
      <c r="A125" s="36" t="s">
        <v>240</v>
      </c>
      <c r="B125" s="34"/>
      <c r="C125" s="37" t="s">
        <v>241</v>
      </c>
      <c r="D125" s="34" t="s">
        <v>27</v>
      </c>
      <c r="E125" s="39">
        <v>7</v>
      </c>
      <c r="F125" s="6"/>
      <c r="G125" s="77"/>
      <c r="H125" s="78"/>
      <c r="I125" s="78"/>
      <c r="J125" s="77"/>
      <c r="K125" s="77"/>
      <c r="L125" s="77"/>
      <c r="M125" s="77"/>
      <c r="N125" s="77"/>
      <c r="O125" s="77"/>
      <c r="P125" s="77"/>
    </row>
    <row r="126" spans="1:16" s="41" customFormat="1" ht="12.75">
      <c r="A126" s="36" t="s">
        <v>242</v>
      </c>
      <c r="B126" s="34"/>
      <c r="C126" s="37" t="s">
        <v>243</v>
      </c>
      <c r="D126" s="34" t="s">
        <v>27</v>
      </c>
      <c r="E126" s="39">
        <v>2</v>
      </c>
      <c r="F126" s="6"/>
      <c r="G126" s="77"/>
      <c r="H126" s="78"/>
      <c r="I126" s="78"/>
      <c r="J126" s="77"/>
      <c r="K126" s="77"/>
      <c r="L126" s="77"/>
      <c r="M126" s="77"/>
      <c r="N126" s="77"/>
      <c r="O126" s="77"/>
      <c r="P126" s="77"/>
    </row>
    <row r="127" spans="1:16" s="41" customFormat="1" ht="12.75">
      <c r="A127" s="26">
        <v>6</v>
      </c>
      <c r="B127" s="27" t="s">
        <v>244</v>
      </c>
      <c r="C127" s="86" t="s">
        <v>245</v>
      </c>
      <c r="D127" s="29"/>
      <c r="E127" s="29"/>
      <c r="F127" s="6"/>
      <c r="G127" s="77"/>
      <c r="H127" s="78"/>
      <c r="I127" s="78"/>
      <c r="J127" s="77"/>
      <c r="K127" s="77"/>
      <c r="L127" s="77"/>
      <c r="M127" s="77"/>
      <c r="N127" s="77"/>
      <c r="O127" s="77"/>
      <c r="P127" s="77"/>
    </row>
    <row r="128" spans="1:9" s="41" customFormat="1" ht="12.75">
      <c r="A128" s="31" t="s">
        <v>246</v>
      </c>
      <c r="B128" s="32" t="s">
        <v>247</v>
      </c>
      <c r="C128" s="33" t="s">
        <v>248</v>
      </c>
      <c r="D128" s="34"/>
      <c r="E128" s="39"/>
      <c r="F128" s="6"/>
      <c r="H128" s="6"/>
      <c r="I128" s="6"/>
    </row>
    <row r="129" spans="1:9" s="41" customFormat="1" ht="12.75">
      <c r="A129" s="36" t="s">
        <v>249</v>
      </c>
      <c r="B129" s="32"/>
      <c r="C129" s="87" t="s">
        <v>250</v>
      </c>
      <c r="D129" s="34" t="s">
        <v>45</v>
      </c>
      <c r="E129" s="39">
        <v>37</v>
      </c>
      <c r="F129" s="6"/>
      <c r="H129" s="6"/>
      <c r="I129" s="6"/>
    </row>
    <row r="130" spans="1:9" s="41" customFormat="1" ht="12.75">
      <c r="A130" s="36" t="s">
        <v>251</v>
      </c>
      <c r="B130" s="17"/>
      <c r="C130" s="87" t="s">
        <v>252</v>
      </c>
      <c r="D130" s="34" t="s">
        <v>45</v>
      </c>
      <c r="E130" s="39">
        <f>1094.44+1.2-E129</f>
        <v>1058.64</v>
      </c>
      <c r="F130" s="6"/>
      <c r="H130" s="6"/>
      <c r="I130" s="6"/>
    </row>
    <row r="131" spans="1:9" s="41" customFormat="1" ht="12.75">
      <c r="A131" s="36" t="s">
        <v>253</v>
      </c>
      <c r="B131" s="17"/>
      <c r="C131" s="87" t="s">
        <v>254</v>
      </c>
      <c r="D131" s="34" t="s">
        <v>45</v>
      </c>
      <c r="E131" s="39">
        <v>410.34</v>
      </c>
      <c r="F131" s="6"/>
      <c r="H131" s="6"/>
      <c r="I131" s="6"/>
    </row>
    <row r="132" spans="1:9" s="41" customFormat="1" ht="12.75">
      <c r="A132" s="36" t="s">
        <v>255</v>
      </c>
      <c r="B132" s="17"/>
      <c r="C132" s="87" t="s">
        <v>256</v>
      </c>
      <c r="D132" s="34" t="s">
        <v>45</v>
      </c>
      <c r="E132" s="39">
        <v>24.6</v>
      </c>
      <c r="F132" s="6"/>
      <c r="H132" s="6"/>
      <c r="I132" s="6"/>
    </row>
    <row r="133" spans="1:9" s="41" customFormat="1" ht="12.75">
      <c r="A133" s="36" t="s">
        <v>257</v>
      </c>
      <c r="B133" s="17" t="s">
        <v>31</v>
      </c>
      <c r="C133" s="87" t="s">
        <v>258</v>
      </c>
      <c r="D133" s="34" t="s">
        <v>259</v>
      </c>
      <c r="E133" s="39">
        <v>901</v>
      </c>
      <c r="F133" s="6"/>
      <c r="H133" s="6"/>
      <c r="I133" s="6"/>
    </row>
    <row r="134" spans="1:9" s="41" customFormat="1" ht="12.75">
      <c r="A134" s="31" t="s">
        <v>260</v>
      </c>
      <c r="B134" s="32" t="s">
        <v>261</v>
      </c>
      <c r="C134" s="33" t="s">
        <v>262</v>
      </c>
      <c r="D134" s="34"/>
      <c r="E134" s="39"/>
      <c r="F134" s="6"/>
      <c r="H134" s="6"/>
      <c r="I134" s="6"/>
    </row>
    <row r="135" spans="1:9" s="41" customFormat="1" ht="12.75">
      <c r="A135" s="36" t="s">
        <v>263</v>
      </c>
      <c r="B135" s="32"/>
      <c r="C135" s="87" t="s">
        <v>264</v>
      </c>
      <c r="D135" s="34" t="s">
        <v>45</v>
      </c>
      <c r="E135" s="39">
        <v>1265.12</v>
      </c>
      <c r="F135" s="6"/>
      <c r="H135" s="6"/>
      <c r="I135" s="6"/>
    </row>
    <row r="136" spans="1:9" s="41" customFormat="1" ht="12.75">
      <c r="A136" s="36" t="s">
        <v>265</v>
      </c>
      <c r="B136" s="32"/>
      <c r="C136" s="87" t="s">
        <v>266</v>
      </c>
      <c r="D136" s="34" t="s">
        <v>45</v>
      </c>
      <c r="E136" s="39">
        <v>45.4</v>
      </c>
      <c r="F136" s="6"/>
      <c r="H136" s="6"/>
      <c r="I136" s="6"/>
    </row>
    <row r="137" spans="1:9" s="41" customFormat="1" ht="12.75">
      <c r="A137" s="26">
        <v>7</v>
      </c>
      <c r="B137" s="27" t="s">
        <v>267</v>
      </c>
      <c r="C137" s="86" t="s">
        <v>268</v>
      </c>
      <c r="D137" s="29"/>
      <c r="E137" s="29"/>
      <c r="F137" s="6"/>
      <c r="H137" s="6"/>
      <c r="I137" s="6"/>
    </row>
    <row r="138" spans="1:9" s="41" customFormat="1" ht="12.75">
      <c r="A138" s="31" t="s">
        <v>269</v>
      </c>
      <c r="B138" s="88" t="s">
        <v>270</v>
      </c>
      <c r="C138" s="33" t="s">
        <v>271</v>
      </c>
      <c r="D138" s="34"/>
      <c r="E138" s="39"/>
      <c r="F138" s="6"/>
      <c r="H138" s="6"/>
      <c r="I138" s="6"/>
    </row>
    <row r="139" spans="1:9" s="41" customFormat="1" ht="12.75">
      <c r="A139" s="36" t="s">
        <v>272</v>
      </c>
      <c r="B139" s="32"/>
      <c r="C139" s="87" t="s">
        <v>273</v>
      </c>
      <c r="D139" s="34" t="s">
        <v>24</v>
      </c>
      <c r="E139" s="39">
        <v>1821.4</v>
      </c>
      <c r="F139" s="6"/>
      <c r="H139" s="6"/>
      <c r="I139" s="6"/>
    </row>
    <row r="140" spans="1:9" s="41" customFormat="1" ht="12.75">
      <c r="A140" s="26">
        <v>8</v>
      </c>
      <c r="B140" s="27"/>
      <c r="C140" s="86" t="s">
        <v>274</v>
      </c>
      <c r="D140" s="86"/>
      <c r="E140" s="86"/>
      <c r="F140" s="6"/>
      <c r="H140" s="6"/>
      <c r="I140" s="6"/>
    </row>
    <row r="141" spans="1:9" s="41" customFormat="1" ht="12.75">
      <c r="A141" s="36" t="s">
        <v>275</v>
      </c>
      <c r="B141" s="89" t="s">
        <v>34</v>
      </c>
      <c r="C141" s="40" t="s">
        <v>276</v>
      </c>
      <c r="D141" s="34" t="s">
        <v>24</v>
      </c>
      <c r="E141" s="39">
        <v>8</v>
      </c>
      <c r="F141" s="6"/>
      <c r="H141" s="6"/>
      <c r="I141" s="6"/>
    </row>
    <row r="142" spans="1:9" s="41" customFormat="1" ht="12.75">
      <c r="A142" s="36" t="s">
        <v>277</v>
      </c>
      <c r="B142" s="90"/>
      <c r="C142" s="40" t="s">
        <v>278</v>
      </c>
      <c r="D142" s="34" t="s">
        <v>24</v>
      </c>
      <c r="E142" s="39">
        <v>8</v>
      </c>
      <c r="F142" s="6"/>
      <c r="H142" s="6"/>
      <c r="I142" s="6"/>
    </row>
    <row r="143" spans="1:9" s="41" customFormat="1" ht="12.75">
      <c r="A143" s="36" t="s">
        <v>279</v>
      </c>
      <c r="B143" s="90"/>
      <c r="C143" s="75" t="s">
        <v>280</v>
      </c>
      <c r="D143" s="34" t="s">
        <v>24</v>
      </c>
      <c r="E143" s="39">
        <f>17*0.5</f>
        <v>8.5</v>
      </c>
      <c r="F143" s="6"/>
      <c r="H143" s="6"/>
      <c r="I143" s="6"/>
    </row>
    <row r="144" spans="1:9" s="41" customFormat="1" ht="12.75">
      <c r="A144" s="36" t="s">
        <v>281</v>
      </c>
      <c r="B144" s="91"/>
      <c r="C144" s="40" t="s">
        <v>62</v>
      </c>
      <c r="D144" s="34" t="s">
        <v>63</v>
      </c>
      <c r="E144" s="39">
        <f>E143*0.15+E142*0.2+E141*0.05</f>
        <v>3.28</v>
      </c>
      <c r="F144" s="6"/>
      <c r="H144" s="6"/>
      <c r="I144" s="6"/>
    </row>
    <row r="145" spans="1:9" s="41" customFormat="1" ht="12.75">
      <c r="A145" s="36" t="s">
        <v>282</v>
      </c>
      <c r="B145" s="32" t="s">
        <v>92</v>
      </c>
      <c r="C145" s="75" t="s">
        <v>283</v>
      </c>
      <c r="D145" s="34" t="s">
        <v>63</v>
      </c>
      <c r="E145" s="39">
        <f>(E141+E143)*0.6</f>
        <v>9.900000000000002</v>
      </c>
      <c r="F145" s="6"/>
      <c r="H145" s="6"/>
      <c r="I145" s="6"/>
    </row>
    <row r="146" spans="1:9" s="41" customFormat="1" ht="12.75">
      <c r="A146" s="36" t="s">
        <v>284</v>
      </c>
      <c r="B146" s="32" t="s">
        <v>147</v>
      </c>
      <c r="C146" s="75" t="s">
        <v>285</v>
      </c>
      <c r="D146" s="34" t="s">
        <v>24</v>
      </c>
      <c r="E146" s="39">
        <f>E143</f>
        <v>8.5</v>
      </c>
      <c r="F146" s="6"/>
      <c r="H146" s="6"/>
      <c r="I146" s="6"/>
    </row>
    <row r="147" spans="1:9" s="41" customFormat="1" ht="12.75">
      <c r="A147" s="36" t="s">
        <v>286</v>
      </c>
      <c r="B147" s="32" t="s">
        <v>127</v>
      </c>
      <c r="C147" s="37" t="s">
        <v>287</v>
      </c>
      <c r="D147" s="34" t="s">
        <v>24</v>
      </c>
      <c r="E147" s="39">
        <f>E141</f>
        <v>8</v>
      </c>
      <c r="F147" s="6"/>
      <c r="H147" s="6"/>
      <c r="I147" s="6"/>
    </row>
    <row r="148" spans="1:9" s="41" customFormat="1" ht="12.75">
      <c r="A148" s="36" t="s">
        <v>288</v>
      </c>
      <c r="B148" s="32" t="s">
        <v>127</v>
      </c>
      <c r="C148" s="75" t="s">
        <v>289</v>
      </c>
      <c r="D148" s="34" t="s">
        <v>24</v>
      </c>
      <c r="E148" s="39">
        <f>E147</f>
        <v>8</v>
      </c>
      <c r="F148" s="6"/>
      <c r="H148" s="6"/>
      <c r="I148" s="6"/>
    </row>
    <row r="149" spans="1:9" s="41" customFormat="1" ht="12.75">
      <c r="A149" s="36" t="s">
        <v>290</v>
      </c>
      <c r="B149" s="89" t="s">
        <v>111</v>
      </c>
      <c r="C149" s="37" t="s">
        <v>291</v>
      </c>
      <c r="D149" s="34" t="s">
        <v>24</v>
      </c>
      <c r="E149" s="39">
        <f>8</f>
        <v>8</v>
      </c>
      <c r="F149" s="6"/>
      <c r="H149" s="6"/>
      <c r="I149" s="6"/>
    </row>
    <row r="150" spans="1:9" s="41" customFormat="1" ht="12.75">
      <c r="A150" s="36" t="s">
        <v>292</v>
      </c>
      <c r="B150" s="91"/>
      <c r="C150" s="37" t="s">
        <v>293</v>
      </c>
      <c r="D150" s="34" t="s">
        <v>24</v>
      </c>
      <c r="E150" s="39">
        <v>8</v>
      </c>
      <c r="F150" s="6"/>
      <c r="H150" s="6"/>
      <c r="I150" s="6"/>
    </row>
    <row r="151" spans="1:9" s="41" customFormat="1" ht="12.75">
      <c r="A151" s="36" t="s">
        <v>294</v>
      </c>
      <c r="B151" s="32" t="s">
        <v>167</v>
      </c>
      <c r="C151" s="75" t="s">
        <v>295</v>
      </c>
      <c r="D151" s="34" t="s">
        <v>24</v>
      </c>
      <c r="E151" s="39">
        <v>8</v>
      </c>
      <c r="F151" s="6"/>
      <c r="H151" s="6"/>
      <c r="I151" s="6"/>
    </row>
    <row r="152" spans="1:9" s="41" customFormat="1" ht="12.75">
      <c r="A152" s="26">
        <v>9</v>
      </c>
      <c r="B152" s="27" t="s">
        <v>296</v>
      </c>
      <c r="C152" s="92" t="s">
        <v>297</v>
      </c>
      <c r="D152" s="93"/>
      <c r="E152" s="93"/>
      <c r="F152" s="6"/>
      <c r="H152" s="6"/>
      <c r="I152" s="6"/>
    </row>
    <row r="153" spans="1:9" s="41" customFormat="1" ht="12.75">
      <c r="A153" s="31" t="s">
        <v>298</v>
      </c>
      <c r="B153" s="17" t="s">
        <v>299</v>
      </c>
      <c r="C153" s="94" t="s">
        <v>300</v>
      </c>
      <c r="D153" s="95"/>
      <c r="E153" s="39"/>
      <c r="F153" s="6"/>
      <c r="H153" s="6"/>
      <c r="I153" s="6"/>
    </row>
    <row r="154" spans="1:9" s="41" customFormat="1" ht="12.75">
      <c r="A154" s="36" t="s">
        <v>301</v>
      </c>
      <c r="B154" s="95"/>
      <c r="C154" s="96" t="s">
        <v>302</v>
      </c>
      <c r="D154" s="95" t="s">
        <v>18</v>
      </c>
      <c r="E154" s="38">
        <f>E16</f>
        <v>0.496</v>
      </c>
      <c r="F154" s="6"/>
      <c r="H154" s="6"/>
      <c r="I154" s="6"/>
    </row>
    <row r="155" spans="1:8" s="41" customFormat="1" ht="8.25" customHeight="1">
      <c r="A155" s="97"/>
      <c r="B155" s="98"/>
      <c r="C155" s="99"/>
      <c r="D155" s="100"/>
      <c r="E155" s="101"/>
      <c r="H155" s="6"/>
    </row>
    <row r="156" spans="1:5" ht="12.75">
      <c r="A156" s="102"/>
      <c r="B156" s="103"/>
      <c r="C156" s="104"/>
      <c r="D156" s="105"/>
      <c r="E156" s="106"/>
    </row>
    <row r="157" spans="1:5" ht="12.75">
      <c r="A157" s="102"/>
      <c r="B157" s="107"/>
      <c r="C157" s="108"/>
      <c r="D157" s="105"/>
      <c r="E157" s="106"/>
    </row>
    <row r="158" spans="1:5" ht="12.75">
      <c r="A158" s="102"/>
      <c r="B158" s="107"/>
      <c r="C158" s="104"/>
      <c r="D158" s="105"/>
      <c r="E158" s="106"/>
    </row>
    <row r="159" spans="1:5" ht="12.75">
      <c r="A159" s="102"/>
      <c r="B159" s="107"/>
      <c r="C159" s="104"/>
      <c r="D159" s="105"/>
      <c r="E159" s="106"/>
    </row>
    <row r="160" spans="1:5" ht="12.75">
      <c r="A160" s="102"/>
      <c r="B160" s="107"/>
      <c r="C160" s="108"/>
      <c r="D160" s="105"/>
      <c r="E160" s="106"/>
    </row>
    <row r="161" spans="1:5" ht="12.75">
      <c r="A161" s="102"/>
      <c r="B161" s="107"/>
      <c r="C161" s="108"/>
      <c r="D161" s="105"/>
      <c r="E161" s="106"/>
    </row>
    <row r="162" spans="1:5" ht="12.75">
      <c r="A162" s="102"/>
      <c r="B162" s="103"/>
      <c r="C162" s="108"/>
      <c r="D162" s="105"/>
      <c r="E162" s="106"/>
    </row>
    <row r="163" spans="1:5" ht="12.75">
      <c r="A163" s="102"/>
      <c r="B163" s="107"/>
      <c r="C163" s="108"/>
      <c r="D163" s="105"/>
      <c r="E163" s="106"/>
    </row>
    <row r="164" spans="1:5" ht="12.75">
      <c r="A164" s="102"/>
      <c r="B164" s="107"/>
      <c r="C164" s="104"/>
      <c r="D164" s="105"/>
      <c r="E164" s="106"/>
    </row>
    <row r="165" spans="1:5" ht="12.75">
      <c r="A165" s="102"/>
      <c r="B165" s="107"/>
      <c r="C165" s="108"/>
      <c r="D165" s="105"/>
      <c r="E165" s="106"/>
    </row>
    <row r="166" spans="1:5" ht="12.75">
      <c r="A166" s="102"/>
      <c r="B166" s="107"/>
      <c r="C166" s="108"/>
      <c r="D166" s="105"/>
      <c r="E166" s="106"/>
    </row>
    <row r="167" spans="1:5" ht="12.75">
      <c r="A167" s="102"/>
      <c r="B167" s="103"/>
      <c r="C167" s="108"/>
      <c r="D167" s="105"/>
      <c r="E167" s="106"/>
    </row>
    <row r="168" spans="1:5" ht="12.75">
      <c r="A168" s="102"/>
      <c r="B168" s="103"/>
      <c r="C168" s="108"/>
      <c r="D168" s="105"/>
      <c r="E168" s="106"/>
    </row>
    <row r="169" spans="1:5" ht="12.75">
      <c r="A169" s="102"/>
      <c r="B169" s="103"/>
      <c r="C169" s="109"/>
      <c r="D169" s="105"/>
      <c r="E169" s="106"/>
    </row>
    <row r="170" spans="1:5" ht="12.75">
      <c r="A170" s="102"/>
      <c r="B170" s="107"/>
      <c r="C170" s="110"/>
      <c r="D170" s="105"/>
      <c r="E170" s="106"/>
    </row>
    <row r="171" spans="1:5" ht="12.75">
      <c r="A171" s="102"/>
      <c r="B171" s="103"/>
      <c r="C171" s="110"/>
      <c r="D171" s="105"/>
      <c r="E171" s="106"/>
    </row>
    <row r="172" spans="1:5" ht="12.75">
      <c r="A172" s="102"/>
      <c r="B172" s="107"/>
      <c r="C172" s="110"/>
      <c r="D172" s="105"/>
      <c r="E172" s="106"/>
    </row>
    <row r="173" spans="1:5" ht="12.75">
      <c r="A173" s="102"/>
      <c r="B173" s="107"/>
      <c r="C173" s="110"/>
      <c r="D173" s="105"/>
      <c r="E173" s="106"/>
    </row>
    <row r="174" spans="1:5" ht="12.75">
      <c r="A174" s="102"/>
      <c r="B174" s="107"/>
      <c r="C174" s="110"/>
      <c r="D174" s="105"/>
      <c r="E174" s="106"/>
    </row>
    <row r="175" spans="1:5" ht="12.75">
      <c r="A175" s="102"/>
      <c r="B175" s="107"/>
      <c r="C175" s="110"/>
      <c r="D175" s="105"/>
      <c r="E175" s="106"/>
    </row>
    <row r="176" spans="1:5" ht="12.75">
      <c r="A176" s="102"/>
      <c r="B176" s="107"/>
      <c r="C176" s="110"/>
      <c r="D176" s="105"/>
      <c r="E176" s="106"/>
    </row>
    <row r="177" spans="1:5" ht="12.75">
      <c r="A177" s="102"/>
      <c r="B177" s="107"/>
      <c r="C177" s="109"/>
      <c r="D177" s="105"/>
      <c r="E177" s="106"/>
    </row>
    <row r="178" spans="1:5" ht="12.75">
      <c r="A178" s="111"/>
      <c r="B178" s="107"/>
      <c r="C178" s="108"/>
      <c r="D178" s="105"/>
      <c r="E178" s="106"/>
    </row>
    <row r="179" spans="1:5" ht="12.75">
      <c r="A179" s="102"/>
      <c r="B179" s="103"/>
      <c r="C179" s="104"/>
      <c r="D179" s="105"/>
      <c r="E179" s="106"/>
    </row>
    <row r="180" spans="1:5" ht="12.75">
      <c r="A180" s="102"/>
      <c r="B180" s="107"/>
      <c r="C180" s="108"/>
      <c r="D180" s="105"/>
      <c r="E180" s="106"/>
    </row>
    <row r="181" spans="1:5" ht="12.75">
      <c r="A181" s="102"/>
      <c r="B181" s="107"/>
      <c r="C181" s="104"/>
      <c r="D181" s="105"/>
      <c r="E181" s="106"/>
    </row>
    <row r="182" spans="1:5" ht="12.75">
      <c r="A182" s="102"/>
      <c r="B182" s="103"/>
      <c r="C182" s="109"/>
      <c r="D182" s="105"/>
      <c r="E182" s="106"/>
    </row>
    <row r="183" spans="1:5" ht="12.75">
      <c r="A183" s="102"/>
      <c r="B183" s="103"/>
      <c r="C183" s="110"/>
      <c r="D183" s="105"/>
      <c r="E183" s="106"/>
    </row>
    <row r="184" spans="1:5" ht="12.75">
      <c r="A184" s="102"/>
      <c r="B184" s="103"/>
      <c r="C184" s="108"/>
      <c r="D184" s="105"/>
      <c r="E184" s="106"/>
    </row>
    <row r="185" spans="1:5" ht="12.75">
      <c r="A185" s="102"/>
      <c r="B185" s="103"/>
      <c r="C185" s="109"/>
      <c r="D185" s="105"/>
      <c r="E185" s="106"/>
    </row>
    <row r="186" spans="1:5" ht="12.75">
      <c r="A186" s="102"/>
      <c r="B186" s="103"/>
      <c r="C186" s="110"/>
      <c r="D186" s="105"/>
      <c r="E186" s="106"/>
    </row>
    <row r="187" spans="1:5" ht="12.75">
      <c r="A187" s="102"/>
      <c r="B187" s="103"/>
      <c r="C187" s="110"/>
      <c r="D187" s="105"/>
      <c r="E187" s="106"/>
    </row>
    <row r="188" spans="1:5" ht="12.75">
      <c r="A188" s="102"/>
      <c r="B188" s="107"/>
      <c r="C188" s="110"/>
      <c r="D188" s="105"/>
      <c r="E188" s="106"/>
    </row>
    <row r="189" spans="1:5" ht="12.75">
      <c r="A189" s="102"/>
      <c r="B189" s="107"/>
      <c r="C189" s="110"/>
      <c r="D189" s="105"/>
      <c r="E189" s="106"/>
    </row>
    <row r="190" spans="1:5" ht="12.75">
      <c r="A190" s="102"/>
      <c r="B190" s="107"/>
      <c r="C190" s="110"/>
      <c r="D190" s="105"/>
      <c r="E190" s="106"/>
    </row>
    <row r="191" spans="1:5" ht="12.75">
      <c r="A191" s="102"/>
      <c r="B191" s="107"/>
      <c r="C191" s="112"/>
      <c r="D191" s="105"/>
      <c r="E191" s="106"/>
    </row>
    <row r="192" spans="1:5" ht="12.75">
      <c r="A192" s="102"/>
      <c r="B192" s="107"/>
      <c r="C192" s="108"/>
      <c r="D192" s="105"/>
      <c r="E192" s="106"/>
    </row>
    <row r="193" spans="1:5" ht="12.75">
      <c r="A193" s="102"/>
      <c r="B193" s="107"/>
      <c r="C193" s="110"/>
      <c r="D193" s="105"/>
      <c r="E193" s="106"/>
    </row>
    <row r="194" spans="1:5" ht="12.75">
      <c r="A194" s="102"/>
      <c r="B194" s="107"/>
      <c r="C194" s="110"/>
      <c r="D194" s="105"/>
      <c r="E194" s="106"/>
    </row>
    <row r="195" spans="1:5" ht="12.75">
      <c r="A195" s="102"/>
      <c r="B195" s="107"/>
      <c r="C195" s="109"/>
      <c r="D195" s="105"/>
      <c r="E195" s="106"/>
    </row>
    <row r="196" spans="1:5" ht="12.75">
      <c r="A196" s="102"/>
      <c r="B196" s="107"/>
      <c r="C196" s="110"/>
      <c r="D196" s="105"/>
      <c r="E196" s="106"/>
    </row>
    <row r="197" spans="1:5" ht="12.75">
      <c r="A197" s="102"/>
      <c r="B197" s="107"/>
      <c r="C197" s="110"/>
      <c r="D197" s="105"/>
      <c r="E197" s="106"/>
    </row>
    <row r="198" spans="1:5" ht="12.75">
      <c r="A198" s="102"/>
      <c r="B198" s="107"/>
      <c r="C198" s="110"/>
      <c r="D198" s="105"/>
      <c r="E198" s="106"/>
    </row>
    <row r="199" spans="1:5" ht="12.75">
      <c r="A199" s="113"/>
      <c r="B199" s="107"/>
      <c r="C199" s="110"/>
      <c r="D199" s="105"/>
      <c r="E199" s="106"/>
    </row>
    <row r="200" spans="1:5" ht="12.75">
      <c r="A200" s="102"/>
      <c r="B200" s="103"/>
      <c r="C200" s="109"/>
      <c r="D200" s="105"/>
      <c r="E200" s="106"/>
    </row>
    <row r="201" spans="1:5" ht="12.75">
      <c r="A201" s="102"/>
      <c r="B201" s="103"/>
      <c r="C201" s="110"/>
      <c r="D201" s="114"/>
      <c r="E201" s="115"/>
    </row>
    <row r="202" spans="1:5" ht="75" customHeight="1">
      <c r="A202" s="102"/>
      <c r="B202" s="116"/>
      <c r="C202" s="104"/>
      <c r="D202" s="105"/>
      <c r="E202" s="106"/>
    </row>
    <row r="203" spans="1:5" ht="12.75">
      <c r="A203" s="102"/>
      <c r="B203" s="116"/>
      <c r="C203" s="117"/>
      <c r="D203" s="105"/>
      <c r="E203" s="106"/>
    </row>
    <row r="204" spans="1:5" ht="12.75">
      <c r="A204" s="102"/>
      <c r="B204" s="116"/>
      <c r="C204" s="118"/>
      <c r="D204" s="105"/>
      <c r="E204" s="106"/>
    </row>
    <row r="205" spans="1:5" ht="12.75">
      <c r="A205" s="102"/>
      <c r="B205" s="116"/>
      <c r="C205" s="118"/>
      <c r="D205" s="105"/>
      <c r="E205" s="106"/>
    </row>
    <row r="206" spans="1:5" ht="12.75">
      <c r="A206" s="102"/>
      <c r="B206" s="119"/>
      <c r="C206" s="118"/>
      <c r="D206" s="105"/>
      <c r="E206" s="106"/>
    </row>
    <row r="207" spans="1:5" ht="12.75">
      <c r="A207" s="102"/>
      <c r="B207" s="116"/>
      <c r="C207" s="118"/>
      <c r="D207" s="105"/>
      <c r="E207" s="106"/>
    </row>
    <row r="208" spans="1:5" ht="12.75">
      <c r="A208" s="102"/>
      <c r="B208" s="116"/>
      <c r="C208" s="117"/>
      <c r="D208" s="105"/>
      <c r="E208" s="106"/>
    </row>
    <row r="209" spans="1:5" ht="90" customHeight="1">
      <c r="A209" s="102"/>
      <c r="B209" s="116"/>
      <c r="C209" s="118"/>
      <c r="D209" s="105"/>
      <c r="E209" s="106"/>
    </row>
    <row r="210" spans="1:5" ht="12.75">
      <c r="A210" s="102"/>
      <c r="B210" s="103"/>
      <c r="C210" s="118"/>
      <c r="D210" s="105"/>
      <c r="E210" s="106"/>
    </row>
    <row r="211" spans="1:5" ht="12.75">
      <c r="A211" s="102"/>
      <c r="B211" s="107"/>
      <c r="C211" s="118"/>
      <c r="D211" s="105"/>
      <c r="E211" s="106"/>
    </row>
    <row r="212" spans="1:5" ht="12.75">
      <c r="A212" s="102"/>
      <c r="B212" s="107"/>
      <c r="C212" s="117"/>
      <c r="D212" s="105"/>
      <c r="E212" s="106"/>
    </row>
    <row r="213" spans="1:5" ht="12.75">
      <c r="A213" s="102"/>
      <c r="B213" s="107"/>
      <c r="C213" s="120"/>
      <c r="D213" s="105"/>
      <c r="E213" s="106"/>
    </row>
    <row r="214" spans="1:5" ht="12.75">
      <c r="A214" s="102"/>
      <c r="B214" s="107"/>
      <c r="C214" s="117"/>
      <c r="D214" s="105"/>
      <c r="E214" s="106"/>
    </row>
    <row r="215" spans="1:5" ht="12.75">
      <c r="A215" s="102"/>
      <c r="B215" s="107"/>
      <c r="C215" s="120"/>
      <c r="D215" s="105"/>
      <c r="E215" s="106"/>
    </row>
    <row r="216" spans="1:5" ht="12.75">
      <c r="A216" s="102"/>
      <c r="B216" s="107"/>
      <c r="C216" s="120"/>
      <c r="D216" s="105"/>
      <c r="E216" s="106"/>
    </row>
    <row r="217" spans="1:5" ht="12.75">
      <c r="A217" s="113"/>
      <c r="B217" s="107"/>
      <c r="C217" s="120"/>
      <c r="D217" s="105"/>
      <c r="E217" s="106"/>
    </row>
    <row r="218" spans="1:5" ht="12.75">
      <c r="A218" s="102"/>
      <c r="B218" s="103"/>
      <c r="C218" s="117"/>
      <c r="D218" s="105"/>
      <c r="E218" s="106"/>
    </row>
    <row r="219" spans="1:5" ht="12.75">
      <c r="A219" s="102"/>
      <c r="B219" s="103"/>
      <c r="C219" s="120"/>
      <c r="D219" s="105"/>
      <c r="E219" s="106"/>
    </row>
    <row r="220" spans="1:5" ht="12.75">
      <c r="A220" s="102"/>
      <c r="B220" s="107"/>
      <c r="C220" s="104"/>
      <c r="D220" s="105"/>
      <c r="E220" s="106"/>
    </row>
    <row r="221" spans="1:5" ht="12.75">
      <c r="A221" s="102"/>
      <c r="B221" s="107"/>
      <c r="C221" s="104"/>
      <c r="D221" s="105"/>
      <c r="E221" s="106"/>
    </row>
    <row r="222" spans="1:5" ht="12.75">
      <c r="A222" s="102"/>
      <c r="B222" s="107"/>
      <c r="C222" s="99"/>
      <c r="D222" s="105"/>
      <c r="E222" s="106"/>
    </row>
    <row r="223" spans="1:5" ht="12.75">
      <c r="A223" s="102"/>
      <c r="B223" s="107"/>
      <c r="C223" s="99"/>
      <c r="D223" s="105"/>
      <c r="E223" s="106"/>
    </row>
    <row r="224" spans="1:5" ht="12.75">
      <c r="A224" s="102"/>
      <c r="B224" s="107"/>
      <c r="C224" s="99"/>
      <c r="D224" s="105"/>
      <c r="E224" s="106"/>
    </row>
    <row r="225" spans="1:5" ht="12.75">
      <c r="A225" s="102"/>
      <c r="B225" s="107"/>
      <c r="C225" s="99"/>
      <c r="D225" s="105"/>
      <c r="E225" s="106"/>
    </row>
    <row r="226" spans="1:5" ht="12.75">
      <c r="A226" s="102"/>
      <c r="B226" s="107"/>
      <c r="C226" s="99"/>
      <c r="D226" s="105"/>
      <c r="E226" s="106"/>
    </row>
    <row r="227" spans="1:5" ht="12.75">
      <c r="A227" s="102"/>
      <c r="B227" s="107"/>
      <c r="C227" s="99"/>
      <c r="D227" s="105"/>
      <c r="E227" s="106"/>
    </row>
    <row r="228" spans="1:5" ht="12.75">
      <c r="A228" s="102"/>
      <c r="B228" s="107"/>
      <c r="C228" s="99"/>
      <c r="D228" s="105"/>
      <c r="E228" s="106"/>
    </row>
    <row r="229" spans="1:5" ht="12.75">
      <c r="A229" s="102"/>
      <c r="B229" s="103"/>
      <c r="C229" s="99"/>
      <c r="D229" s="105"/>
      <c r="E229" s="106"/>
    </row>
    <row r="230" spans="1:5" ht="12.75">
      <c r="A230" s="102"/>
      <c r="B230" s="107"/>
      <c r="C230" s="99"/>
      <c r="D230" s="105"/>
      <c r="E230" s="106"/>
    </row>
    <row r="231" spans="1:5" ht="12.75">
      <c r="A231" s="102"/>
      <c r="B231" s="103"/>
      <c r="C231" s="104"/>
      <c r="D231" s="105"/>
      <c r="E231" s="106"/>
    </row>
    <row r="232" spans="1:5" ht="12.75">
      <c r="A232" s="102"/>
      <c r="B232" s="107"/>
      <c r="C232" s="99"/>
      <c r="D232" s="105"/>
      <c r="E232" s="106"/>
    </row>
    <row r="233" spans="1:5" ht="12.75">
      <c r="A233" s="102"/>
      <c r="B233" s="103"/>
      <c r="C233" s="104"/>
      <c r="D233" s="105"/>
      <c r="E233" s="106"/>
    </row>
    <row r="234" spans="1:5" ht="12.75">
      <c r="A234" s="102"/>
      <c r="B234" s="103"/>
      <c r="C234" s="108"/>
      <c r="D234" s="105"/>
      <c r="E234" s="106"/>
    </row>
    <row r="235" spans="1:5" ht="12.75">
      <c r="A235" s="102"/>
      <c r="B235" s="103"/>
      <c r="C235" s="121"/>
      <c r="D235" s="105"/>
      <c r="E235" s="106"/>
    </row>
    <row r="236" spans="1:5" ht="12.75">
      <c r="A236" s="102"/>
      <c r="B236" s="103"/>
      <c r="C236" s="108"/>
      <c r="D236" s="105"/>
      <c r="E236" s="106"/>
    </row>
    <row r="237" spans="1:5" ht="12.75">
      <c r="A237" s="122"/>
      <c r="B237" s="107"/>
      <c r="C237" s="108"/>
      <c r="D237" s="105"/>
      <c r="E237" s="106"/>
    </row>
  </sheetData>
  <sheetProtection selectLockedCells="1" selectUnlockedCells="1"/>
  <mergeCells count="10">
    <mergeCell ref="A2:E2"/>
    <mergeCell ref="A3:E3"/>
    <mergeCell ref="A4:E4"/>
    <mergeCell ref="A6:E6"/>
    <mergeCell ref="A8:C8"/>
    <mergeCell ref="A10:A12"/>
    <mergeCell ref="B10:B12"/>
    <mergeCell ref="C10:C12"/>
    <mergeCell ref="D10:D12"/>
    <mergeCell ref="E10:E12"/>
  </mergeCells>
  <printOptions horizontalCentered="1"/>
  <pageMargins left="0.7875" right="0.31527777777777777" top="0.6694444444444444" bottom="0.2361111111111111" header="0.5118055555555555" footer="0.5118055555555555"/>
  <pageSetup firstPageNumber="1" useFirstPageNumber="1" horizontalDpi="300" verticalDpi="300" orientation="portrait" paperSize="9" scale="55"/>
  <rowBreaks count="2" manualBreakCount="2">
    <brk id="67" max="255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Rafal</dc:creator>
  <cp:keywords/>
  <dc:description/>
  <cp:lastModifiedBy>Rafał </cp:lastModifiedBy>
  <cp:lastPrinted>2019-11-20T07:50:18Z</cp:lastPrinted>
  <dcterms:created xsi:type="dcterms:W3CDTF">2016-04-11T13:57:03Z</dcterms:created>
  <dcterms:modified xsi:type="dcterms:W3CDTF">2022-08-03T07:40:11Z</dcterms:modified>
  <cp:category/>
  <cp:version/>
  <cp:contentType/>
  <cp:contentStatus/>
  <cp:revision>162</cp:revision>
</cp:coreProperties>
</file>