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Users2\Home2\RZP\PRZETARGI\2022\19 Remont nawierzchni placu postojowo – manewrowego w rejonie dworca autobusowego w m. Ropczyce\Dokumenty referatu\"/>
    </mc:Choice>
  </mc:AlternateContent>
  <bookViews>
    <workbookView xWindow="28680" yWindow="-120" windowWidth="29040" windowHeight="15840" activeTab="1"/>
  </bookViews>
  <sheets>
    <sheet name="KO" sheetId="28" r:id="rId1"/>
    <sheet name="Przedmiar" sheetId="8" r:id="rId2"/>
    <sheet name="2. Roboty rozbiórkowe " sheetId="11" state="hidden" r:id="rId3"/>
    <sheet name="3. Odwodnienie korpusu" sheetId="12" state="hidden" r:id="rId4"/>
    <sheet name="6. Prof. rowu 7. zieleń" sheetId="13" state="hidden" r:id="rId5"/>
    <sheet name="8. El. drogowe (pref)" sheetId="14" state="hidden" r:id="rId6"/>
    <sheet name="4. Naw.  Zab. sieci" sheetId="15" state="hidden" r:id="rId7"/>
    <sheet name="5. Tab. robót ziemnych" sheetId="16" state="hidden" r:id="rId8"/>
    <sheet name="13. Oznakowanie pionowe" sheetId="17" state="hidden" r:id="rId9"/>
    <sheet name="14. Ozn. poziome 15. BRD" sheetId="18" state="hidden" r:id="rId10"/>
  </sheets>
  <definedNames>
    <definedName name="_xlnm.Print_Area" localSheetId="8">'13. Oznakowanie pionowe'!$A$1:$U$352</definedName>
    <definedName name="_xlnm.Print_Area" localSheetId="9">'14. Ozn. poziome 15. BRD'!$A$1:$J$754</definedName>
    <definedName name="_xlnm.Print_Area" localSheetId="2">'2. Roboty rozbiórkowe '!$A$2:$E$20</definedName>
    <definedName name="_xlnm.Print_Area" localSheetId="3">'3. Odwodnienie korpusu'!$A$2:$E$68</definedName>
    <definedName name="_xlnm.Print_Area" localSheetId="6">'4. Naw.  Zab. sieci'!$A$2:$E$53</definedName>
    <definedName name="_xlnm.Print_Area" localSheetId="7">'5. Tab. robót ziemnych'!$A$1:$N$57</definedName>
    <definedName name="_xlnm.Print_Area" localSheetId="4">'6. Prof. rowu 7. zieleń'!$A$2:$E$7</definedName>
    <definedName name="_xlnm.Print_Area" localSheetId="5">'8. El. drogowe (pref)'!$A$2:$E$18</definedName>
    <definedName name="_xlnm.Print_Area" localSheetId="0">KO!$A$1:$H$93</definedName>
    <definedName name="_xlnm.Print_Area" localSheetId="1">Przedmiar!$A$1:$F$77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28" l="1"/>
  <c r="F48" i="28"/>
  <c r="F33" i="28"/>
  <c r="F40" i="28"/>
  <c r="H78" i="28" l="1"/>
  <c r="H73" i="28"/>
  <c r="H71" i="28"/>
  <c r="F88" i="28"/>
  <c r="H88" i="28" s="1"/>
  <c r="H90" i="28" s="1"/>
  <c r="F81" i="28"/>
  <c r="H81" i="28" s="1"/>
  <c r="H83" i="28" s="1"/>
  <c r="F78" i="28"/>
  <c r="F68" i="28"/>
  <c r="H68" i="28" s="1"/>
  <c r="F63" i="28"/>
  <c r="H63" i="28" s="1"/>
  <c r="H65" i="28" s="1"/>
  <c r="F58" i="28"/>
  <c r="H58" i="28" s="1"/>
  <c r="F56" i="28"/>
  <c r="H56" i="28" s="1"/>
  <c r="F53" i="28"/>
  <c r="H53" i="28" s="1"/>
  <c r="H48" i="28"/>
  <c r="F45" i="28"/>
  <c r="H45" i="28" s="1"/>
  <c r="H40" i="28"/>
  <c r="F37" i="28"/>
  <c r="H37" i="28" s="1"/>
  <c r="F35" i="28"/>
  <c r="H35" i="28" s="1"/>
  <c r="H33" i="28"/>
  <c r="F28" i="28"/>
  <c r="H28" i="28" s="1"/>
  <c r="H25" i="28"/>
  <c r="F20" i="28"/>
  <c r="H20" i="28" s="1"/>
  <c r="F18" i="28"/>
  <c r="H18" i="28" s="1"/>
  <c r="F16" i="28"/>
  <c r="H16" i="28" s="1"/>
  <c r="F13" i="28"/>
  <c r="H13" i="28" s="1"/>
  <c r="F7" i="28"/>
  <c r="H7" i="28" s="1"/>
  <c r="H8" i="28" s="1"/>
  <c r="B7" i="28"/>
  <c r="F76" i="8"/>
  <c r="F47" i="8"/>
  <c r="F52" i="8"/>
  <c r="F14" i="8"/>
  <c r="F33" i="8"/>
  <c r="H50" i="28" l="1"/>
  <c r="H22" i="28"/>
  <c r="H30" i="28"/>
  <c r="H9" i="28"/>
  <c r="H60" i="28"/>
  <c r="H75" i="28"/>
  <c r="H42" i="28"/>
  <c r="F65" i="8"/>
  <c r="F63" i="8"/>
  <c r="F72" i="8"/>
  <c r="F60" i="8"/>
  <c r="F36" i="8"/>
  <c r="F31" i="8"/>
  <c r="F29" i="8"/>
  <c r="H84" i="28" l="1"/>
  <c r="H91" i="28" s="1"/>
  <c r="H92" i="28" s="1"/>
  <c r="H93" i="28" s="1"/>
  <c r="F69" i="8"/>
  <c r="F16" i="8"/>
  <c r="F18" i="8"/>
  <c r="F11" i="8" l="1"/>
  <c r="G754" i="18"/>
  <c r="G750" i="18"/>
  <c r="J738" i="18"/>
  <c r="J737" i="18"/>
  <c r="I737" i="18"/>
  <c r="H737" i="18"/>
  <c r="G737" i="18"/>
  <c r="H64" i="18"/>
  <c r="H63" i="18"/>
  <c r="H62" i="18"/>
  <c r="I61" i="18"/>
  <c r="G60" i="18"/>
  <c r="I59" i="18"/>
  <c r="I58" i="18"/>
  <c r="G57" i="18"/>
  <c r="I56" i="18"/>
  <c r="G55" i="18"/>
  <c r="H54" i="18"/>
  <c r="G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G39" i="18"/>
  <c r="H38" i="18"/>
  <c r="G37" i="18"/>
  <c r="H36" i="18"/>
  <c r="G35" i="18"/>
  <c r="H34" i="18"/>
  <c r="H33" i="18"/>
  <c r="H32" i="18"/>
  <c r="H31" i="18"/>
  <c r="H30" i="18"/>
  <c r="H29" i="18"/>
  <c r="H28" i="18"/>
  <c r="H27" i="18"/>
  <c r="G26" i="18"/>
  <c r="J25" i="18"/>
  <c r="I24" i="18"/>
  <c r="G23" i="18"/>
  <c r="I22" i="18"/>
  <c r="I21" i="18"/>
  <c r="G20" i="18"/>
  <c r="G19" i="18"/>
  <c r="G18" i="18"/>
  <c r="J17" i="18"/>
  <c r="G16" i="18"/>
  <c r="H15" i="18"/>
  <c r="G14" i="18"/>
  <c r="H13" i="18"/>
  <c r="G12" i="18"/>
  <c r="H11" i="18"/>
  <c r="G10" i="18"/>
  <c r="H9" i="18"/>
  <c r="G8" i="18"/>
  <c r="P350" i="17"/>
  <c r="M350" i="17"/>
  <c r="L350" i="17"/>
  <c r="K350" i="17"/>
  <c r="J350" i="17"/>
  <c r="M57" i="16"/>
  <c r="K57" i="16"/>
  <c r="I57" i="16"/>
  <c r="G57" i="16"/>
  <c r="F57" i="16"/>
  <c r="M56" i="16"/>
  <c r="K56" i="16"/>
  <c r="I56" i="16"/>
  <c r="G56" i="16"/>
  <c r="F56" i="16"/>
  <c r="M55" i="16"/>
  <c r="K55" i="16"/>
  <c r="I55" i="16"/>
  <c r="G55" i="16"/>
  <c r="F55" i="16"/>
  <c r="J50" i="16"/>
  <c r="H50" i="16"/>
  <c r="F50" i="16"/>
  <c r="E50" i="16"/>
  <c r="D50" i="16"/>
  <c r="J49" i="16"/>
  <c r="H49" i="16"/>
  <c r="F49" i="16"/>
  <c r="E49" i="16"/>
  <c r="D49" i="16"/>
  <c r="J48" i="16"/>
  <c r="H48" i="16"/>
  <c r="F48" i="16"/>
  <c r="E48" i="16"/>
  <c r="D48" i="16"/>
  <c r="J47" i="16"/>
  <c r="H47" i="16"/>
  <c r="F47" i="16"/>
  <c r="E47" i="16"/>
  <c r="D47" i="16"/>
  <c r="J46" i="16"/>
  <c r="H46" i="16"/>
  <c r="F46" i="16"/>
  <c r="E46" i="16"/>
  <c r="D46" i="16"/>
  <c r="J45" i="16"/>
  <c r="H45" i="16"/>
  <c r="F45" i="16"/>
  <c r="E45" i="16"/>
  <c r="D45" i="16"/>
  <c r="J44" i="16"/>
  <c r="H44" i="16"/>
  <c r="F44" i="16"/>
  <c r="E44" i="16"/>
  <c r="D44" i="16"/>
  <c r="J43" i="16"/>
  <c r="H43" i="16"/>
  <c r="F43" i="16"/>
  <c r="E43" i="16"/>
  <c r="D43" i="16"/>
  <c r="J42" i="16"/>
  <c r="H42" i="16"/>
  <c r="F42" i="16"/>
  <c r="E42" i="16"/>
  <c r="D42" i="16"/>
  <c r="J41" i="16"/>
  <c r="H41" i="16"/>
  <c r="F41" i="16"/>
  <c r="E41" i="16"/>
  <c r="D41" i="16"/>
  <c r="J40" i="16"/>
  <c r="H40" i="16"/>
  <c r="F40" i="16"/>
  <c r="E40" i="16"/>
  <c r="D40" i="16"/>
  <c r="J39" i="16"/>
  <c r="H39" i="16"/>
  <c r="F39" i="16"/>
  <c r="E39" i="16"/>
  <c r="D39" i="16"/>
  <c r="J38" i="16"/>
  <c r="H38" i="16"/>
  <c r="F38" i="16"/>
  <c r="E38" i="16"/>
  <c r="D38" i="16"/>
  <c r="J37" i="16"/>
  <c r="H37" i="16"/>
  <c r="F37" i="16"/>
  <c r="E37" i="16"/>
  <c r="D37" i="16"/>
  <c r="J36" i="16"/>
  <c r="H36" i="16"/>
  <c r="F36" i="16"/>
  <c r="E36" i="16"/>
  <c r="D36" i="16"/>
  <c r="J35" i="16"/>
  <c r="H35" i="16"/>
  <c r="F35" i="16"/>
  <c r="E35" i="16"/>
  <c r="D35" i="16"/>
  <c r="J34" i="16"/>
  <c r="H34" i="16"/>
  <c r="F34" i="16"/>
  <c r="E34" i="16"/>
  <c r="D34" i="16"/>
  <c r="J33" i="16"/>
  <c r="H33" i="16"/>
  <c r="F33" i="16"/>
  <c r="E33" i="16"/>
  <c r="D33" i="16"/>
  <c r="J32" i="16"/>
  <c r="H32" i="16"/>
  <c r="F32" i="16"/>
  <c r="E32" i="16"/>
  <c r="D32" i="16"/>
  <c r="J31" i="16"/>
  <c r="H31" i="16"/>
  <c r="F31" i="16"/>
  <c r="E31" i="16"/>
  <c r="D31" i="16"/>
  <c r="J30" i="16"/>
  <c r="H30" i="16"/>
  <c r="F30" i="16"/>
  <c r="E30" i="16"/>
  <c r="D30" i="16"/>
  <c r="J29" i="16"/>
  <c r="H29" i="16"/>
  <c r="F29" i="16"/>
  <c r="E29" i="16"/>
  <c r="D29" i="16"/>
  <c r="J28" i="16"/>
  <c r="H28" i="16"/>
  <c r="F28" i="16"/>
  <c r="E28" i="16"/>
  <c r="D28" i="16"/>
  <c r="J27" i="16"/>
  <c r="H27" i="16"/>
  <c r="F27" i="16"/>
  <c r="E27" i="16"/>
  <c r="D27" i="16"/>
  <c r="J26" i="16"/>
  <c r="H26" i="16"/>
  <c r="F26" i="16"/>
  <c r="E26" i="16"/>
  <c r="D26" i="16"/>
  <c r="J25" i="16"/>
  <c r="H25" i="16"/>
  <c r="F25" i="16"/>
  <c r="E25" i="16"/>
  <c r="D25" i="16"/>
  <c r="J24" i="16"/>
  <c r="H24" i="16"/>
  <c r="F24" i="16"/>
  <c r="E24" i="16"/>
  <c r="D24" i="16"/>
  <c r="J23" i="16"/>
  <c r="H23" i="16"/>
  <c r="F23" i="16"/>
  <c r="E23" i="16"/>
  <c r="D23" i="16"/>
  <c r="J22" i="16"/>
  <c r="H22" i="16"/>
  <c r="F22" i="16"/>
  <c r="E22" i="16"/>
  <c r="D22" i="16"/>
  <c r="J21" i="16"/>
  <c r="H21" i="16"/>
  <c r="F21" i="16"/>
  <c r="E21" i="16"/>
  <c r="D21" i="16"/>
  <c r="J20" i="16"/>
  <c r="H20" i="16"/>
  <c r="F20" i="16"/>
  <c r="E20" i="16"/>
  <c r="D20" i="16"/>
  <c r="J19" i="16"/>
  <c r="H19" i="16"/>
  <c r="F19" i="16"/>
  <c r="E19" i="16"/>
  <c r="D19" i="16"/>
  <c r="J18" i="16"/>
  <c r="H18" i="16"/>
  <c r="F18" i="16"/>
  <c r="E18" i="16"/>
  <c r="D18" i="16"/>
  <c r="J17" i="16"/>
  <c r="H17" i="16"/>
  <c r="F17" i="16"/>
  <c r="E17" i="16"/>
  <c r="D17" i="16"/>
  <c r="J16" i="16"/>
  <c r="H16" i="16"/>
  <c r="F16" i="16"/>
  <c r="E16" i="16"/>
  <c r="D16" i="16"/>
  <c r="J15" i="16"/>
  <c r="H15" i="16"/>
  <c r="F15" i="16"/>
  <c r="E15" i="16"/>
  <c r="D15" i="16"/>
  <c r="J14" i="16"/>
  <c r="H14" i="16"/>
  <c r="F14" i="16"/>
  <c r="E14" i="16"/>
  <c r="D14" i="16"/>
  <c r="J13" i="16"/>
  <c r="H13" i="16"/>
  <c r="F13" i="16"/>
  <c r="E13" i="16"/>
  <c r="D13" i="16"/>
  <c r="J12" i="16"/>
  <c r="H12" i="16"/>
  <c r="F12" i="16"/>
  <c r="E12" i="16"/>
  <c r="D12" i="16"/>
  <c r="J11" i="16"/>
  <c r="H11" i="16"/>
  <c r="F11" i="16"/>
  <c r="E11" i="16"/>
  <c r="D11" i="16"/>
  <c r="J10" i="16"/>
  <c r="H10" i="16"/>
  <c r="F10" i="16"/>
  <c r="E10" i="16"/>
  <c r="D10" i="16"/>
  <c r="J9" i="16"/>
  <c r="H9" i="16"/>
  <c r="F9" i="16"/>
  <c r="E9" i="16"/>
  <c r="D9" i="16"/>
  <c r="J8" i="16"/>
  <c r="H8" i="16"/>
  <c r="F8" i="16"/>
  <c r="E8" i="16"/>
  <c r="D8" i="16"/>
  <c r="J7" i="16"/>
  <c r="H7" i="16"/>
  <c r="F7" i="16"/>
  <c r="E7" i="16"/>
  <c r="D7" i="16"/>
  <c r="E37" i="15"/>
  <c r="E36" i="15"/>
  <c r="E28" i="15"/>
  <c r="E27" i="15"/>
  <c r="E20" i="15"/>
  <c r="E18" i="15"/>
  <c r="E16" i="15"/>
  <c r="E14" i="15"/>
  <c r="E12" i="15"/>
  <c r="E18" i="14"/>
  <c r="E14" i="14"/>
  <c r="E10" i="14"/>
  <c r="E9" i="14"/>
  <c r="E7" i="14"/>
  <c r="D7" i="13"/>
  <c r="D6" i="13"/>
  <c r="D68" i="12"/>
  <c r="D67" i="12"/>
  <c r="E61" i="12"/>
  <c r="E56" i="12"/>
  <c r="E52" i="12"/>
  <c r="E48" i="12"/>
  <c r="E28" i="12"/>
  <c r="K13" i="12"/>
  <c r="K12" i="12"/>
  <c r="K11" i="12"/>
  <c r="E11" i="11"/>
  <c r="E10" i="11"/>
  <c r="E8" i="11"/>
  <c r="E7" i="11"/>
  <c r="E6" i="11"/>
  <c r="F56" i="8"/>
  <c r="F50" i="8"/>
  <c r="F43" i="8"/>
  <c r="F40" i="8"/>
  <c r="F25" i="8"/>
  <c r="F7" i="8"/>
  <c r="B7" i="8"/>
  <c r="F22" i="8" l="1"/>
</calcChain>
</file>

<file path=xl/sharedStrings.xml><?xml version="1.0" encoding="utf-8"?>
<sst xmlns="http://schemas.openxmlformats.org/spreadsheetml/2006/main" count="1540" uniqueCount="477">
  <si>
    <t>Lp</t>
  </si>
  <si>
    <t>x</t>
  </si>
  <si>
    <t>I</t>
  </si>
  <si>
    <t>WYMAGANIA OGÓLNE (DZIAŁ OGÓLNY)</t>
  </si>
  <si>
    <t>1.</t>
  </si>
  <si>
    <t>A</t>
  </si>
  <si>
    <t>KOSZT DOSTOSOWANIA SIĘ DO WYMAGAŃ WARUNKÓW KONTRAKTU</t>
  </si>
  <si>
    <t>II</t>
  </si>
  <si>
    <t>2.</t>
  </si>
  <si>
    <t>B</t>
  </si>
  <si>
    <t>3.</t>
  </si>
  <si>
    <t>C</t>
  </si>
  <si>
    <t>4.</t>
  </si>
  <si>
    <t>D</t>
  </si>
  <si>
    <t>5.</t>
  </si>
  <si>
    <t>E</t>
  </si>
  <si>
    <t>6.</t>
  </si>
  <si>
    <t>F</t>
  </si>
  <si>
    <t>7.</t>
  </si>
  <si>
    <t>8.</t>
  </si>
  <si>
    <t>9.</t>
  </si>
  <si>
    <t>10.</t>
  </si>
  <si>
    <t>III</t>
  </si>
  <si>
    <t>L</t>
  </si>
  <si>
    <t>Poz.</t>
  </si>
  <si>
    <t>Podstawy
[Nr STWiORB/ CPV]</t>
  </si>
  <si>
    <t>Nazwa jednostki</t>
  </si>
  <si>
    <t>Ilość jednostek</t>
  </si>
  <si>
    <t>Razem</t>
  </si>
  <si>
    <t>SST 00.00.00</t>
  </si>
  <si>
    <t>00.00.00</t>
  </si>
  <si>
    <t xml:space="preserve">Koszt dostosowania się do warunków kontraktowych </t>
  </si>
  <si>
    <t>ryczałt</t>
  </si>
  <si>
    <t>SST 01.00.00
CPV 45111000-8</t>
  </si>
  <si>
    <t>01.01.01</t>
  </si>
  <si>
    <t xml:space="preserve">Wyznaczenie trasy i punktów wysokościowych </t>
  </si>
  <si>
    <t>01.01.01.21</t>
  </si>
  <si>
    <t>km</t>
  </si>
  <si>
    <t>szt.</t>
  </si>
  <si>
    <t>5.1</t>
  </si>
  <si>
    <t>6.1</t>
  </si>
  <si>
    <t>m</t>
  </si>
  <si>
    <t>SST 02.00.00
CPV 45112000-5</t>
  </si>
  <si>
    <t>02.01.01</t>
  </si>
  <si>
    <t>Wykonanie wykopów w gruntach I-V kat.</t>
  </si>
  <si>
    <t>02.01.01.12</t>
  </si>
  <si>
    <t xml:space="preserve">Wykonanie wykopów mechanicznie w gr. kat. I-V z transportem urobku
 w nasyp </t>
  </si>
  <si>
    <t>02.03.01</t>
  </si>
  <si>
    <t>Wykonanie nasypów</t>
  </si>
  <si>
    <t>02.03.01.11</t>
  </si>
  <si>
    <t>SST 04.00.00
CPV 45233000-9</t>
  </si>
  <si>
    <t>04.04.02</t>
  </si>
  <si>
    <t>Podbudowa z kruszywa łamanego stabilizowanego mechanicznie</t>
  </si>
  <si>
    <t>SST 05.00.00
CPV 45233000-9</t>
  </si>
  <si>
    <t>SST 06.00.00
CPV 45233000-9</t>
  </si>
  <si>
    <t>Roboty ziemne</t>
  </si>
  <si>
    <t>PRZEDMIAR ROBÓT</t>
  </si>
  <si>
    <t>Wyszczególnienie elementów rozliczeniowych
(Opis robót i obliczenie ich ilości)</t>
  </si>
  <si>
    <t>ROBOTY DROGOWE</t>
  </si>
  <si>
    <t>3.1</t>
  </si>
  <si>
    <t>4.1</t>
  </si>
  <si>
    <t>04.05.01</t>
  </si>
  <si>
    <t>Podbudowa i ulepszone podłoże z gruntu lub kruszywa stabilizowanego cementem</t>
  </si>
  <si>
    <t>04.05.01.14</t>
  </si>
  <si>
    <t>Uwagi</t>
  </si>
  <si>
    <t>Tabela nr 2. Roboty rozbiórkowe</t>
  </si>
  <si>
    <t>Rodzaj robót</t>
  </si>
  <si>
    <t>Jednostka</t>
  </si>
  <si>
    <t>Wymiar</t>
  </si>
  <si>
    <t>Ilość</t>
  </si>
  <si>
    <t>1. Rozbiórka elementów dróg</t>
  </si>
  <si>
    <t xml:space="preserve">Rozebranie podbudowy z kruszyw o gr. około 20cm:
zjazdy indywidualne: 16,80m2
</t>
  </si>
  <si>
    <t>m2</t>
  </si>
  <si>
    <t>Rozbiórka nawierzchni  istniejących zjazdów o konstrukcji gruntowo-żwirowej o gr. około 20cm:</t>
  </si>
  <si>
    <t>ok</t>
  </si>
  <si>
    <t>Rozebranie nawierzchni z kruszyw o gr. około 20cm:
jezdnia istniejącej drogi Sośnice-Rzeki:683,00m2</t>
  </si>
  <si>
    <t>Frezowanie nawierzchni z mieszanek mineralno-bitumicznych na zjazdach oraz ul. Skorodeckiego. Wykonawca zapewni utylizację materiału z rozbiórki zgodnie z obowiązującymi przepisami.</t>
  </si>
  <si>
    <t>Rozbiórka nawierzchni jezdni o łącznej grubości około 6cm: 
masa bitumiczna: 83 m2
Materiał z robiórki Wykonawca przetransportuje na plac składowania wskazany przez Inwestora</t>
  </si>
  <si>
    <t>Rozbiórka przepustów z rur żelbetowych pod zjazdami ZI0, ZI2, ZI6, ZI7</t>
  </si>
  <si>
    <t>f50</t>
  </si>
  <si>
    <t xml:space="preserve">Tabela nr 3. Odwodnienie korpusu drogowego </t>
  </si>
  <si>
    <t>1. Przepusty</t>
  </si>
  <si>
    <t>Wykonanie przepustów  z tworzyw sztucznych HDPE D500 na projektowanych zjazdach: ZI1, ZI3, ZI4, ZI5, ZI6</t>
  </si>
  <si>
    <t>f500</t>
  </si>
  <si>
    <t>Wykonanie żelbetowych prostych ścianek czołowych na  wylotach przepustów pod skrzyżowaniami SK2 i SK3:</t>
  </si>
  <si>
    <t>Skrzyżowanie SK2 z ul. Mehoffera:</t>
  </si>
  <si>
    <t xml:space="preserve"> -podspyka z pospółki o gr. 20cm pod fundament:</t>
  </si>
  <si>
    <t>20cm</t>
  </si>
  <si>
    <t>- chudy beton o gr. 10cm pod fundament</t>
  </si>
  <si>
    <t>10cm</t>
  </si>
  <si>
    <t>beton=</t>
  </si>
  <si>
    <t>- fundament żelbetowy C25/30</t>
  </si>
  <si>
    <t>m3</t>
  </si>
  <si>
    <t>25x40x290cm</t>
  </si>
  <si>
    <t>pospółka=</t>
  </si>
  <si>
    <t>- żelbetowa ścianka czołowa gr. 25cm z betonu C25/30 zbrojona siatką f12mm co 20/20cm</t>
  </si>
  <si>
    <t>chudy beton</t>
  </si>
  <si>
    <t>3.2</t>
  </si>
  <si>
    <t>Skrzyżowanie SK4 z ul. Pułaskiego:</t>
  </si>
  <si>
    <t>- chudy beton o gr. 10cm po fundament</t>
  </si>
  <si>
    <t>25x40x290</t>
  </si>
  <si>
    <t>Wykonanie żelbetowych prostych ścianek czołowych na przepuście w km 0+036</t>
  </si>
  <si>
    <t>Zakrycie rowu w km 0+036</t>
  </si>
  <si>
    <t>25x40x270cm</t>
  </si>
  <si>
    <t>2. Kanalizacja deszczowa</t>
  </si>
  <si>
    <t xml:space="preserve"> Kolektor z rur polipropylenowych PP ø600 od studni So11 do studni S12 i do istn. studni kanalizacyjnej w km 0+493</t>
  </si>
  <si>
    <t>60cm</t>
  </si>
  <si>
    <t>Dostosowanie wylotów ist. przykanalików ø200 w obrębie SK2</t>
  </si>
  <si>
    <t>Przykanaliki z rur PPø200</t>
  </si>
  <si>
    <t>Wykonanie studni ściekowej Wd39 oraz Wd40</t>
  </si>
  <si>
    <t>50cm</t>
  </si>
  <si>
    <t>Wykonanie studni ściekowych krawężnikowo - jezdnych Wd1-Wd38</t>
  </si>
  <si>
    <t>Regulacja pionowa kratek ściekowych na skrzyzowaniu S5 (km 0+532, 0+544)  na wraz z czyszczeniem.</t>
  </si>
  <si>
    <t>Wykonanie studni kanalizacyjnych przelotowych ø1000 (S1,S2,S3, S5, S6)</t>
  </si>
  <si>
    <t>100cm</t>
  </si>
  <si>
    <t xml:space="preserve">Wykonanie studni kanalizacyjnych ø1500 z kręgów żelbetowych 
(S4) </t>
  </si>
  <si>
    <t>150cm</t>
  </si>
  <si>
    <t>Wykonanie studni kanalizacyjnej ø1200 z kręgów żelbetowych S12</t>
  </si>
  <si>
    <t>120cm</t>
  </si>
  <si>
    <t>Wykonanie prefabrykowanego osadnika przy studni So11</t>
  </si>
  <si>
    <t>100x200x65cm</t>
  </si>
  <si>
    <t>2. Odwodnienie powierzniowe korpusu drogi</t>
  </si>
  <si>
    <t>Wykonanie ścieku skarpowego(1:1,5) z betonowych elementów prefabrykowanych wraz z podsypką cementowo-piskową gr. 5cm oraz ławą żwirową gr. 15cm</t>
  </si>
  <si>
    <t>50x38-50x15-20cm</t>
  </si>
  <si>
    <t>Wykonanie ścieku trójkątnego przejazdowego z betonowych elementów prefabrykowanych wraz z podsypką cementowo-piskową gr. 3cm oraz ławą betonową gr. 15cm</t>
  </si>
  <si>
    <t>50x74x18cm</t>
  </si>
  <si>
    <t>Wykonanie studni kanalizacyjnych przelotowych ø1000 (S1, S5, S6)</t>
  </si>
  <si>
    <t>80cm</t>
  </si>
  <si>
    <t xml:space="preserve">Wykonanie studni kanalizacyjnych ø1500 z kręgów żelbetowych 
(S2-S4) </t>
  </si>
  <si>
    <t xml:space="preserve">3. Ściek liniowy na zjazdach </t>
  </si>
  <si>
    <t>Ułożenie prefabrykatów betonowych typu "ściek liniowy" na podsypce cementowo - piaskowej gr. 3cm i ławie żwirowej gr. 15cm (obejmuje wartości podane w tab.1 Zjazdy indywidualne)</t>
  </si>
  <si>
    <t>mb</t>
  </si>
  <si>
    <t>szer. 54cm</t>
  </si>
  <si>
    <t>4. Umocnienia skarp cieku wodnego- kosze gabionowe szeregowe</t>
  </si>
  <si>
    <t>Wykonanie umocnienia skarp cieku wodnego koszami gabionowymi 100cmx50cmx50cm</t>
  </si>
  <si>
    <t>100x50x50cm</t>
  </si>
  <si>
    <t>5. Korytko kolejowe - prefabrykat betonowy o wym. 40x50x54cm</t>
  </si>
  <si>
    <t xml:space="preserve">Wykonanie umocnienia skarp cieku wodnego koszami gabionowymi </t>
  </si>
  <si>
    <t>Ułożenie prefabrykatów betonowych typu "Korytko kolejowe" na podsypce cementowo - piaskowej gr. 3cm i ławie żwirowej gr. 15cm</t>
  </si>
  <si>
    <t>40x50x54cm</t>
  </si>
  <si>
    <t xml:space="preserve">Tabela nr 4. Wykonanie (odtworzenie) rowów drogowych </t>
  </si>
  <si>
    <t>1. Rowy drogowe - odtworzenie</t>
  </si>
  <si>
    <t xml:space="preserve">Oczyszczenie, odtworzenie (profilowanie i kształtowanie) istniejącego rowu drogowego:
-rów prawostronny km od 0+160,30 do 0+336,3 : 176mb
</t>
  </si>
  <si>
    <t>ułożenie 
prefabrykatów 
betonowych 
na dnie oraz 
częściowo na 
skarpach rowu</t>
  </si>
  <si>
    <t>RAZEM:</t>
  </si>
  <si>
    <t xml:space="preserve">Tabela nr 6. Wykonanie (odtworzenie) rowów drogowych </t>
  </si>
  <si>
    <t>Tabela nr 8. Elementy drogowe (prefabrykaty)</t>
  </si>
  <si>
    <t xml:space="preserve">Rodzaj </t>
  </si>
  <si>
    <t>Wymiary</t>
  </si>
  <si>
    <t>1. Krawężniki drogowe o wym. 20x30cm</t>
  </si>
  <si>
    <t>Betonowe krawężniki drogowe o wym. 20x30cm układane na "płasko" na podsypce cementowo - piaskowej o gr. 5cm i ławie betonowej C16/20 (V=0,14m3/m)
- strona lewa jezdni:383,0m
- strona prawa jezdni:121,0m</t>
  </si>
  <si>
    <t>20x30cm</t>
  </si>
  <si>
    <t>Betonowe krawężniki drogowe o wym. 20x30cm "stojące" na podsypce cementowo - piaskowej o gr. 5cm i ławie betonowej C16/20 (V=0,15m3/m i 0,1m3/m)</t>
  </si>
  <si>
    <t>2. Krawężniki drogowe o wym. 15x30cm</t>
  </si>
  <si>
    <t>Betonowe krawężniki drogowe o wym. 15x30cm  "stojące" na podsypce cementowo - piaskowej o gr. 5cm i ławie betonowej C16/20 (V=0,08m3/m)</t>
  </si>
  <si>
    <t>15x30cm</t>
  </si>
  <si>
    <t>3. Kostka brukowa typu STOP (HOLD) dla niewidomych na zatoce autobusowej</t>
  </si>
  <si>
    <t xml:space="preserve">Wykonanie czterech rzędów kostki brukowej typu Stop (Hold) o gr. 8cm na podsypce cementwo- piaskowej o gr. 3cm wzdłuż krawędzi zatoki autobusowej. </t>
  </si>
  <si>
    <t>10x20cm</t>
  </si>
  <si>
    <t>3. Obrzeża betonowe o wym. 8x30cm</t>
  </si>
  <si>
    <t>Ustawienie obrzeży betonowych o wym. 8x30cm na podsypce cementowo-piaskowej 
o gr. 3cm i ławie betonowej z betonu C16/20 (V=0,01m3/m i 0,03m3/m):</t>
  </si>
  <si>
    <t>8x30cm</t>
  </si>
  <si>
    <t xml:space="preserve">4. Kostka brukowa betonowa gr. 6 i 8cm </t>
  </si>
  <si>
    <t>Kostka brukowa betonowa o gr.8cm koloru szarego na podsypce cementowo-piaskowej o gr. 3cm
- strona lewa jezdni:193,0m2
- strona prawa jezdni:165,0m2</t>
  </si>
  <si>
    <t>8cm</t>
  </si>
  <si>
    <t>Kostka brukowa betonowa o gr.6cm koloru szarego na podsypce cementowo-piaskowej o gr. 3cm 
(wraz z wyznaczeniem opaski - kostka kolor)
- chodnik na szlaku: 3012 m2</t>
  </si>
  <si>
    <t>6cm</t>
  </si>
  <si>
    <t>Kostka brukowa betonowa o gr.8cm koloru np. czerwony na podsypce cementowo-piaskowej o gr. 3cm
- zjazdy przez chodnik: (tab. 1. Zjazdy indywidualne)</t>
  </si>
  <si>
    <t>Kostka brukowa betonowa o gr.6cm koloru np. czerwony na podsypce cementowo-piaskowej o gr. 3cm
- przy miejscach postojowych w km 0+563: 47,0m2</t>
  </si>
  <si>
    <t>Tabela nr 5. Podbudowy i Nawierzchnie</t>
  </si>
  <si>
    <t>1. Nawierzchnia betonowa zatoki autobusowej</t>
  </si>
  <si>
    <t>Warstwa ścieralna zatoki autobusowej z betonu cementowego klasy C35/45 ryflowanego i dyblowanego.</t>
  </si>
  <si>
    <t>gr. 23cm</t>
  </si>
  <si>
    <t>2. Nawierzchnia ścieżki rowerowej z betonu asfalowego</t>
  </si>
  <si>
    <t>Nawierzchnia ścieżki rowerowej z betonu asfaltowego AC0/8 o gr. 3cm</t>
  </si>
  <si>
    <t>gr. 3cm</t>
  </si>
  <si>
    <t>3. Nawierzchnia z kruszywa łamanego</t>
  </si>
  <si>
    <t xml:space="preserve">Wykonanie nawierzchni istn. placu z kruszywa łamanego 0/31,5mm o gr. 10cm </t>
  </si>
  <si>
    <t>gr. 10cm</t>
  </si>
  <si>
    <t>1. Wartwa ścieralna AC11S</t>
  </si>
  <si>
    <t>Nawierzchnia wartwy ścieralnej AC11S gr. 4cm  oraz zjazdów (wartości zgodne z tab.1 Zjazdy indywidualne)</t>
  </si>
  <si>
    <t>2. Wartwa wiążąca AC 16W</t>
  </si>
  <si>
    <t>Warstwa wiążąca z betonu asfaltowego AC 16W gr. 5cm oraz zjazdów(wartości zgodne z tab.1 Zjazdy indywidualne)</t>
  </si>
  <si>
    <t>3. Warstwa podbudowy zasadniczej</t>
  </si>
  <si>
    <t>Podbudowa zasadnicza z kruszywa łamanego 0/31,5 stabilizowanego mechanicznie o gr. 15 cm oraz zjazdów (wartości zgodne z tab.1 Zjazdy indywidualne)</t>
  </si>
  <si>
    <t>4. Wartwa podbudowy z gruntu stab. cementem</t>
  </si>
  <si>
    <t>Podbudowa z gruntu stabilizowanego cementem o Rm= 2,5 MPa o gr. 30 cm oraz zjazdów(wartości zgodne z tab.1 Zjazdy indywidualne)</t>
  </si>
  <si>
    <t>2. Pobocza gruntowe</t>
  </si>
  <si>
    <t>Pobocza gruntowe o gr. około 15cm 
i szerokości 75 cm na odcinkach projektowanej wartwy ścieralnej jezdni</t>
  </si>
  <si>
    <t>Tabela nr 6. Zabezpieczenie sieci uzbrojenia terenu</t>
  </si>
  <si>
    <t>1. Sieci elektroenergetyczne</t>
  </si>
  <si>
    <t>Montaż rur ochronnych na doziemnym okablowaniu elektroenergetycznym</t>
  </si>
  <si>
    <t>f110</t>
  </si>
  <si>
    <t>Montaż okablowania SN 15 kV [3x XRUHAKXS 1x120]</t>
  </si>
  <si>
    <t>f160</t>
  </si>
  <si>
    <t>2. Sieci wodociągowe</t>
  </si>
  <si>
    <t>Montaż rur  przewdowych PE 100 SDR 11 dn40</t>
  </si>
  <si>
    <t>dn40</t>
  </si>
  <si>
    <t>Montaż rur osłonowych PE 100 SDR 15 dn 90</t>
  </si>
  <si>
    <t>dn90</t>
  </si>
  <si>
    <t>Tabela nr 12. Tabela robót ziemnych</t>
  </si>
  <si>
    <t>Zdjęcie humusu</t>
  </si>
  <si>
    <t>Humusowanie skarp</t>
  </si>
  <si>
    <t>powierzchnia</t>
  </si>
  <si>
    <t>objętość</t>
  </si>
  <si>
    <t>zużycie na miejscu</t>
  </si>
  <si>
    <t>dług.</t>
  </si>
  <si>
    <t>pow.</t>
  </si>
  <si>
    <t>W</t>
  </si>
  <si>
    <t>N</t>
  </si>
  <si>
    <r>
      <rPr>
        <b/>
        <sz val="11"/>
        <rFont val="Calibri"/>
        <family val="2"/>
        <charset val="238"/>
      </rPr>
      <t>[m</t>
    </r>
    <r>
      <rPr>
        <b/>
        <vertAlign val="superscript"/>
        <sz val="11"/>
        <rFont val="Calibri"/>
        <family val="2"/>
        <charset val="238"/>
      </rPr>
      <t>2</t>
    </r>
    <r>
      <rPr>
        <b/>
        <sz val="11"/>
        <rFont val="Calibri"/>
        <family val="2"/>
        <charset val="238"/>
      </rPr>
      <t>]</t>
    </r>
  </si>
  <si>
    <r>
      <rPr>
        <b/>
        <sz val="11"/>
        <rFont val="Calibri"/>
        <family val="2"/>
        <charset val="238"/>
      </rPr>
      <t>[m</t>
    </r>
    <r>
      <rPr>
        <b/>
        <vertAlign val="superscript"/>
        <sz val="11"/>
        <rFont val="Calibri"/>
        <family val="2"/>
        <charset val="238"/>
      </rPr>
      <t>3</t>
    </r>
    <r>
      <rPr>
        <b/>
        <sz val="11"/>
        <rFont val="Calibri"/>
        <family val="2"/>
        <charset val="238"/>
      </rPr>
      <t>]</t>
    </r>
  </si>
  <si>
    <t>[m]</t>
  </si>
  <si>
    <t>Uwaga: Ze względu na brak robót ziemnych na początkowym odcinku drogi, przyjęto pierwsze pomiary dla początku projektowanego chodnika.</t>
  </si>
  <si>
    <t>Pozostałe roboty ziemne</t>
  </si>
  <si>
    <t>wykopy</t>
  </si>
  <si>
    <t>nasypy</t>
  </si>
  <si>
    <t>zużycie 
na miejscu</t>
  </si>
  <si>
    <t>zdjęcie humusu</t>
  </si>
  <si>
    <t>humusowanie skarp</t>
  </si>
  <si>
    <t>Budowa chodnika w obrębie ul. Mehoffera:</t>
  </si>
  <si>
    <t>Budowa chodnika w obrębie ul. Pułaskiego</t>
  </si>
  <si>
    <t>Tabela nr 13. Zestawienie oznakowania pionowego</t>
  </si>
  <si>
    <t>Lp.</t>
  </si>
  <si>
    <t>Km</t>
  </si>
  <si>
    <t>Strona</t>
  </si>
  <si>
    <t>Symbol znaku</t>
  </si>
  <si>
    <t>Status</t>
  </si>
  <si>
    <t>Wielkość</t>
  </si>
  <si>
    <t>Wymiar [mm]</t>
  </si>
  <si>
    <t>tarcze</t>
  </si>
  <si>
    <t>oznakowanie do przestawienia</t>
  </si>
  <si>
    <t>tarcze aktywne wraz z pulsatorem i podświetleniem</t>
  </si>
  <si>
    <t>tablice drogo-wskazo-we</t>
  </si>
  <si>
    <t>słupki</t>
  </si>
  <si>
    <t>słupki U-5a</t>
  </si>
  <si>
    <t>Podpory na wysiegniku</t>
  </si>
  <si>
    <t xml:space="preserve"> podpory 
o konstrukcji przestrzennej</t>
  </si>
  <si>
    <t>podpora wspornikowa dla tablicy VMS</t>
  </si>
  <si>
    <t>podpory wspornikowe</t>
  </si>
  <si>
    <t>duże</t>
  </si>
  <si>
    <t>średnie</t>
  </si>
  <si>
    <t>małe</t>
  </si>
  <si>
    <t>mini</t>
  </si>
  <si>
    <t>ul. Skorodeckiego</t>
  </si>
  <si>
    <t>P</t>
  </si>
  <si>
    <t>B-33</t>
  </si>
  <si>
    <t>przest.</t>
  </si>
  <si>
    <t>600x600</t>
  </si>
  <si>
    <t xml:space="preserve"> --- </t>
  </si>
  <si>
    <t>A-7</t>
  </si>
  <si>
    <t>750x650</t>
  </si>
  <si>
    <t>T-1</t>
  </si>
  <si>
    <t>600x250</t>
  </si>
  <si>
    <t>A-8</t>
  </si>
  <si>
    <t>A-3</t>
  </si>
  <si>
    <t>proj.</t>
  </si>
  <si>
    <t>C-13/16</t>
  </si>
  <si>
    <t>400x400</t>
  </si>
  <si>
    <t>D-6</t>
  </si>
  <si>
    <t>A-16</t>
  </si>
  <si>
    <t>A-6c</t>
  </si>
  <si>
    <t>A-2</t>
  </si>
  <si>
    <t>A-1</t>
  </si>
  <si>
    <t>B-20</t>
  </si>
  <si>
    <t>800x800</t>
  </si>
  <si>
    <t>ul. Pułaskiego</t>
  </si>
  <si>
    <t>D-2</t>
  </si>
  <si>
    <t>D-42</t>
  </si>
  <si>
    <t>1200x530</t>
  </si>
  <si>
    <t>D-40</t>
  </si>
  <si>
    <t>SUMA CAŁKOWITA</t>
  </si>
  <si>
    <t>1) Znaki do likwidacji wraz ze słupkami - C-13 - 2 szt.</t>
  </si>
  <si>
    <t>2) Jako osobną pozycję przedmiarową przedstawiono zestaw podświetlanego znaku D-6 z systemem zasilania
 solarnego na podporze wspornikowej w km 1+261,50 (1 szt.)</t>
  </si>
  <si>
    <t>Tabela nr 14. Zestawienie oznakowania poziomego</t>
  </si>
  <si>
    <t>L.p.</t>
  </si>
  <si>
    <t>Symbol</t>
  </si>
  <si>
    <t>Obmiar</t>
  </si>
  <si>
    <t>Zużycie</t>
  </si>
  <si>
    <t>Powierzchnia</t>
  </si>
  <si>
    <t>linie ciągłe</t>
  </si>
  <si>
    <t>linie przerywane</t>
  </si>
  <si>
    <t>linie na skrzyż. 
i przejściach</t>
  </si>
  <si>
    <t>strzałki 
i inne symbole</t>
  </si>
  <si>
    <r>
      <rPr>
        <b/>
        <sz val="10"/>
        <rFont val="Calibri"/>
        <family val="2"/>
        <charset val="238"/>
      </rPr>
      <t>[mb] / [szt] / [m</t>
    </r>
    <r>
      <rPr>
        <b/>
        <vertAlign val="superscript"/>
        <sz val="10"/>
        <rFont val="Calibri"/>
        <family val="2"/>
        <charset val="238"/>
      </rPr>
      <t>2</t>
    </r>
    <r>
      <rPr>
        <b/>
        <sz val="10"/>
        <rFont val="Calibri"/>
        <family val="2"/>
        <charset val="238"/>
      </rPr>
      <t>]</t>
    </r>
  </si>
  <si>
    <r>
      <rPr>
        <b/>
        <sz val="10"/>
        <rFont val="Calibri"/>
        <family val="2"/>
        <charset val="238"/>
      </rPr>
      <t>[m</t>
    </r>
    <r>
      <rPr>
        <b/>
        <vertAlign val="superscript"/>
        <sz val="10"/>
        <rFont val="Calibri"/>
        <family val="2"/>
        <charset val="238"/>
      </rPr>
      <t>2</t>
    </r>
    <r>
      <rPr>
        <b/>
        <sz val="10"/>
        <rFont val="Calibri"/>
        <family val="2"/>
        <charset val="238"/>
      </rPr>
      <t>/mb], [m</t>
    </r>
    <r>
      <rPr>
        <b/>
        <vertAlign val="superscript"/>
        <sz val="10"/>
        <rFont val="Calibri"/>
        <family val="2"/>
        <charset val="238"/>
      </rPr>
      <t>2</t>
    </r>
    <r>
      <rPr>
        <b/>
        <sz val="10"/>
        <rFont val="Calibri"/>
        <family val="2"/>
        <charset val="238"/>
      </rPr>
      <t>/szt], [m</t>
    </r>
    <r>
      <rPr>
        <b/>
        <vertAlign val="superscript"/>
        <sz val="10"/>
        <rFont val="Calibri"/>
        <family val="2"/>
        <charset val="238"/>
      </rPr>
      <t>2</t>
    </r>
    <r>
      <rPr>
        <b/>
        <sz val="10"/>
        <rFont val="Calibri"/>
        <family val="2"/>
        <charset val="238"/>
      </rPr>
      <t>/m</t>
    </r>
    <r>
      <rPr>
        <b/>
        <vertAlign val="superscript"/>
        <sz val="10"/>
        <rFont val="Calibri"/>
        <family val="2"/>
        <charset val="238"/>
      </rPr>
      <t>2</t>
    </r>
    <r>
      <rPr>
        <b/>
        <sz val="10"/>
        <rFont val="Calibri"/>
        <family val="2"/>
        <charset val="238"/>
      </rPr>
      <t>]</t>
    </r>
  </si>
  <si>
    <r>
      <rPr>
        <b/>
        <sz val="10"/>
        <rFont val="Calibri"/>
        <family val="2"/>
        <charset val="238"/>
      </rPr>
      <t>[m</t>
    </r>
    <r>
      <rPr>
        <b/>
        <vertAlign val="superscript"/>
        <sz val="10"/>
        <rFont val="Calibri"/>
        <family val="2"/>
        <charset val="238"/>
      </rPr>
      <t>2</t>
    </r>
    <r>
      <rPr>
        <b/>
        <sz val="10"/>
        <rFont val="Calibri"/>
        <family val="2"/>
        <charset val="238"/>
      </rPr>
      <t>]</t>
    </r>
  </si>
  <si>
    <t>P-4</t>
  </si>
  <si>
    <t>P-1e</t>
  </si>
  <si>
    <t>P-1b</t>
  </si>
  <si>
    <t>P-21a</t>
  </si>
  <si>
    <t>P-7b</t>
  </si>
  <si>
    <t>P-10</t>
  </si>
  <si>
    <t>P-14</t>
  </si>
  <si>
    <t>P-3b</t>
  </si>
  <si>
    <t>1+246,10*</t>
  </si>
  <si>
    <t>P-13</t>
  </si>
  <si>
    <t>P-6</t>
  </si>
  <si>
    <t>ul. Beskidzka</t>
  </si>
  <si>
    <t xml:space="preserve">SUMA </t>
  </si>
  <si>
    <t>POWIARZCHNIA CAŁKOWITA MALOWANIA:</t>
  </si>
  <si>
    <t>* kilometraż zgodny z lokalizackją skrzyżowania z ul. Pułaskiego</t>
  </si>
  <si>
    <t>Tabela nr 15. Urządzenia BRD</t>
  </si>
  <si>
    <t>Bariery ochronne</t>
  </si>
  <si>
    <t>Symbol (strona)</t>
  </si>
  <si>
    <t xml:space="preserve">Typ </t>
  </si>
  <si>
    <t>Długość</t>
  </si>
  <si>
    <t xml:space="preserve"> - </t>
  </si>
  <si>
    <t>początek</t>
  </si>
  <si>
    <t>koniec</t>
  </si>
  <si>
    <t>U-14a (P)</t>
  </si>
  <si>
    <t>N2W4</t>
  </si>
  <si>
    <t>U-14a (L)</t>
  </si>
  <si>
    <t>U-12 (P)</t>
  </si>
  <si>
    <t>-</t>
  </si>
  <si>
    <t>Wykonanie geodezyjnej inwentaryzacji powykonawczej.</t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</si>
  <si>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</si>
  <si>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r>
      <t>m</t>
    </r>
    <r>
      <rPr>
        <b/>
        <vertAlign val="superscript"/>
        <sz val="10"/>
        <rFont val="Times New Roman"/>
        <family val="1"/>
        <charset val="238"/>
      </rPr>
      <t>2</t>
    </r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</si>
  <si>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</si>
  <si>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t>2.1</t>
  </si>
  <si>
    <t>2.2</t>
  </si>
  <si>
    <t>2.3</t>
  </si>
  <si>
    <t>4.2</t>
  </si>
  <si>
    <t>5.2</t>
  </si>
  <si>
    <t>6.2</t>
  </si>
  <si>
    <t>Razem [A]</t>
  </si>
  <si>
    <t>OGÓŁEM [I]: WYMAGANIA OGÓLNE (DZIAŁ OGÓLNY)</t>
  </si>
  <si>
    <t>Cena jednostkowa</t>
  </si>
  <si>
    <t>Wartość robót netto</t>
  </si>
  <si>
    <t>Razem [B]</t>
  </si>
  <si>
    <t>Razem [C]</t>
  </si>
  <si>
    <t>Razem [D]</t>
  </si>
  <si>
    <t>Razem [E]</t>
  </si>
  <si>
    <t>Razem [F]</t>
  </si>
  <si>
    <t>OGÓŁEM [II]: ROBOTY DROGOWE</t>
  </si>
  <si>
    <t>PODATEK VAT 23%:</t>
  </si>
  <si>
    <t>OGÓŁEM WARTOŚĆ KOSZTORYSOWA ROBÓT BRUTTO:</t>
  </si>
  <si>
    <t>Wyszczególnienie elementów rozliczeniowych
(Opis robót)</t>
  </si>
  <si>
    <t>04.04.02.05</t>
  </si>
  <si>
    <t>SST 08.00.00
CPV 45233000-9</t>
  </si>
  <si>
    <r>
      <t xml:space="preserve">ELEMENTY ULIC
</t>
    </r>
    <r>
      <rPr>
        <sz val="10"/>
        <rFont val="Times New Roman"/>
        <family val="1"/>
        <charset val="238"/>
      </rPr>
      <t>Roboty w zakresie konstruowania, fundamentowania oraz wykonywania nawierzchni dróg</t>
    </r>
  </si>
  <si>
    <t/>
  </si>
  <si>
    <t>7.1</t>
  </si>
  <si>
    <t>G</t>
  </si>
  <si>
    <t>Razem [G]</t>
  </si>
  <si>
    <r>
      <t xml:space="preserve">ROBOTY WYKOŃCZENIOWE
</t>
    </r>
    <r>
      <rPr>
        <sz val="10"/>
        <rFont val="Times New Roman"/>
        <family val="1"/>
        <charset val="238"/>
      </rPr>
      <t>Roboty w zakresie konstruowania, fundamentowania oraz wykonywania nawierzchni dróg</t>
    </r>
  </si>
  <si>
    <r>
      <t xml:space="preserve">ROBOTY PRZYGOTOWAWCZE
</t>
    </r>
    <r>
      <rPr>
        <sz val="10"/>
        <rFont val="Times New Roman"/>
        <family val="1"/>
        <charset val="238"/>
      </rPr>
      <t>Roboty w zakresie burzenia, roboty ziemne</t>
    </r>
  </si>
  <si>
    <r>
      <t xml:space="preserve">ROBOTY ZIEMNE
</t>
    </r>
    <r>
      <rPr>
        <sz val="10"/>
        <rFont val="Times New Roman"/>
        <family val="1"/>
        <charset val="238"/>
      </rPr>
      <t>Roboty w zakresie usuwania gleby</t>
    </r>
  </si>
  <si>
    <t>01.02.04</t>
  </si>
  <si>
    <t>Rozbiórki elementów dróg, ogrodzeń i przepustów</t>
  </si>
  <si>
    <t>01.02.04.22</t>
  </si>
  <si>
    <r>
      <t>m</t>
    </r>
    <r>
      <rPr>
        <b/>
        <vertAlign val="superscript"/>
        <sz val="10"/>
        <rFont val="Times New Roman"/>
        <family val="1"/>
        <charset val="238"/>
      </rPr>
      <t>3</t>
    </r>
  </si>
  <si>
    <r>
      <t xml:space="preserve">PODBUDOWY
</t>
    </r>
    <r>
      <rPr>
        <sz val="10"/>
        <rFont val="Times New Roman"/>
        <family val="1"/>
        <charset val="238"/>
      </rPr>
      <t>Roboty w zakresie konstruowania, fundamentowania oraz wykonywania nawierzchni dróg</t>
    </r>
  </si>
  <si>
    <r>
      <t xml:space="preserve">NAWIERZCHNIE
</t>
    </r>
    <r>
      <rPr>
        <sz val="10"/>
        <rFont val="Times New Roman"/>
        <family val="1"/>
        <charset val="238"/>
      </rPr>
      <t>Roboty w zakresie konstruowania, fundamentowania oraz wykonywania nawierzchni dróg</t>
    </r>
  </si>
  <si>
    <t>SST 03.00.00
CPV 45231000-5</t>
  </si>
  <si>
    <r>
      <t xml:space="preserve">ODWODNIENIE KORPUSU DROGOWEGO
</t>
    </r>
    <r>
      <rPr>
        <sz val="10"/>
        <rFont val="Times New Roman"/>
        <family val="1"/>
        <charset val="238"/>
      </rPr>
      <t>Roboty budowlane w zakresie budowy rurociągów</t>
    </r>
  </si>
  <si>
    <t>03.02.01</t>
  </si>
  <si>
    <t>Kanalizacja deszczowa</t>
  </si>
  <si>
    <t>2.4</t>
  </si>
  <si>
    <t>6.3</t>
  </si>
  <si>
    <t>8.1</t>
  </si>
  <si>
    <t>H</t>
  </si>
  <si>
    <t>Razem [H]</t>
  </si>
  <si>
    <t>Regulacja pionowa studzienek rewizyjnych</t>
  </si>
  <si>
    <t>03.02.01.72</t>
  </si>
  <si>
    <t>05.03.23.10</t>
  </si>
  <si>
    <t>Nawierzchnia z kostki brukowej betonowej</t>
  </si>
  <si>
    <t>05.03.23</t>
  </si>
  <si>
    <t>SST 07.00.00
CPV 45233000-9</t>
  </si>
  <si>
    <r>
      <t xml:space="preserve">OZNAKOWANIE DRÓG I URZĄDZENIA BEZPIECZEŃASTWA RUCHU
</t>
    </r>
    <r>
      <rPr>
        <sz val="10"/>
        <rFont val="Times New Roman"/>
        <family val="1"/>
        <charset val="238"/>
      </rPr>
      <t>Roboty w zakresie konstruowania, fundamentowania oraz wykonywania nawierzchni dróg</t>
    </r>
  </si>
  <si>
    <t>07.01.01</t>
  </si>
  <si>
    <t>Oznakowanie poziome</t>
  </si>
  <si>
    <t>07.02.01.11</t>
  </si>
  <si>
    <t>Wykonanie malowania oznakowania poziomego</t>
  </si>
  <si>
    <t>07.02.01</t>
  </si>
  <si>
    <t>Oznakowanie pionowe</t>
  </si>
  <si>
    <t>07.02.01.41</t>
  </si>
  <si>
    <t xml:space="preserve">Ustawienie słupków z rur stalowych dla znaków drogowych </t>
  </si>
  <si>
    <t>07.02.01.45</t>
  </si>
  <si>
    <t>Przymocowanie tarcz do słupków</t>
  </si>
  <si>
    <t>08.01.01.21</t>
  </si>
  <si>
    <t>Krawężniki betonowe</t>
  </si>
  <si>
    <t>08.01.01</t>
  </si>
  <si>
    <t>4.3</t>
  </si>
  <si>
    <t>8.2</t>
  </si>
  <si>
    <t>8.3</t>
  </si>
  <si>
    <t>Razem [I]</t>
  </si>
  <si>
    <t>J</t>
  </si>
  <si>
    <t>Wyznaczenie trasy i punktów wysokościowych w terenie równinnym</t>
  </si>
  <si>
    <r>
      <t>Wyznaczenie trasy i punktów wysokościowych placu postojowego i drogi wewnętrznej  wraz z  elementami odwodnienia oraz istniejących sieci uzbrojenia terenu, itd.</t>
    </r>
    <r>
      <rPr>
        <b/>
        <sz val="10"/>
        <rFont val="Times New Roman"/>
        <family val="1"/>
        <charset val="238"/>
      </rPr>
      <t xml:space="preserve"> - Kompletna obsługa geodezyjna inwestycji.</t>
    </r>
  </si>
  <si>
    <t>01.02.04.41</t>
  </si>
  <si>
    <t>Rozebranie krawężników betonowych</t>
  </si>
  <si>
    <t>01.02.04.77</t>
  </si>
  <si>
    <t>Rozebranie studzienek ściekowych</t>
  </si>
  <si>
    <r>
      <t xml:space="preserve">Rozbórka studni kanalizacyjnych ściekowych o średnicy </t>
    </r>
    <r>
      <rPr>
        <sz val="10"/>
        <rFont val="Calibri"/>
        <family val="2"/>
        <charset val="238"/>
      </rPr>
      <t>Ø</t>
    </r>
    <r>
      <rPr>
        <sz val="10"/>
        <rFont val="Times New Roman"/>
        <family val="1"/>
        <charset val="238"/>
      </rPr>
      <t>50 wraz z wpustem deszczowym i przykanalikiem. Wykonawca zapewni miejsce tymczasowego składowania materiału z rozbiórki własnym staraniem i na własny koszt.
&lt;N=2,0szt.&gt;</t>
    </r>
  </si>
  <si>
    <t>Wykonanie wykopów mechanicznie w gr. kat. I-V z transportem urobku w nasyp ( kształtowanie skarp).
&lt;V=11 m3&gt; - wg rysunku Plan Sytuacyjny</t>
  </si>
  <si>
    <t>Formowanie i zagęszczanie nasypów częściowo z gruntu uzyskanego z uprzedniego wykopu. Pozostała część z dowozu.
&lt;V=95 m3&gt; - wg rysunku Plan Sytuacyjny i Przekroje typowe</t>
  </si>
  <si>
    <t>Wykonanie pionowej regulacji włazów studni istniejącej kanalizacji deszczowej
&lt;N=1,0szt&gt; - wg rysunku Plan Sytuacyjny</t>
  </si>
  <si>
    <t>03.03.01.24</t>
  </si>
  <si>
    <t>Sączki podłużne z tworzyw sztucznych o śrendicy 100mm - drenaż</t>
  </si>
  <si>
    <t>Wykonanie drenażu z rur z tworzyw sztucznych w dedykowanej otlulinie z geowłókniny. Drenaż zlokalizowany w najniższych punktach istniejącej nawierzchni utwardzonej. Wyprowadzenie drenaży do projektowanych studzienek deszczowych
&lt;L=173,0m&gt; - wg rysunku Plan Sytuacyjny</t>
  </si>
  <si>
    <t>03.02.01.41</t>
  </si>
  <si>
    <t>Wykonanie studzienek ściekowych</t>
  </si>
  <si>
    <t>Wykonanie studzienek ściekowych o średnicy ø50cm wraz z rozbiórką istniejącej nawierzchni, wykopem i zasypaniem. Studzienka kompletna. 
&lt;N=4,0szt&gt; - wg rysunku Plan Sytuacyjny</t>
  </si>
  <si>
    <t>03.02.01.23</t>
  </si>
  <si>
    <t>Wykonanie przykanalików z rur PVC o średnicy ø20cm</t>
  </si>
  <si>
    <t>Wykonanie przykanalików z rur PVC o śr. 20cm na podsypce z piasku o gr. 15cm.
&lt;L=21,5m&gt; - wg rysunku Plan Sytuacyjny</t>
  </si>
  <si>
    <t>Wykonanie warstwy wyrównawczej/podbudowy z kruszywa łamanego gr. w-wy  min. 10cm</t>
  </si>
  <si>
    <t>Wykonanie warstwy podbudowy zasadniczej z kruszywa łamanego 0/31,5 stabil. mech w obrębie proj. placu i drogi wewnętrznej o grubości 10-30cm, średnia grubość warstwy 16cm
&lt;F=1064,1 m2&gt; - wg rysunku Plan Sytuacyjny i Przekroje typowe</t>
  </si>
  <si>
    <t xml:space="preserve">Wykonanie stabilizacji cementem gruntu pochodzącego z dowozu w-wa gr. 20 cm Rm = 2,5 MPa. </t>
  </si>
  <si>
    <t>Stabilizacja z dowozu gruntu z dowozu. Stabilizacja wykonana w miejscu, gdzie nawierzchnia bitumiczna jako podbudowa nie występuje. Docelowa grubość w-wy ulepszonego podłoża 20 cm  Rm = 2,5 MPa.
&lt;F=104,0 m2&gt; - wg rysunku Plan Sytuacyjny</t>
  </si>
  <si>
    <t>Rozebranie nawierzchni z mieszanek mineralno-bitumicznych</t>
  </si>
  <si>
    <t>Rozebranie krawężników betonowych. Materiał z rozbiórki przechodzi na własność Wykonawcy. Wykonawca zapewni miejsce składowania własnym staraniem i na własny koszt.
&lt; L=112,2 m&gt; - wg rysunku Plan Sytuacyjny</t>
  </si>
  <si>
    <t>Wykonanie nawierzchni z kostki brukowej betonowej szerej</t>
  </si>
  <si>
    <t>05.03.23.11</t>
  </si>
  <si>
    <t>Wykonanie nawierzchni z kostki brukowej betonowej kolorowej</t>
  </si>
  <si>
    <t xml:space="preserve">Wykonanie nawierzchni z kostki brukowej betonowej gr. 8cm na podsypce cementowo piaskowej gr. 5cm na drodze wewnętrznej i manewrowej - kolor kostki szary
&lt;F=604m2&gt; </t>
  </si>
  <si>
    <t xml:space="preserve">Wykonanie nawierzchni z kostki brukowej betonowej gr. 8cm na podsypce cementowo piaskowej gr. 5cm na miejscach postojowych - kolor kostki do uzgodneinia z Inwestorem
&lt;F=460,5m2&gt; </t>
  </si>
  <si>
    <t>05.03.11</t>
  </si>
  <si>
    <t>Recykling</t>
  </si>
  <si>
    <t>05.03.11.31</t>
  </si>
  <si>
    <t>Wykonanie frezowania nawierzchni asfaltowych na zimno: śr gr. w-wy 3 cm</t>
  </si>
  <si>
    <t xml:space="preserve">Wykonanie frezowania w miejscach koniecznych dla ukształtowania istniejącej nawierzchni na potrzeby odwodnienia podbudowy za pośrednictwem projektowanego drenażu.
&lt;F=312m2&gt; </t>
  </si>
  <si>
    <t>Sączki podłużne</t>
  </si>
  <si>
    <t>03.03.01</t>
  </si>
  <si>
    <t>Umocnienie skarp, rowów i ścieków</t>
  </si>
  <si>
    <t>Umocnienie skarp przez humusowanie z obsianiem</t>
  </si>
  <si>
    <t>06.01.01</t>
  </si>
  <si>
    <t>06.01.01.20</t>
  </si>
  <si>
    <t>Wykonanie humusowania skarp gr. 10cm i obsianie terenów zielonych.
&lt;F=430m2&gt; - wg. Rysunku Plan Sytuacyjny</t>
  </si>
  <si>
    <t>Wykonanie malowania znaków poziomych zgodnie z Projektem Stałej Organizacji Ruchu
&lt;F=9 m2&gt; - wg Projektu organizacji ruchu</t>
  </si>
  <si>
    <t>Ustawienie słupków z rur stalowych dla znaków drogowych zaprojektowanych zgodnie z Projektem Stałej Organizacji Ruchu
&lt;N=4,0szt.&gt;  wg Projektu organizacji ruchu</t>
  </si>
  <si>
    <t>Przymocowanie tarcz do słupków stalowych - rozmiar mały
&lt;N=4,0szt.&gt; -  wg Projektu organizacji ruchu</t>
  </si>
  <si>
    <t>Ustawienie krawężników betonowych o wymiarach 20x30cm na ławie betonowej z oporem</t>
  </si>
  <si>
    <t>Ustawienie krawężników drogowych betonowych o wym. 20x30cm  "na płask" na podsypce cementowo - piaskowej o gr. 5cm i ławie betonowej C12/15 (V=0,08m3/m) w obrębie połączenia nawierzchni bitumicznej drogi powiatowej oraz drogi wewnętrznej.
&lt;L=22 m&gt; - wg Rysunku Plan Sytuacyjny</t>
  </si>
  <si>
    <t>08.01.02</t>
  </si>
  <si>
    <t>Krawężniki kamienne</t>
  </si>
  <si>
    <t>Rozebranie nawierzchni drogi powiatowej w zakresie włączenia projektowanego przykanalika do istniejącej kanalizacji deszczowej oraz na połączeniu naweirzchni bitumicznej i proj. kostki - cięcie nawierzchni piłą wraz z późniejszym odtworzeniem.
&lt; F=17,0 m2&gt; - wg rysunku Plan Sytuacyjny</t>
  </si>
  <si>
    <t>08.01.02.11</t>
  </si>
  <si>
    <t>Ustawienie krawężników kamiennych jako obramowanie placu manewrowo-postojowego
&lt;L=218 m&gt; - wg Rysunku Plan Sytuacyjny</t>
  </si>
  <si>
    <t>01.03.02</t>
  </si>
  <si>
    <t>01.03.02.10</t>
  </si>
  <si>
    <t>Ukłądanie rur ochronnych fi 110 dwudzielnych. Lokalizacja skrzyżowań z doziemnymi liniami elektroenergetycznymi wg.cześci rysunkowej</t>
  </si>
  <si>
    <t>Przebudowa i zabezpieczenie skrzyżowań z ist. sieciami teletechnicznymi i elektrycznymi</t>
  </si>
  <si>
    <t>Zabezpieczenie doziemnych linii telekomunikacyjnych oraz elektrycznych rurami osłonowymi dwudzielnymi</t>
  </si>
  <si>
    <t>9.1</t>
  </si>
  <si>
    <t>9.2</t>
  </si>
  <si>
    <t>10</t>
  </si>
  <si>
    <t>Wykonanie malowania znaków poziomych.
&lt;F=45 m2&gt; - wg Projektu organizacji ruchu</t>
  </si>
  <si>
    <t>Rozebranie nawierzchni z mieszanek mineralno-bitumicznych z odtworzeniem</t>
  </si>
  <si>
    <t>Sączki podłużne z tworzyw sztucznych o średnicy 100mm - drenaż</t>
  </si>
  <si>
    <t>ZABEZPIECZENIE SIECI</t>
  </si>
  <si>
    <t>OGÓŁEM [III]: ZABEZPIECZENIE SIECI</t>
  </si>
  <si>
    <t>WARTOŚĆ KOSZTORYSOWA ROBÓT BEZ PODATKU VAT [I+II+III]:</t>
  </si>
  <si>
    <t>SST 01.03.02</t>
  </si>
  <si>
    <r>
      <t xml:space="preserve">ROBOTY W ZAKRESIE PODZIEMNYCH SIECI ELEKTROENERGETYCZNYCH I TELETECHNICZNYCH
</t>
    </r>
    <r>
      <rPr>
        <sz val="10"/>
        <rFont val="Times New Roman"/>
        <family val="1"/>
        <charset val="238"/>
      </rPr>
      <t>Roboty budowlane w zakresie przebudowy i zabezpieczenia</t>
    </r>
  </si>
  <si>
    <t>Ustawienie słupków z rur stalowych dla znaków drogowych 
&lt;N=2,0szt.&gt;  wg Projektu organizacji ruchu</t>
  </si>
  <si>
    <t>Przymocowanie tarcz do słupków stalowych - rozmiar mały
&lt;N=3,0szt.&gt; -  wg Projektu organizacji ruchu</t>
  </si>
  <si>
    <t>Rozebranie nawierzchni drogi powiatowej w zakresie włączenia projektowanego przykanalika do istniejącej kanalizacji deszczowej oraz na połączeniu nawierzchni bitumicznej i proj. kostki - cięcie nawierzchni piłą wraz z późniejszym odtworzeniem.
&lt; F=17,0 m2&gt; - wg rysunku Plan Sytuacyjny</t>
  </si>
  <si>
    <t>Wykonanie przykanalików z rur PVC o śr. 20cm na podsypce z piasku o gr. 15cm.
&lt;L=30m&gt; - wg rysunku Plan Sytuacyjny</t>
  </si>
  <si>
    <t>Regulacja pionowa studzienek rewizyjnych wraz z wymianą włazu żeliwnego na nowy</t>
  </si>
  <si>
    <t>Wykonanie pionowej regulacji włazów studni istniejącej kanalizacji deszczowej wraz z wymianą włazu żeliwnego na nowy
&lt;N=1,0szt&gt; - wg rysunku Plan Sytuacyjny</t>
  </si>
  <si>
    <t>Wykonanie warstwy podbudowy zasadniczej z kruszywa łamanego 0/31,5 stabil. mech w obrębie proj. placu i drogi wewnętrznej o grubości 10-30cm, średnia grubość warstwy 20cm
&lt;F=1064,1 m2&gt; - wg rysunku Plan Sytuacyjny i Przekroje typowe</t>
  </si>
  <si>
    <t>Wykonanie warstwy wyrównawczej/podbudowy z kruszywa łamanego gr. w-wy  20cm</t>
  </si>
  <si>
    <t>Stabilizacja z betoniarni. Stabilizacja wykonana w miejscu, gdzie nawierzchnia bitumiczna jako podbudowa nie występuje. Docelowa grubość w-wy ulepszonego podłoża 20 cm  Rm = 2,5 MPa.
&lt;F=215,0 m2&gt; - wg rysunku Plan Sytuacyjny</t>
  </si>
  <si>
    <t xml:space="preserve">Wykonanie nawierzchni z kostki brukowej betonowej kolorowej gr. 8cm na podsypce cementowo piaskowej gr. 5cm na miejscach postojowych - kolor kostki do uzgodneinia z Inwestorem
&lt;F=460,5m2&gt; </t>
  </si>
  <si>
    <t>Ustawienie krawężników kamiennych ulicznych o wym. 15x30cm</t>
  </si>
  <si>
    <t>Wykonanie wykopów mechanicznie w gr. kat. I-V z transportem urobku w nasyp ( kształtowanie skarp).
&lt;V=95 m3&gt; - wg rysunku Plan Sytuacyjny</t>
  </si>
  <si>
    <t>Wykonanie nasypów mechanicznie z gruntu kat. I-VI  uzyskanego z wykopu</t>
  </si>
  <si>
    <t>Formowanie i zagęszczanie nasypów z gruntu uzyskanego z wykopu. 
&lt;V=95 m3&gt; - wg rysunku Plan Sytuacyjny i Przekroje typowe</t>
  </si>
  <si>
    <t>Wykonanie nasypów mechanicznie z gruntu kat. I-VI uzyskanego z wykopu</t>
  </si>
  <si>
    <t>Wykonanie nawierzchni z kostki brukowej betonowej kolorowej gr. 8 cm</t>
  </si>
  <si>
    <t>Wykonanie nawierzchni z kostki brukowej betonowej szarej gr. 8 cm</t>
  </si>
  <si>
    <t>Wykonanie drenażu z rur z tworzyw sztucznych w dedykowanej otlulinie z geowłókniny. Drenaż zlokalizowany w najniższych punktach istniejącej nawierzchni utwardzonej. Wyprowadzenie drenaży do projektowanych studzienek deszczowych
&lt;L=143,0m&gt; - wg rysunku Plan Sytuacyjny</t>
  </si>
  <si>
    <t>KOSZTORYS  OFERTOWY</t>
  </si>
  <si>
    <t>REMONT NAWIERZCHNI PLACU POSTOJOWO-MANEWROWEGO ORAZ DROGI WEWNĘTRZNEJ NA DZIAŁKACH NR EWID. 793/14, 793/15, 793/16, 793/17 W MIEJSCOWOŚCI ROPCZYCE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</si>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</sst>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.00\ _z_ł_-;\-* #,##0.00\ _z_ł_-;_-* \-??\ _z_ł_-;_-@_-"/>
    <numFmt numFmtId="165" formatCode="0#\.##\.##\.##\."/>
    <numFmt numFmtId="166" formatCode="##\.##\.##\.00\."/>
    <numFmt numFmtId="167" formatCode="0.000"/>
    <numFmt numFmtId="168" formatCode="0\+000.00"/>
  </numFmts>
  <fonts count="47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1"/>
      <name val="Calibri"/>
      <family val="2"/>
      <charset val="238"/>
    </font>
    <font>
      <sz val="10"/>
      <name val="Czcionka tekstu podstawowego"/>
      <charset val="238"/>
    </font>
    <font>
      <b/>
      <sz val="10"/>
      <color rgb="FFFF0000"/>
      <name val="Arial CE"/>
      <charset val="238"/>
    </font>
    <font>
      <b/>
      <sz val="12"/>
      <name val="Arial CE"/>
      <family val="2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b/>
      <sz val="12"/>
      <name val="Arial CE"/>
      <charset val="238"/>
    </font>
    <font>
      <sz val="11"/>
      <color rgb="FFFF0000"/>
      <name val="Calibri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b/>
      <sz val="13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vertAlign val="superscript"/>
      <sz val="10"/>
      <name val="Calibri"/>
      <family val="2"/>
      <charset val="238"/>
    </font>
    <font>
      <sz val="1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0"/>
      <color rgb="FF000000"/>
      <name val="Calibri"/>
      <family val="2"/>
      <charset val="238"/>
    </font>
    <font>
      <b/>
      <sz val="9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indexed="8"/>
      <name val="Arial"/>
      <family val="2"/>
    </font>
    <font>
      <sz val="8"/>
      <name val="Calibri"/>
      <family val="2"/>
      <charset val="238"/>
    </font>
    <font>
      <sz val="10"/>
      <name val="MS Sans Serif"/>
      <family val="2"/>
      <charset val="238"/>
    </font>
    <font>
      <sz val="11"/>
      <name val="Times New Roman CE"/>
      <charset val="238"/>
    </font>
    <font>
      <b/>
      <sz val="13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CC00"/>
      </patternFill>
    </fill>
    <fill>
      <patternFill patternType="solid">
        <fgColor rgb="FFFCD5B5"/>
        <bgColor rgb="FFFFCC99"/>
      </patternFill>
    </fill>
    <fill>
      <patternFill patternType="solid">
        <fgColor rgb="FFBFBFBF"/>
        <bgColor rgb="FFC4BD97"/>
      </patternFill>
    </fill>
    <fill>
      <patternFill patternType="solid">
        <fgColor rgb="FFA6A6A6"/>
        <bgColor rgb="FFB3A2C7"/>
      </patternFill>
    </fill>
    <fill>
      <patternFill patternType="solid">
        <fgColor rgb="FFDBEEF4"/>
        <bgColor rgb="FFEEECE1"/>
      </patternFill>
    </fill>
    <fill>
      <patternFill patternType="solid">
        <fgColor rgb="FFFFCC00"/>
        <bgColor rgb="FFFFC000"/>
      </patternFill>
    </fill>
    <fill>
      <patternFill patternType="solid">
        <fgColor rgb="FF808000"/>
        <bgColor rgb="FF77933C"/>
      </patternFill>
    </fill>
    <fill>
      <patternFill patternType="solid">
        <fgColor rgb="FF00CCFF"/>
        <bgColor rgb="FF00B0F0"/>
      </patternFill>
    </fill>
    <fill>
      <patternFill patternType="solid">
        <fgColor rgb="FFFF0000"/>
        <bgColor rgb="FFC00000"/>
      </patternFill>
    </fill>
    <fill>
      <patternFill patternType="solid">
        <fgColor rgb="FFC6D9F1"/>
        <bgColor rgb="FFDBEEF4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DBEEF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FFCC99"/>
      </patternFill>
    </fill>
    <fill>
      <patternFill patternType="solid">
        <fgColor theme="0"/>
        <bgColor rgb="FFC4BD9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3A2C7"/>
      </patternFill>
    </fill>
    <fill>
      <patternFill patternType="solid">
        <fgColor theme="0"/>
        <bgColor rgb="FFEEECE1"/>
      </patternFill>
    </fill>
    <fill>
      <patternFill patternType="solid">
        <fgColor theme="0"/>
        <bgColor rgb="FFFFFFCC"/>
      </patternFill>
    </fill>
  </fills>
  <borders count="6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4">
    <xf numFmtId="0" fontId="0" fillId="0" borderId="0"/>
    <xf numFmtId="164" fontId="41" fillId="0" borderId="0" applyBorder="0" applyProtection="0"/>
    <xf numFmtId="164" fontId="41" fillId="0" borderId="0" applyBorder="0" applyProtection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3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5" fillId="0" borderId="55">
      <alignment horizontal="center"/>
    </xf>
    <xf numFmtId="0" fontId="42" fillId="0" borderId="0"/>
    <xf numFmtId="9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2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632">
    <xf numFmtId="0" fontId="0" fillId="0" borderId="0" xfId="0"/>
    <xf numFmtId="0" fontId="14" fillId="2" borderId="0" xfId="6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6" applyFont="1" applyBorder="1" applyAlignment="1">
      <alignment horizontal="left" vertical="center"/>
    </xf>
    <xf numFmtId="0" fontId="0" fillId="0" borderId="0" xfId="0" applyFont="1"/>
    <xf numFmtId="49" fontId="9" fillId="0" borderId="11" xfId="5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22" fillId="0" borderId="0" xfId="0" applyNumberFormat="1" applyFont="1" applyBorder="1" applyAlignment="1">
      <alignment vertical="center"/>
    </xf>
    <xf numFmtId="2" fontId="23" fillId="0" borderId="0" xfId="0" applyNumberFormat="1" applyFont="1" applyBorder="1" applyAlignment="1">
      <alignment vertical="center"/>
    </xf>
    <xf numFmtId="2" fontId="6" fillId="12" borderId="6" xfId="0" applyNumberFormat="1" applyFont="1" applyFill="1" applyBorder="1" applyAlignment="1">
      <alignment horizontal="center" vertical="center" wrapText="1"/>
    </xf>
    <xf numFmtId="2" fontId="6" fillId="12" borderId="5" xfId="0" applyNumberFormat="1" applyFont="1" applyFill="1" applyBorder="1" applyAlignment="1">
      <alignment horizontal="center" vertical="center" wrapText="1"/>
    </xf>
    <xf numFmtId="2" fontId="6" fillId="12" borderId="39" xfId="0" applyNumberFormat="1" applyFont="1" applyFill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left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5" fillId="11" borderId="11" xfId="0" applyNumberFormat="1" applyFont="1" applyFill="1" applyBorder="1" applyAlignment="1">
      <alignment horizontal="center" vertical="center" wrapText="1"/>
    </xf>
    <xf numFmtId="2" fontId="21" fillId="11" borderId="2" xfId="0" applyNumberFormat="1" applyFont="1" applyFill="1" applyBorder="1" applyAlignment="1">
      <alignment horizontal="left" vertical="center" wrapText="1"/>
    </xf>
    <xf numFmtId="2" fontId="5" fillId="11" borderId="2" xfId="0" applyNumberFormat="1" applyFont="1" applyFill="1" applyBorder="1" applyAlignment="1">
      <alignment horizontal="center" vertical="center" wrapText="1"/>
    </xf>
    <xf numFmtId="2" fontId="5" fillId="11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left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2" fontId="0" fillId="11" borderId="2" xfId="0" applyNumberFormat="1" applyFont="1" applyFill="1" applyBorder="1" applyAlignment="1">
      <alignment horizontal="left" vertical="center" wrapText="1"/>
    </xf>
    <xf numFmtId="2" fontId="0" fillId="11" borderId="2" xfId="0" applyNumberFormat="1" applyFont="1" applyFill="1" applyBorder="1" applyAlignment="1">
      <alignment horizontal="center" vertical="center" wrapText="1"/>
    </xf>
    <xf numFmtId="2" fontId="0" fillId="11" borderId="10" xfId="0" applyNumberFormat="1" applyFont="1" applyFill="1" applyBorder="1" applyAlignment="1">
      <alignment horizontal="center" vertical="center" wrapText="1"/>
    </xf>
    <xf numFmtId="2" fontId="0" fillId="11" borderId="4" xfId="0" applyNumberFormat="1" applyFont="1" applyFill="1" applyBorder="1" applyAlignment="1">
      <alignment horizontal="left" vertical="center" wrapText="1"/>
    </xf>
    <xf numFmtId="2" fontId="0" fillId="11" borderId="4" xfId="0" applyNumberFormat="1" applyFont="1" applyFill="1" applyBorder="1" applyAlignment="1">
      <alignment horizontal="center" vertical="center" wrapText="1"/>
    </xf>
    <xf numFmtId="2" fontId="0" fillId="11" borderId="12" xfId="0" applyNumberFormat="1" applyFont="1" applyFill="1" applyBorder="1" applyAlignment="1">
      <alignment horizontal="center" vertical="center" wrapText="1"/>
    </xf>
    <xf numFmtId="2" fontId="0" fillId="11" borderId="9" xfId="0" applyNumberFormat="1" applyFont="1" applyFill="1" applyBorder="1" applyAlignment="1">
      <alignment horizontal="center" vertical="center" wrapText="1"/>
    </xf>
    <xf numFmtId="2" fontId="0" fillId="11" borderId="7" xfId="0" applyNumberFormat="1" applyFont="1" applyFill="1" applyBorder="1" applyAlignment="1">
      <alignment horizontal="left" vertical="center" wrapText="1"/>
    </xf>
    <xf numFmtId="2" fontId="0" fillId="11" borderId="7" xfId="0" applyNumberFormat="1" applyFont="1" applyFill="1" applyBorder="1" applyAlignment="1">
      <alignment horizontal="center" vertical="center" wrapText="1"/>
    </xf>
    <xf numFmtId="2" fontId="0" fillId="11" borderId="8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left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vertical="center" wrapText="1"/>
    </xf>
    <xf numFmtId="2" fontId="24" fillId="0" borderId="18" xfId="0" applyNumberFormat="1" applyFont="1" applyBorder="1" applyAlignment="1">
      <alignment horizontal="left" vertical="center" wrapText="1"/>
    </xf>
    <xf numFmtId="2" fontId="24" fillId="0" borderId="18" xfId="0" applyNumberFormat="1" applyFont="1" applyBorder="1" applyAlignment="1">
      <alignment horizontal="center" vertical="center" wrapText="1"/>
    </xf>
    <xf numFmtId="2" fontId="24" fillId="0" borderId="19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2" fontId="24" fillId="0" borderId="36" xfId="0" applyNumberFormat="1" applyFont="1" applyBorder="1" applyAlignment="1">
      <alignment horizontal="center" vertical="center" wrapText="1"/>
    </xf>
    <xf numFmtId="49" fontId="24" fillId="0" borderId="25" xfId="0" applyNumberFormat="1" applyFont="1" applyBorder="1" applyAlignment="1">
      <alignment horizontal="left" vertical="center" wrapText="1"/>
    </xf>
    <xf numFmtId="2" fontId="24" fillId="0" borderId="25" xfId="0" applyNumberFormat="1" applyFont="1" applyBorder="1" applyAlignment="1">
      <alignment horizontal="center" vertical="center" wrapText="1"/>
    </xf>
    <xf numFmtId="2" fontId="24" fillId="0" borderId="41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36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left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2" fontId="0" fillId="0" borderId="37" xfId="0" applyNumberFormat="1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11" borderId="5" xfId="0" applyNumberFormat="1" applyFont="1" applyFill="1" applyBorder="1" applyAlignment="1">
      <alignment horizontal="left" vertical="center" wrapText="1"/>
    </xf>
    <xf numFmtId="2" fontId="0" fillId="11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left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wrapText="1"/>
    </xf>
    <xf numFmtId="2" fontId="6" fillId="12" borderId="9" xfId="0" applyNumberFormat="1" applyFont="1" applyFill="1" applyBorder="1" applyAlignment="1">
      <alignment horizontal="center" vertical="center" wrapText="1"/>
    </xf>
    <xf numFmtId="2" fontId="6" fillId="12" borderId="7" xfId="0" applyNumberFormat="1" applyFont="1" applyFill="1" applyBorder="1" applyAlignment="1">
      <alignment horizontal="center" vertical="center" wrapText="1"/>
    </xf>
    <xf numFmtId="2" fontId="6" fillId="12" borderId="8" xfId="0" applyNumberFormat="1" applyFont="1" applyFill="1" applyBorder="1" applyAlignment="1">
      <alignment horizontal="center" vertical="center" wrapText="1"/>
    </xf>
    <xf numFmtId="2" fontId="0" fillId="3" borderId="11" xfId="0" applyNumberFormat="1" applyFont="1" applyFill="1" applyBorder="1" applyAlignment="1">
      <alignment horizontal="center" vertical="center" wrapText="1"/>
    </xf>
    <xf numFmtId="2" fontId="0" fillId="3" borderId="2" xfId="0" applyNumberFormat="1" applyFont="1" applyFill="1" applyBorder="1" applyAlignment="1">
      <alignment horizontal="left" vertical="center" wrapText="1"/>
    </xf>
    <xf numFmtId="2" fontId="0" fillId="3" borderId="2" xfId="0" applyNumberFormat="1" applyFont="1" applyFill="1" applyBorder="1" applyAlignment="1">
      <alignment horizontal="center" vertical="center" wrapText="1"/>
    </xf>
    <xf numFmtId="2" fontId="0" fillId="3" borderId="10" xfId="0" applyNumberFormat="1" applyFont="1" applyFill="1" applyBorder="1" applyAlignment="1">
      <alignment horizontal="center" vertical="center" wrapText="1"/>
    </xf>
    <xf numFmtId="2" fontId="6" fillId="12" borderId="4" xfId="0" applyNumberFormat="1" applyFont="1" applyFill="1" applyBorder="1" applyAlignment="1">
      <alignment horizontal="center" vertical="center" wrapText="1"/>
    </xf>
    <xf numFmtId="2" fontId="6" fillId="12" borderId="12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horizontal="center" vertical="center" wrapText="1"/>
    </xf>
    <xf numFmtId="2" fontId="26" fillId="2" borderId="0" xfId="0" applyNumberFormat="1" applyFont="1" applyFill="1" applyBorder="1" applyAlignment="1">
      <alignment wrapText="1"/>
    </xf>
    <xf numFmtId="2" fontId="0" fillId="11" borderId="15" xfId="0" applyNumberFormat="1" applyFont="1" applyFill="1" applyBorder="1" applyAlignment="1">
      <alignment horizontal="left" vertical="center" wrapText="1"/>
    </xf>
    <xf numFmtId="2" fontId="0" fillId="11" borderId="15" xfId="0" applyNumberFormat="1" applyFont="1" applyFill="1" applyBorder="1" applyAlignment="1">
      <alignment horizontal="center" vertical="center" wrapText="1"/>
    </xf>
    <xf numFmtId="2" fontId="18" fillId="11" borderId="16" xfId="0" applyNumberFormat="1" applyFont="1" applyFill="1" applyBorder="1" applyAlignment="1">
      <alignment horizontal="center" vertical="center" wrapText="1"/>
    </xf>
    <xf numFmtId="2" fontId="6" fillId="12" borderId="10" xfId="0" applyNumberFormat="1" applyFont="1" applyFill="1" applyBorder="1" applyAlignment="1">
      <alignment horizontal="center" vertical="center" wrapText="1"/>
    </xf>
    <xf numFmtId="2" fontId="0" fillId="2" borderId="11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left" vertical="center" wrapText="1"/>
    </xf>
    <xf numFmtId="2" fontId="0" fillId="2" borderId="2" xfId="0" applyNumberFormat="1" applyFont="1" applyFill="1" applyBorder="1" applyAlignment="1">
      <alignment horizontal="center" vertical="center" wrapText="1"/>
    </xf>
    <xf numFmtId="167" fontId="18" fillId="2" borderId="2" xfId="0" applyNumberFormat="1" applyFont="1" applyFill="1" applyBorder="1" applyAlignment="1">
      <alignment horizontal="center" vertical="center" wrapText="1"/>
    </xf>
    <xf numFmtId="2" fontId="0" fillId="2" borderId="10" xfId="0" applyNumberFormat="1" applyFont="1" applyFill="1" applyBorder="1" applyAlignment="1">
      <alignment horizontal="center" vertical="center" wrapText="1"/>
    </xf>
    <xf numFmtId="2" fontId="0" fillId="2" borderId="0" xfId="0" applyNumberFormat="1" applyFont="1" applyFill="1" applyBorder="1" applyAlignment="1">
      <alignment vertical="center" wrapText="1"/>
    </xf>
    <xf numFmtId="2" fontId="0" fillId="2" borderId="0" xfId="0" applyNumberFormat="1" applyFont="1" applyFill="1" applyBorder="1" applyAlignment="1">
      <alignment wrapText="1"/>
    </xf>
    <xf numFmtId="2" fontId="0" fillId="2" borderId="0" xfId="0" applyNumberFormat="1" applyFont="1" applyFill="1" applyAlignment="1">
      <alignment horizontal="center"/>
    </xf>
    <xf numFmtId="2" fontId="0" fillId="2" borderId="0" xfId="0" applyNumberFormat="1" applyFont="1" applyFill="1" applyAlignment="1">
      <alignment horizontal="center" vertical="center"/>
    </xf>
    <xf numFmtId="167" fontId="18" fillId="11" borderId="2" xfId="0" applyNumberFormat="1" applyFont="1" applyFill="1" applyBorder="1" applyAlignment="1">
      <alignment horizontal="center" vertical="center" wrapText="1"/>
    </xf>
    <xf numFmtId="167" fontId="18" fillId="0" borderId="2" xfId="0" applyNumberFormat="1" applyFont="1" applyBorder="1" applyAlignment="1">
      <alignment horizontal="center" vertical="center" wrapText="1"/>
    </xf>
    <xf numFmtId="167" fontId="18" fillId="11" borderId="4" xfId="0" applyNumberFormat="1" applyFont="1" applyFill="1" applyBorder="1" applyAlignment="1">
      <alignment horizontal="center" vertical="center" wrapText="1"/>
    </xf>
    <xf numFmtId="2" fontId="0" fillId="0" borderId="34" xfId="0" applyNumberFormat="1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left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167" fontId="18" fillId="0" borderId="23" xfId="0" applyNumberFormat="1" applyFont="1" applyBorder="1" applyAlignment="1">
      <alignment horizontal="center" vertical="center" wrapText="1"/>
    </xf>
    <xf numFmtId="2" fontId="0" fillId="0" borderId="35" xfId="0" applyNumberFormat="1" applyFont="1" applyBorder="1" applyAlignment="1">
      <alignment horizontal="center" vertical="center" wrapText="1"/>
    </xf>
    <xf numFmtId="2" fontId="22" fillId="0" borderId="42" xfId="0" applyNumberFormat="1" applyFont="1" applyBorder="1" applyAlignment="1">
      <alignment vertical="center"/>
    </xf>
    <xf numFmtId="2" fontId="20" fillId="0" borderId="43" xfId="0" applyNumberFormat="1" applyFont="1" applyBorder="1" applyAlignment="1">
      <alignment vertical="center"/>
    </xf>
    <xf numFmtId="2" fontId="20" fillId="0" borderId="44" xfId="0" applyNumberFormat="1" applyFont="1" applyBorder="1" applyAlignment="1">
      <alignment vertical="center"/>
    </xf>
    <xf numFmtId="2" fontId="0" fillId="0" borderId="45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 vertical="center" wrapText="1"/>
    </xf>
    <xf numFmtId="2" fontId="18" fillId="0" borderId="16" xfId="0" applyNumberFormat="1" applyFont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center" vertical="center" wrapText="1"/>
    </xf>
    <xf numFmtId="2" fontId="22" fillId="0" borderId="45" xfId="0" applyNumberFormat="1" applyFont="1" applyBorder="1" applyAlignment="1">
      <alignment vertical="center"/>
    </xf>
    <xf numFmtId="2" fontId="20" fillId="0" borderId="36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center" vertical="center" wrapText="1"/>
    </xf>
    <xf numFmtId="2" fontId="18" fillId="11" borderId="16" xfId="0" applyNumberFormat="1" applyFont="1" applyFill="1" applyBorder="1" applyAlignment="1">
      <alignment horizontal="center" wrapText="1"/>
    </xf>
    <xf numFmtId="2" fontId="18" fillId="11" borderId="19" xfId="0" applyNumberFormat="1" applyFont="1" applyFill="1" applyBorder="1" applyAlignment="1">
      <alignment horizontal="center" wrapText="1"/>
    </xf>
    <xf numFmtId="2" fontId="18" fillId="11" borderId="16" xfId="0" applyNumberFormat="1" applyFont="1" applyFill="1" applyBorder="1" applyAlignment="1">
      <alignment vertical="center" wrapText="1"/>
    </xf>
    <xf numFmtId="2" fontId="18" fillId="11" borderId="35" xfId="0" applyNumberFormat="1" applyFont="1" applyFill="1" applyBorder="1" applyAlignment="1">
      <alignment horizontal="center" wrapText="1"/>
    </xf>
    <xf numFmtId="2" fontId="27" fillId="0" borderId="0" xfId="0" applyNumberFormat="1" applyFont="1" applyBorder="1" applyAlignment="1">
      <alignment vertical="center"/>
    </xf>
    <xf numFmtId="0" fontId="17" fillId="12" borderId="2" xfId="4" applyFont="1" applyFill="1" applyBorder="1" applyAlignment="1">
      <alignment horizontal="center" vertical="center"/>
    </xf>
    <xf numFmtId="0" fontId="17" fillId="12" borderId="4" xfId="4" applyFont="1" applyFill="1" applyBorder="1" applyAlignment="1">
      <alignment horizontal="center" vertical="center"/>
    </xf>
    <xf numFmtId="2" fontId="17" fillId="12" borderId="4" xfId="4" applyNumberFormat="1" applyFont="1" applyFill="1" applyBorder="1" applyAlignment="1">
      <alignment horizontal="center" vertical="center"/>
    </xf>
    <xf numFmtId="0" fontId="17" fillId="12" borderId="12" xfId="4" applyFont="1" applyFill="1" applyBorder="1" applyAlignment="1">
      <alignment horizontal="center" vertical="center"/>
    </xf>
    <xf numFmtId="168" fontId="21" fillId="0" borderId="9" xfId="4" applyNumberFormat="1" applyFont="1" applyBorder="1" applyAlignment="1">
      <alignment horizontal="center" vertical="center"/>
    </xf>
    <xf numFmtId="2" fontId="21" fillId="0" borderId="7" xfId="4" applyNumberFormat="1" applyFont="1" applyBorder="1"/>
    <xf numFmtId="4" fontId="21" fillId="0" borderId="7" xfId="4" applyNumberFormat="1" applyFont="1" applyBorder="1" applyAlignment="1">
      <alignment horizontal="right" vertical="center" shrinkToFit="1"/>
    </xf>
    <xf numFmtId="0" fontId="17" fillId="0" borderId="7" xfId="4" applyFont="1" applyBorder="1" applyAlignment="1">
      <alignment horizontal="center" vertical="center"/>
    </xf>
    <xf numFmtId="0" fontId="17" fillId="0" borderId="8" xfId="4" applyFont="1" applyBorder="1" applyAlignment="1">
      <alignment horizontal="center" vertical="center"/>
    </xf>
    <xf numFmtId="168" fontId="21" fillId="0" borderId="14" xfId="4" applyNumberFormat="1" applyFont="1" applyBorder="1" applyAlignment="1">
      <alignment horizontal="center" vertical="center"/>
    </xf>
    <xf numFmtId="2" fontId="21" fillId="0" borderId="18" xfId="4" applyNumberFormat="1" applyFont="1" applyBorder="1"/>
    <xf numFmtId="4" fontId="21" fillId="0" borderId="2" xfId="4" applyNumberFormat="1" applyFont="1" applyBorder="1" applyAlignment="1">
      <alignment horizontal="right" vertical="center" shrinkToFit="1"/>
    </xf>
    <xf numFmtId="4" fontId="21" fillId="0" borderId="10" xfId="4" applyNumberFormat="1" applyFont="1" applyBorder="1" applyAlignment="1">
      <alignment horizontal="right" vertical="center" shrinkToFit="1"/>
    </xf>
    <xf numFmtId="168" fontId="21" fillId="0" borderId="11" xfId="4" applyNumberFormat="1" applyFont="1" applyBorder="1" applyAlignment="1">
      <alignment horizontal="center" vertical="center"/>
    </xf>
    <xf numFmtId="2" fontId="21" fillId="0" borderId="2" xfId="4" applyNumberFormat="1" applyFont="1" applyBorder="1"/>
    <xf numFmtId="2" fontId="0" fillId="0" borderId="0" xfId="0" applyNumberFormat="1" applyFont="1"/>
    <xf numFmtId="168" fontId="21" fillId="0" borderId="17" xfId="4" applyNumberFormat="1" applyFont="1" applyBorder="1" applyAlignment="1">
      <alignment horizontal="center" vertical="center"/>
    </xf>
    <xf numFmtId="2" fontId="21" fillId="0" borderId="15" xfId="4" applyNumberFormat="1" applyFont="1" applyBorder="1"/>
    <xf numFmtId="4" fontId="21" fillId="0" borderId="15" xfId="4" applyNumberFormat="1" applyFont="1" applyBorder="1" applyAlignment="1">
      <alignment horizontal="right" vertical="center" shrinkToFit="1"/>
    </xf>
    <xf numFmtId="3" fontId="17" fillId="0" borderId="21" xfId="4" applyNumberFormat="1" applyFont="1" applyBorder="1" applyAlignment="1">
      <alignment horizontal="right" shrinkToFit="1"/>
    </xf>
    <xf numFmtId="0" fontId="17" fillId="0" borderId="21" xfId="4" applyFont="1" applyBorder="1" applyAlignment="1">
      <alignment horizontal="right" shrinkToFit="1"/>
    </xf>
    <xf numFmtId="3" fontId="17" fillId="0" borderId="32" xfId="4" applyNumberFormat="1" applyFont="1" applyBorder="1" applyAlignment="1">
      <alignment horizontal="right" shrinkToFit="1"/>
    </xf>
    <xf numFmtId="0" fontId="0" fillId="2" borderId="43" xfId="0" applyFont="1" applyFill="1" applyBorder="1" applyAlignment="1"/>
    <xf numFmtId="0" fontId="29" fillId="12" borderId="7" xfId="0" applyFont="1" applyFill="1" applyBorder="1" applyAlignment="1">
      <alignment horizontal="center" vertical="center"/>
    </xf>
    <xf numFmtId="0" fontId="0" fillId="0" borderId="11" xfId="0" applyFont="1" applyBorder="1"/>
    <xf numFmtId="0" fontId="0" fillId="0" borderId="2" xfId="0" applyFont="1" applyBorder="1"/>
    <xf numFmtId="0" fontId="0" fillId="0" borderId="20" xfId="0" applyFont="1" applyBorder="1"/>
    <xf numFmtId="0" fontId="0" fillId="0" borderId="47" xfId="0" applyFont="1" applyBorder="1" applyAlignment="1"/>
    <xf numFmtId="0" fontId="0" fillId="0" borderId="48" xfId="0" applyFont="1" applyBorder="1" applyAlignment="1"/>
    <xf numFmtId="0" fontId="0" fillId="0" borderId="49" xfId="0" applyFont="1" applyBorder="1" applyAlignment="1"/>
    <xf numFmtId="0" fontId="0" fillId="0" borderId="40" xfId="0" applyFont="1" applyBorder="1" applyAlignment="1"/>
    <xf numFmtId="0" fontId="0" fillId="0" borderId="17" xfId="0" applyFont="1" applyBorder="1"/>
    <xf numFmtId="0" fontId="0" fillId="0" borderId="15" xfId="0" applyFont="1" applyBorder="1"/>
    <xf numFmtId="2" fontId="0" fillId="0" borderId="47" xfId="0" applyNumberFormat="1" applyFont="1" applyBorder="1"/>
    <xf numFmtId="2" fontId="0" fillId="0" borderId="48" xfId="0" applyNumberFormat="1" applyFont="1" applyBorder="1" applyAlignment="1"/>
    <xf numFmtId="3" fontId="17" fillId="0" borderId="50" xfId="4" applyNumberFormat="1" applyFont="1" applyBorder="1" applyAlignment="1">
      <alignment horizontal="right" shrinkToFit="1"/>
    </xf>
    <xf numFmtId="0" fontId="0" fillId="0" borderId="50" xfId="0" applyFont="1" applyBorder="1"/>
    <xf numFmtId="3" fontId="17" fillId="0" borderId="51" xfId="4" applyNumberFormat="1" applyFont="1" applyBorder="1" applyAlignment="1">
      <alignment horizontal="right" shrinkToFit="1"/>
    </xf>
    <xf numFmtId="0" fontId="0" fillId="0" borderId="52" xfId="0" applyFont="1" applyBorder="1"/>
    <xf numFmtId="3" fontId="17" fillId="0" borderId="53" xfId="4" applyNumberFormat="1" applyFont="1" applyBorder="1" applyAlignment="1">
      <alignment horizontal="right" shrinkToFit="1"/>
    </xf>
    <xf numFmtId="0" fontId="0" fillId="3" borderId="0" xfId="0" applyFill="1"/>
    <xf numFmtId="0" fontId="10" fillId="0" borderId="0" xfId="0" applyFont="1"/>
    <xf numFmtId="0" fontId="10" fillId="0" borderId="0" xfId="0" applyFont="1"/>
    <xf numFmtId="0" fontId="30" fillId="0" borderId="0" xfId="0" applyFont="1"/>
    <xf numFmtId="0" fontId="10" fillId="0" borderId="0" xfId="0" applyFont="1" applyAlignment="1">
      <alignment horizontal="center"/>
    </xf>
    <xf numFmtId="0" fontId="30" fillId="0" borderId="0" xfId="0" applyFont="1"/>
    <xf numFmtId="0" fontId="31" fillId="12" borderId="15" xfId="3" applyFont="1" applyFill="1" applyBorder="1" applyAlignment="1">
      <alignment horizontal="center" vertical="center" wrapText="1"/>
    </xf>
    <xf numFmtId="0" fontId="31" fillId="12" borderId="15" xfId="3" applyFont="1" applyFill="1" applyBorder="1" applyAlignment="1">
      <alignment vertical="center" wrapText="1"/>
    </xf>
    <xf numFmtId="0" fontId="31" fillId="0" borderId="38" xfId="3" applyFont="1" applyBorder="1" applyAlignment="1">
      <alignment vertical="center"/>
    </xf>
    <xf numFmtId="0" fontId="31" fillId="0" borderId="52" xfId="3" applyFont="1" applyBorder="1" applyAlignment="1">
      <alignment vertical="center"/>
    </xf>
    <xf numFmtId="0" fontId="31" fillId="0" borderId="53" xfId="3" applyFont="1" applyBorder="1" applyAlignment="1">
      <alignment vertical="center"/>
    </xf>
    <xf numFmtId="0" fontId="31" fillId="14" borderId="52" xfId="3" applyFont="1" applyFill="1" applyBorder="1" applyAlignment="1">
      <alignment vertical="center"/>
    </xf>
    <xf numFmtId="0" fontId="31" fillId="14" borderId="53" xfId="3" applyFont="1" applyFill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168" fontId="32" fillId="0" borderId="18" xfId="0" applyNumberFormat="1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8" xfId="3" applyFont="1" applyBorder="1" applyAlignment="1">
      <alignment horizontal="center" vertical="center"/>
    </xf>
    <xf numFmtId="0" fontId="32" fillId="0" borderId="19" xfId="3" applyFont="1" applyBorder="1" applyAlignment="1">
      <alignment horizontal="center" vertical="center"/>
    </xf>
    <xf numFmtId="0" fontId="21" fillId="0" borderId="0" xfId="0" applyFont="1"/>
    <xf numFmtId="0" fontId="32" fillId="0" borderId="11" xfId="0" applyFont="1" applyBorder="1" applyAlignment="1">
      <alignment horizontal="center" vertical="center"/>
    </xf>
    <xf numFmtId="168" fontId="32" fillId="0" borderId="2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2" xfId="3" applyFont="1" applyBorder="1" applyAlignment="1">
      <alignment horizontal="center" vertical="center"/>
    </xf>
    <xf numFmtId="0" fontId="32" fillId="0" borderId="10" xfId="3" applyFont="1" applyBorder="1" applyAlignment="1">
      <alignment horizontal="center" vertical="center"/>
    </xf>
    <xf numFmtId="168" fontId="33" fillId="0" borderId="2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2" xfId="3" applyFont="1" applyBorder="1" applyAlignment="1">
      <alignment horizontal="center" vertical="center"/>
    </xf>
    <xf numFmtId="0" fontId="33" fillId="0" borderId="10" xfId="3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24" fillId="0" borderId="0" xfId="0" applyFont="1"/>
    <xf numFmtId="168" fontId="33" fillId="0" borderId="2" xfId="3" applyNumberFormat="1" applyFont="1" applyBorder="1" applyAlignment="1">
      <alignment horizontal="center" vertical="center"/>
    </xf>
    <xf numFmtId="0" fontId="24" fillId="0" borderId="0" xfId="0" applyFont="1" applyBorder="1"/>
    <xf numFmtId="0" fontId="33" fillId="0" borderId="2" xfId="0" applyFont="1" applyBorder="1" applyAlignment="1">
      <alignment horizontal="center" vertical="center" wrapText="1"/>
    </xf>
    <xf numFmtId="0" fontId="34" fillId="13" borderId="2" xfId="3" applyFont="1" applyFill="1" applyBorder="1" applyAlignment="1">
      <alignment horizontal="center" vertical="center"/>
    </xf>
    <xf numFmtId="0" fontId="34" fillId="13" borderId="10" xfId="3" applyFont="1" applyFill="1" applyBorder="1" applyAlignment="1">
      <alignment horizontal="center" vertical="center"/>
    </xf>
    <xf numFmtId="0" fontId="34" fillId="13" borderId="4" xfId="3" applyFont="1" applyFill="1" applyBorder="1" applyAlignment="1">
      <alignment horizontal="center" vertical="center"/>
    </xf>
    <xf numFmtId="0" fontId="34" fillId="13" borderId="12" xfId="3" applyFont="1" applyFill="1" applyBorder="1" applyAlignment="1">
      <alignment horizontal="center" vertical="center"/>
    </xf>
    <xf numFmtId="0" fontId="34" fillId="0" borderId="21" xfId="3" applyFont="1" applyBorder="1" applyAlignment="1">
      <alignment horizontal="center" vertical="center"/>
    </xf>
    <xf numFmtId="0" fontId="31" fillId="0" borderId="21" xfId="3" applyFont="1" applyBorder="1" applyAlignment="1">
      <alignment horizontal="center" vertical="center"/>
    </xf>
    <xf numFmtId="0" fontId="34" fillId="0" borderId="32" xfId="3" applyFont="1" applyBorder="1" applyAlignment="1">
      <alignment horizontal="center" vertical="center"/>
    </xf>
    <xf numFmtId="168" fontId="32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3" applyFont="1" applyBorder="1" applyAlignment="1">
      <alignment horizontal="center" vertical="center"/>
    </xf>
    <xf numFmtId="0" fontId="32" fillId="0" borderId="0" xfId="3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168" fontId="33" fillId="0" borderId="0" xfId="0" applyNumberFormat="1" applyFont="1" applyBorder="1" applyAlignment="1">
      <alignment horizontal="center" vertical="center"/>
    </xf>
    <xf numFmtId="0" fontId="33" fillId="3" borderId="0" xfId="3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1" fillId="12" borderId="2" xfId="3" applyFont="1" applyFill="1" applyBorder="1" applyAlignment="1">
      <alignment horizontal="center" vertical="center" wrapText="1"/>
    </xf>
    <xf numFmtId="0" fontId="31" fillId="12" borderId="10" xfId="3" applyFont="1" applyFill="1" applyBorder="1" applyAlignment="1">
      <alignment horizontal="center" vertical="center" wrapText="1"/>
    </xf>
    <xf numFmtId="0" fontId="31" fillId="12" borderId="4" xfId="3" applyFont="1" applyFill="1" applyBorder="1" applyAlignment="1">
      <alignment horizontal="center" vertical="center" wrapText="1"/>
    </xf>
    <xf numFmtId="0" fontId="31" fillId="12" borderId="12" xfId="3" applyFont="1" applyFill="1" applyBorder="1" applyAlignment="1">
      <alignment horizontal="center" vertical="center" wrapText="1"/>
    </xf>
    <xf numFmtId="0" fontId="32" fillId="0" borderId="11" xfId="3" applyFont="1" applyBorder="1" applyAlignment="1">
      <alignment horizontal="center" vertical="center"/>
    </xf>
    <xf numFmtId="168" fontId="32" fillId="0" borderId="2" xfId="3" applyNumberFormat="1" applyFont="1" applyBorder="1" applyAlignment="1">
      <alignment horizontal="center" vertical="center"/>
    </xf>
    <xf numFmtId="2" fontId="32" fillId="0" borderId="2" xfId="3" applyNumberFormat="1" applyFont="1" applyBorder="1" applyAlignment="1">
      <alignment horizontal="right" vertical="center"/>
    </xf>
    <xf numFmtId="2" fontId="32" fillId="0" borderId="2" xfId="3" applyNumberFormat="1" applyFont="1" applyBorder="1" applyAlignment="1">
      <alignment vertical="center"/>
    </xf>
    <xf numFmtId="2" fontId="33" fillId="0" borderId="2" xfId="3" applyNumberFormat="1" applyFont="1" applyBorder="1" applyAlignment="1">
      <alignment vertical="center"/>
    </xf>
    <xf numFmtId="0" fontId="24" fillId="0" borderId="10" xfId="0" applyFont="1" applyBorder="1"/>
    <xf numFmtId="2" fontId="32" fillId="0" borderId="2" xfId="0" applyNumberFormat="1" applyFont="1" applyBorder="1" applyAlignment="1">
      <alignment horizontal="right" vertical="center"/>
    </xf>
    <xf numFmtId="2" fontId="33" fillId="0" borderId="10" xfId="3" applyNumberFormat="1" applyFont="1" applyBorder="1" applyAlignment="1">
      <alignment vertical="center"/>
    </xf>
    <xf numFmtId="0" fontId="33" fillId="0" borderId="10" xfId="0" applyFont="1" applyBorder="1"/>
    <xf numFmtId="2" fontId="32" fillId="0" borderId="10" xfId="3" applyNumberFormat="1" applyFont="1" applyBorder="1" applyAlignment="1">
      <alignment vertical="center"/>
    </xf>
    <xf numFmtId="0" fontId="37" fillId="0" borderId="2" xfId="0" applyFont="1" applyBorder="1"/>
    <xf numFmtId="0" fontId="32" fillId="0" borderId="2" xfId="0" applyFont="1" applyBorder="1"/>
    <xf numFmtId="0" fontId="33" fillId="0" borderId="33" xfId="0" applyFont="1" applyBorder="1"/>
    <xf numFmtId="2" fontId="33" fillId="0" borderId="33" xfId="3" applyNumberFormat="1" applyFont="1" applyBorder="1" applyAlignment="1">
      <alignment vertical="center"/>
    </xf>
    <xf numFmtId="0" fontId="38" fillId="0" borderId="10" xfId="0" applyFont="1" applyBorder="1"/>
    <xf numFmtId="2" fontId="32" fillId="0" borderId="2" xfId="0" applyNumberFormat="1" applyFont="1" applyBorder="1"/>
    <xf numFmtId="0" fontId="33" fillId="0" borderId="11" xfId="3" applyFont="1" applyBorder="1" applyAlignment="1">
      <alignment horizontal="center" vertical="center"/>
    </xf>
    <xf numFmtId="2" fontId="33" fillId="0" borderId="2" xfId="3" applyNumberFormat="1" applyFont="1" applyBorder="1" applyAlignment="1">
      <alignment horizontal="right" vertical="center"/>
    </xf>
    <xf numFmtId="2" fontId="33" fillId="0" borderId="2" xfId="0" applyNumberFormat="1" applyFont="1" applyBorder="1" applyAlignment="1">
      <alignment horizontal="right" vertical="center"/>
    </xf>
    <xf numFmtId="2" fontId="33" fillId="0" borderId="2" xfId="0" applyNumberFormat="1" applyFont="1" applyBorder="1"/>
    <xf numFmtId="0" fontId="38" fillId="0" borderId="2" xfId="0" applyFont="1" applyBorder="1"/>
    <xf numFmtId="0" fontId="33" fillId="0" borderId="2" xfId="3" applyFont="1" applyBorder="1" applyAlignment="1">
      <alignment horizontal="center"/>
    </xf>
    <xf numFmtId="168" fontId="33" fillId="0" borderId="2" xfId="3" applyNumberFormat="1" applyFont="1" applyBorder="1" applyAlignment="1">
      <alignment horizontal="center"/>
    </xf>
    <xf numFmtId="2" fontId="33" fillId="0" borderId="10" xfId="0" applyNumberFormat="1" applyFont="1" applyBorder="1"/>
    <xf numFmtId="0" fontId="33" fillId="0" borderId="2" xfId="0" applyFont="1" applyBorder="1"/>
    <xf numFmtId="0" fontId="24" fillId="0" borderId="2" xfId="0" applyFont="1" applyBorder="1"/>
    <xf numFmtId="0" fontId="24" fillId="0" borderId="10" xfId="0" applyFont="1" applyBorder="1"/>
    <xf numFmtId="0" fontId="31" fillId="13" borderId="2" xfId="3" applyFont="1" applyFill="1" applyBorder="1" applyAlignment="1">
      <alignment horizontal="center" vertical="center"/>
    </xf>
    <xf numFmtId="0" fontId="31" fillId="13" borderId="10" xfId="3" applyFont="1" applyFill="1" applyBorder="1" applyAlignment="1">
      <alignment horizontal="center" vertical="center"/>
    </xf>
    <xf numFmtId="0" fontId="32" fillId="0" borderId="2" xfId="3" applyFont="1" applyBorder="1" applyAlignment="1">
      <alignment horizontal="center"/>
    </xf>
    <xf numFmtId="168" fontId="32" fillId="0" borderId="2" xfId="3" applyNumberFormat="1" applyFont="1" applyBorder="1" applyAlignment="1">
      <alignment horizontal="center"/>
    </xf>
    <xf numFmtId="0" fontId="32" fillId="0" borderId="10" xfId="0" applyFont="1" applyBorder="1"/>
    <xf numFmtId="2" fontId="32" fillId="0" borderId="10" xfId="0" applyNumberFormat="1" applyFont="1" applyBorder="1"/>
    <xf numFmtId="0" fontId="31" fillId="13" borderId="10" xfId="0" applyFont="1" applyFill="1" applyBorder="1" applyAlignment="1">
      <alignment horizontal="center"/>
    </xf>
    <xf numFmtId="0" fontId="31" fillId="13" borderId="4" xfId="3" applyFont="1" applyFill="1" applyBorder="1" applyAlignment="1">
      <alignment horizontal="center" vertical="center"/>
    </xf>
    <xf numFmtId="0" fontId="31" fillId="13" borderId="12" xfId="3" applyFont="1" applyFill="1" applyBorder="1" applyAlignment="1">
      <alignment horizontal="center" vertical="center"/>
    </xf>
    <xf numFmtId="2" fontId="31" fillId="0" borderId="21" xfId="3" applyNumberFormat="1" applyFont="1" applyBorder="1" applyAlignment="1">
      <alignment horizontal="center" vertical="center"/>
    </xf>
    <xf numFmtId="2" fontId="31" fillId="0" borderId="32" xfId="3" applyNumberFormat="1" applyFont="1" applyBorder="1" applyAlignment="1">
      <alignment horizontal="center" vertical="center"/>
    </xf>
    <xf numFmtId="2" fontId="10" fillId="12" borderId="3" xfId="0" applyNumberFormat="1" applyFont="1" applyFill="1" applyBorder="1" applyAlignment="1"/>
    <xf numFmtId="0" fontId="0" fillId="0" borderId="0" xfId="0" applyBorder="1"/>
    <xf numFmtId="0" fontId="31" fillId="12" borderId="11" xfId="0" applyFont="1" applyFill="1" applyBorder="1" applyAlignment="1">
      <alignment horizontal="center" vertical="center" wrapText="1"/>
    </xf>
    <xf numFmtId="0" fontId="31" fillId="12" borderId="2" xfId="0" applyFont="1" applyFill="1" applyBorder="1" applyAlignment="1">
      <alignment horizontal="center" vertical="center" wrapText="1"/>
    </xf>
    <xf numFmtId="0" fontId="40" fillId="12" borderId="2" xfId="3" applyFont="1" applyFill="1" applyBorder="1" applyAlignment="1">
      <alignment horizontal="center" vertical="center" wrapText="1"/>
    </xf>
    <xf numFmtId="0" fontId="40" fillId="12" borderId="10" xfId="3" applyFont="1" applyFill="1" applyBorder="1" applyAlignment="1">
      <alignment horizontal="center" vertical="center" wrapText="1"/>
    </xf>
    <xf numFmtId="2" fontId="32" fillId="0" borderId="10" xfId="4" applyNumberFormat="1" applyFont="1" applyBorder="1" applyAlignment="1">
      <alignment horizontal="right" vertical="center"/>
    </xf>
    <xf numFmtId="0" fontId="32" fillId="0" borderId="17" xfId="0" applyFont="1" applyBorder="1" applyAlignment="1">
      <alignment horizontal="center" vertical="center"/>
    </xf>
    <xf numFmtId="168" fontId="32" fillId="0" borderId="15" xfId="3" applyNumberFormat="1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2" fontId="32" fillId="0" borderId="16" xfId="4" applyNumberFormat="1" applyFont="1" applyBorder="1" applyAlignment="1">
      <alignment horizontal="right" vertical="center"/>
    </xf>
    <xf numFmtId="2" fontId="31" fillId="12" borderId="10" xfId="4" applyNumberFormat="1" applyFont="1" applyFill="1" applyBorder="1" applyAlignment="1">
      <alignment horizontal="right" vertical="center"/>
    </xf>
    <xf numFmtId="168" fontId="32" fillId="0" borderId="22" xfId="3" applyNumberFormat="1" applyFont="1" applyBorder="1" applyAlignment="1">
      <alignment horizontal="center" vertical="center"/>
    </xf>
    <xf numFmtId="2" fontId="32" fillId="0" borderId="19" xfId="4" applyNumberFormat="1" applyFont="1" applyBorder="1" applyAlignment="1">
      <alignment horizontal="right" vertical="center"/>
    </xf>
    <xf numFmtId="0" fontId="32" fillId="0" borderId="22" xfId="0" applyFont="1" applyBorder="1" applyAlignment="1">
      <alignment horizontal="center" vertical="center"/>
    </xf>
    <xf numFmtId="2" fontId="31" fillId="12" borderId="12" xfId="4" applyNumberFormat="1" applyFont="1" applyFill="1" applyBorder="1" applyAlignment="1">
      <alignment horizontal="right" vertical="center"/>
    </xf>
    <xf numFmtId="0" fontId="13" fillId="2" borderId="0" xfId="6" applyFont="1" applyFill="1" applyBorder="1" applyAlignment="1">
      <alignment horizontal="left" vertical="center"/>
    </xf>
    <xf numFmtId="0" fontId="19" fillId="2" borderId="0" xfId="0" applyFont="1" applyFill="1" applyAlignment="1">
      <alignment vertical="center"/>
    </xf>
    <xf numFmtId="0" fontId="9" fillId="7" borderId="55" xfId="5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4" fontId="8" fillId="0" borderId="55" xfId="5" applyNumberFormat="1" applyFont="1" applyBorder="1" applyAlignment="1">
      <alignment horizontal="center" vertical="center"/>
    </xf>
    <xf numFmtId="0" fontId="9" fillId="6" borderId="55" xfId="0" applyFont="1" applyFill="1" applyBorder="1" applyAlignment="1">
      <alignment horizontal="center" vertical="center" wrapText="1"/>
    </xf>
    <xf numFmtId="165" fontId="9" fillId="7" borderId="55" xfId="5" applyNumberFormat="1" applyFont="1" applyFill="1" applyBorder="1" applyAlignment="1">
      <alignment horizontal="center" vertical="center" wrapText="1"/>
    </xf>
    <xf numFmtId="0" fontId="9" fillId="0" borderId="55" xfId="5" applyFont="1" applyBorder="1" applyAlignment="1">
      <alignment vertical="center" wrapText="1"/>
    </xf>
    <xf numFmtId="166" fontId="9" fillId="0" borderId="55" xfId="6" applyNumberFormat="1" applyFont="1" applyBorder="1" applyAlignment="1" applyProtection="1">
      <alignment horizontal="center" vertical="center" wrapText="1"/>
    </xf>
    <xf numFmtId="0" fontId="9" fillId="0" borderId="55" xfId="6" applyFont="1" applyBorder="1" applyAlignment="1" applyProtection="1">
      <alignment horizontal="left" vertical="center" wrapText="1"/>
    </xf>
    <xf numFmtId="0" fontId="9" fillId="0" borderId="55" xfId="6" applyFont="1" applyBorder="1" applyAlignment="1" applyProtection="1">
      <alignment horizontal="center" vertical="center" wrapText="1"/>
    </xf>
    <xf numFmtId="0" fontId="9" fillId="0" borderId="55" xfId="7" applyFont="1" applyBorder="1" applyAlignment="1">
      <alignment vertical="center" wrapText="1"/>
    </xf>
    <xf numFmtId="4" fontId="8" fillId="0" borderId="55" xfId="0" applyNumberFormat="1" applyFont="1" applyBorder="1" applyAlignment="1">
      <alignment horizontal="center" vertical="center"/>
    </xf>
    <xf numFmtId="0" fontId="8" fillId="0" borderId="55" xfId="5" applyFont="1" applyBorder="1" applyAlignment="1">
      <alignment vertical="center" wrapText="1"/>
    </xf>
    <xf numFmtId="0" fontId="8" fillId="0" borderId="55" xfId="5" applyFont="1" applyBorder="1" applyAlignment="1">
      <alignment horizontal="center" vertical="center" wrapText="1"/>
    </xf>
    <xf numFmtId="0" fontId="8" fillId="0" borderId="55" xfId="6" applyFont="1" applyBorder="1" applyAlignment="1" applyProtection="1">
      <alignment horizontal="left" vertical="center" wrapText="1"/>
    </xf>
    <xf numFmtId="0" fontId="8" fillId="0" borderId="55" xfId="6" applyFont="1" applyBorder="1" applyAlignment="1" applyProtection="1">
      <alignment horizontal="center" vertical="center" wrapText="1"/>
    </xf>
    <xf numFmtId="166" fontId="8" fillId="0" borderId="55" xfId="6" applyNumberFormat="1" applyFont="1" applyBorder="1" applyAlignment="1" applyProtection="1">
      <alignment horizontal="center" vertical="center" wrapText="1"/>
    </xf>
    <xf numFmtId="0" fontId="9" fillId="16" borderId="5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8" borderId="0" xfId="6" applyFont="1" applyFill="1" applyBorder="1" applyAlignment="1">
      <alignment horizontal="left" vertical="center"/>
    </xf>
    <xf numFmtId="1" fontId="13" fillId="0" borderId="0" xfId="0" applyNumberFormat="1" applyFont="1" applyBorder="1" applyAlignment="1">
      <alignment vertical="center"/>
    </xf>
    <xf numFmtId="0" fontId="24" fillId="2" borderId="0" xfId="0" applyFont="1" applyFill="1" applyAlignment="1">
      <alignment vertical="center"/>
    </xf>
    <xf numFmtId="0" fontId="24" fillId="9" borderId="0" xfId="0" applyFont="1" applyFill="1" applyAlignment="1">
      <alignment vertical="center"/>
    </xf>
    <xf numFmtId="0" fontId="24" fillId="10" borderId="0" xfId="0" applyFont="1" applyFill="1" applyAlignment="1">
      <alignment vertical="center"/>
    </xf>
    <xf numFmtId="0" fontId="13" fillId="15" borderId="0" xfId="5" applyFont="1" applyFill="1" applyBorder="1" applyAlignment="1">
      <alignment vertical="center" wrapText="1"/>
    </xf>
    <xf numFmtId="4" fontId="13" fillId="0" borderId="0" xfId="7" applyNumberFormat="1" applyFont="1" applyBorder="1" applyAlignment="1">
      <alignment horizontal="center" vertical="center"/>
    </xf>
    <xf numFmtId="4" fontId="14" fillId="0" borderId="0" xfId="7" applyNumberFormat="1" applyFont="1" applyBorder="1" applyAlignment="1">
      <alignment horizontal="center" vertical="center"/>
    </xf>
    <xf numFmtId="0" fontId="13" fillId="16" borderId="0" xfId="0" applyFont="1" applyFill="1" applyBorder="1" applyAlignment="1">
      <alignment vertical="center" wrapText="1"/>
    </xf>
    <xf numFmtId="4" fontId="13" fillId="0" borderId="0" xfId="6" applyNumberFormat="1" applyFont="1" applyBorder="1" applyAlignment="1">
      <alignment horizontal="center" vertical="center"/>
    </xf>
    <xf numFmtId="4" fontId="14" fillId="0" borderId="0" xfId="6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4" fontId="9" fillId="0" borderId="10" xfId="5" applyNumberFormat="1" applyFont="1" applyBorder="1" applyAlignment="1">
      <alignment horizontal="center" vertical="center"/>
    </xf>
    <xf numFmtId="4" fontId="9" fillId="0" borderId="10" xfId="6" applyNumberFormat="1" applyFont="1" applyBorder="1" applyAlignment="1">
      <alignment horizontal="center" vertical="center"/>
    </xf>
    <xf numFmtId="0" fontId="9" fillId="0" borderId="11" xfId="5" applyFont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55" xfId="0" applyNumberFormat="1" applyFont="1" applyBorder="1" applyAlignment="1">
      <alignment horizontal="center" vertical="center" wrapText="1"/>
    </xf>
    <xf numFmtId="1" fontId="8" fillId="0" borderId="55" xfId="0" applyNumberFormat="1" applyFont="1" applyBorder="1" applyAlignment="1">
      <alignment horizontal="center" vertical="center" wrapText="1"/>
    </xf>
    <xf numFmtId="0" fontId="8" fillId="0" borderId="55" xfId="0" applyFont="1" applyBorder="1" applyAlignment="1">
      <alignment vertical="center" wrapText="1"/>
    </xf>
    <xf numFmtId="165" fontId="8" fillId="0" borderId="55" xfId="0" applyNumberFormat="1" applyFont="1" applyBorder="1" applyAlignment="1">
      <alignment horizontal="center" vertical="center" wrapText="1"/>
    </xf>
    <xf numFmtId="4" fontId="8" fillId="0" borderId="10" xfId="5" applyNumberFormat="1" applyFont="1" applyBorder="1" applyAlignment="1">
      <alignment horizontal="center" vertical="center"/>
    </xf>
    <xf numFmtId="4" fontId="9" fillId="0" borderId="10" xfId="6" applyNumberFormat="1" applyFont="1" applyFill="1" applyBorder="1" applyAlignment="1">
      <alignment horizontal="center" vertical="center"/>
    </xf>
    <xf numFmtId="4" fontId="9" fillId="0" borderId="10" xfId="5" applyNumberFormat="1" applyFont="1" applyFill="1" applyBorder="1" applyAlignment="1">
      <alignment horizontal="center" vertical="center"/>
    </xf>
    <xf numFmtId="4" fontId="8" fillId="0" borderId="10" xfId="5" applyNumberFormat="1" applyFont="1" applyFill="1" applyBorder="1" applyAlignment="1">
      <alignment horizontal="center" vertical="center"/>
    </xf>
    <xf numFmtId="165" fontId="13" fillId="0" borderId="55" xfId="5" quotePrefix="1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55" xfId="5" applyFont="1" applyBorder="1" applyAlignment="1">
      <alignment horizontal="left" vertical="center" wrapText="1"/>
    </xf>
    <xf numFmtId="0" fontId="13" fillId="0" borderId="0" xfId="6" applyFont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4" borderId="11" xfId="5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7" borderId="11" xfId="5" applyFont="1" applyFill="1" applyBorder="1" applyAlignment="1">
      <alignment horizontal="center" vertical="center" wrapText="1"/>
    </xf>
    <xf numFmtId="2" fontId="8" fillId="0" borderId="10" xfId="5" applyNumberFormat="1" applyFont="1" applyBorder="1" applyAlignment="1">
      <alignment horizontal="center" vertical="center" wrapText="1"/>
    </xf>
    <xf numFmtId="49" fontId="9" fillId="4" borderId="11" xfId="5" applyNumberFormat="1" applyFont="1" applyFill="1" applyBorder="1" applyAlignment="1">
      <alignment horizontal="center" vertical="center" wrapText="1"/>
    </xf>
    <xf numFmtId="49" fontId="9" fillId="6" borderId="11" xfId="0" applyNumberFormat="1" applyFont="1" applyFill="1" applyBorder="1" applyAlignment="1">
      <alignment horizontal="center" vertical="center" wrapText="1"/>
    </xf>
    <xf numFmtId="49" fontId="9" fillId="7" borderId="11" xfId="5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6" applyNumberFormat="1" applyFont="1" applyBorder="1" applyAlignment="1" applyProtection="1">
      <alignment horizontal="center" vertical="center" wrapText="1"/>
    </xf>
    <xf numFmtId="49" fontId="8" fillId="0" borderId="11" xfId="6" applyNumberFormat="1" applyFont="1" applyBorder="1" applyAlignment="1" applyProtection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0" fontId="8" fillId="0" borderId="11" xfId="7" applyFont="1" applyBorder="1" applyAlignment="1">
      <alignment horizontal="center" vertical="center" wrapText="1"/>
    </xf>
    <xf numFmtId="4" fontId="8" fillId="0" borderId="10" xfId="6" applyNumberFormat="1" applyFont="1" applyBorder="1" applyAlignment="1">
      <alignment horizontal="center" vertical="center"/>
    </xf>
    <xf numFmtId="49" fontId="9" fillId="7" borderId="55" xfId="5" applyNumberFormat="1" applyFont="1" applyFill="1" applyBorder="1" applyAlignment="1">
      <alignment horizontal="center" vertical="center" wrapText="1"/>
    </xf>
    <xf numFmtId="166" fontId="9" fillId="0" borderId="55" xfId="7" applyNumberFormat="1" applyFont="1" applyBorder="1" applyAlignment="1">
      <alignment horizontal="center" vertical="center" wrapText="1"/>
    </xf>
    <xf numFmtId="0" fontId="9" fillId="0" borderId="20" xfId="6" applyFont="1" applyBorder="1" applyAlignment="1">
      <alignment vertical="center" wrapText="1"/>
    </xf>
    <xf numFmtId="0" fontId="8" fillId="0" borderId="10" xfId="7" applyFont="1" applyBorder="1" applyAlignment="1">
      <alignment horizontal="center" vertical="center" wrapText="1"/>
    </xf>
    <xf numFmtId="4" fontId="8" fillId="0" borderId="55" xfId="6" quotePrefix="1" applyNumberFormat="1" applyFont="1" applyBorder="1" applyAlignment="1">
      <alignment horizontal="center" vertical="center"/>
    </xf>
    <xf numFmtId="0" fontId="9" fillId="0" borderId="11" xfId="5" applyFont="1" applyFill="1" applyBorder="1" applyAlignment="1">
      <alignment horizontal="center" vertical="center" wrapText="1"/>
    </xf>
    <xf numFmtId="165" fontId="9" fillId="0" borderId="55" xfId="5" applyNumberFormat="1" applyFont="1" applyFill="1" applyBorder="1" applyAlignment="1">
      <alignment horizontal="center" vertical="center" wrapText="1"/>
    </xf>
    <xf numFmtId="0" fontId="9" fillId="0" borderId="55" xfId="5" applyFont="1" applyFill="1" applyBorder="1" applyAlignment="1">
      <alignment vertical="center" wrapText="1"/>
    </xf>
    <xf numFmtId="0" fontId="8" fillId="0" borderId="55" xfId="5" applyFont="1" applyFill="1" applyBorder="1" applyAlignment="1">
      <alignment vertical="center" wrapText="1"/>
    </xf>
    <xf numFmtId="4" fontId="8" fillId="0" borderId="55" xfId="5" applyNumberFormat="1" applyFont="1" applyFill="1" applyBorder="1" applyAlignment="1">
      <alignment horizontal="center" vertical="center"/>
    </xf>
    <xf numFmtId="0" fontId="9" fillId="0" borderId="55" xfId="5" applyFont="1" applyFill="1" applyBorder="1" applyAlignment="1">
      <alignment horizontal="left" vertical="center" wrapText="1"/>
    </xf>
    <xf numFmtId="0" fontId="8" fillId="0" borderId="55" xfId="5" applyFont="1" applyFill="1" applyBorder="1" applyAlignment="1">
      <alignment horizontal="left" vertical="center" wrapText="1"/>
    </xf>
    <xf numFmtId="0" fontId="9" fillId="0" borderId="55" xfId="6" applyFont="1" applyFill="1" applyBorder="1" applyAlignment="1" applyProtection="1">
      <alignment horizontal="left" vertical="center" wrapText="1"/>
    </xf>
    <xf numFmtId="0" fontId="8" fillId="0" borderId="55" xfId="6" applyFont="1" applyFill="1" applyBorder="1" applyAlignment="1" applyProtection="1">
      <alignment horizontal="center" vertical="center" wrapText="1"/>
    </xf>
    <xf numFmtId="166" fontId="9" fillId="0" borderId="55" xfId="6" quotePrefix="1" applyNumberFormat="1" applyFont="1" applyFill="1" applyBorder="1" applyAlignment="1" applyProtection="1">
      <alignment horizontal="center" vertical="center" wrapText="1"/>
    </xf>
    <xf numFmtId="0" fontId="9" fillId="0" borderId="55" xfId="6" quotePrefix="1" applyFont="1" applyFill="1" applyBorder="1" applyAlignment="1" applyProtection="1">
      <alignment horizontal="left" vertical="center" wrapText="1"/>
    </xf>
    <xf numFmtId="165" fontId="8" fillId="0" borderId="55" xfId="5" quotePrefix="1" applyNumberFormat="1" applyFont="1" applyFill="1" applyBorder="1" applyAlignment="1">
      <alignment horizontal="center" vertical="center" wrapText="1"/>
    </xf>
    <xf numFmtId="166" fontId="8" fillId="0" borderId="55" xfId="6" quotePrefix="1" applyNumberFormat="1" applyFont="1" applyFill="1" applyBorder="1" applyAlignment="1" applyProtection="1">
      <alignment horizontal="center" vertical="center" wrapText="1"/>
    </xf>
    <xf numFmtId="0" fontId="9" fillId="0" borderId="17" xfId="6" applyFont="1" applyBorder="1" applyAlignment="1">
      <alignment horizontal="center" vertical="center" wrapText="1"/>
    </xf>
    <xf numFmtId="4" fontId="8" fillId="0" borderId="10" xfId="6" applyNumberFormat="1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44" fillId="0" borderId="4" xfId="34" applyNumberFormat="1" applyFont="1" applyFill="1" applyBorder="1" applyAlignment="1" applyProtection="1">
      <alignment horizontal="center" vertical="center"/>
    </xf>
    <xf numFmtId="0" fontId="8" fillId="0" borderId="4" xfId="6" applyFont="1" applyFill="1" applyBorder="1" applyAlignment="1" applyProtection="1">
      <alignment horizontal="left" vertical="center" wrapText="1"/>
    </xf>
    <xf numFmtId="0" fontId="8" fillId="0" borderId="4" xfId="6" applyFont="1" applyFill="1" applyBorder="1" applyAlignment="1" applyProtection="1">
      <alignment horizontal="center" vertical="center" wrapText="1"/>
    </xf>
    <xf numFmtId="4" fontId="8" fillId="0" borderId="4" xfId="6" quotePrefix="1" applyNumberFormat="1" applyFont="1" applyFill="1" applyBorder="1" applyAlignment="1">
      <alignment horizontal="center" vertical="center"/>
    </xf>
    <xf numFmtId="4" fontId="8" fillId="0" borderId="12" xfId="6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11" xfId="6" applyNumberFormat="1" applyFont="1" applyBorder="1" applyAlignment="1" applyProtection="1">
      <alignment horizontal="center" vertical="center" wrapText="1"/>
    </xf>
    <xf numFmtId="0" fontId="14" fillId="0" borderId="11" xfId="7" applyFont="1" applyBorder="1" applyAlignment="1">
      <alignment horizontal="center" vertical="center" wrapText="1"/>
    </xf>
    <xf numFmtId="165" fontId="8" fillId="0" borderId="55" xfId="5" applyNumberFormat="1" applyFont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4" fontId="9" fillId="0" borderId="0" xfId="6" applyNumberFormat="1" applyFont="1" applyFill="1" applyBorder="1" applyAlignment="1">
      <alignment horizontal="center" vertical="center"/>
    </xf>
    <xf numFmtId="4" fontId="8" fillId="0" borderId="0" xfId="39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8" fillId="0" borderId="0" xfId="5" applyFont="1" applyFill="1" applyBorder="1" applyAlignment="1">
      <alignment horizontal="center" vertical="center" wrapText="1"/>
    </xf>
    <xf numFmtId="49" fontId="9" fillId="0" borderId="13" xfId="39" applyNumberFormat="1" applyFont="1" applyFill="1" applyBorder="1" applyAlignment="1">
      <alignment horizontal="center" vertical="center" wrapText="1"/>
    </xf>
    <xf numFmtId="0" fontId="9" fillId="15" borderId="0" xfId="5" applyFont="1" applyFill="1" applyBorder="1" applyAlignment="1">
      <alignment vertical="center" wrapText="1"/>
    </xf>
    <xf numFmtId="4" fontId="9" fillId="0" borderId="0" xfId="39" applyNumberFormat="1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/>
    </xf>
    <xf numFmtId="0" fontId="9" fillId="0" borderId="20" xfId="5" applyFont="1" applyFill="1" applyBorder="1" applyAlignment="1">
      <alignment vertical="center" wrapText="1"/>
    </xf>
    <xf numFmtId="165" fontId="11" fillId="17" borderId="0" xfId="5" applyNumberFormat="1" applyFont="1" applyFill="1" applyBorder="1" applyAlignment="1">
      <alignment vertical="center" wrapText="1"/>
    </xf>
    <xf numFmtId="0" fontId="9" fillId="0" borderId="0" xfId="5" applyFont="1" applyFill="1" applyBorder="1" applyAlignment="1">
      <alignment horizontal="center" vertical="center" wrapText="1"/>
    </xf>
    <xf numFmtId="0" fontId="8" fillId="0" borderId="55" xfId="5" applyFont="1" applyFill="1" applyBorder="1" applyAlignment="1">
      <alignment horizontal="center" vertical="center" wrapText="1"/>
    </xf>
    <xf numFmtId="4" fontId="9" fillId="0" borderId="55" xfId="5" applyNumberFormat="1" applyFont="1" applyFill="1" applyBorder="1" applyAlignment="1">
      <alignment horizontal="center" vertical="center"/>
    </xf>
    <xf numFmtId="4" fontId="8" fillId="0" borderId="55" xfId="6" applyNumberFormat="1" applyFont="1" applyFill="1" applyBorder="1" applyAlignment="1">
      <alignment horizontal="center" vertical="center"/>
    </xf>
    <xf numFmtId="0" fontId="9" fillId="0" borderId="55" xfId="6" applyFont="1" applyFill="1" applyBorder="1" applyAlignment="1" applyProtection="1">
      <alignment horizontal="center" vertical="center" wrapText="1"/>
    </xf>
    <xf numFmtId="4" fontId="9" fillId="0" borderId="55" xfId="6" applyNumberFormat="1" applyFont="1" applyFill="1" applyBorder="1" applyAlignment="1">
      <alignment horizontal="center" vertical="center"/>
    </xf>
    <xf numFmtId="49" fontId="9" fillId="0" borderId="11" xfId="5" applyNumberFormat="1" applyFont="1" applyFill="1" applyBorder="1" applyAlignment="1">
      <alignment horizontal="center" vertical="center" wrapText="1"/>
    </xf>
    <xf numFmtId="49" fontId="9" fillId="0" borderId="11" xfId="39" applyNumberFormat="1" applyFont="1" applyFill="1" applyBorder="1" applyAlignment="1">
      <alignment horizontal="center" vertical="center" wrapText="1"/>
    </xf>
    <xf numFmtId="49" fontId="9" fillId="0" borderId="55" xfId="7" applyNumberFormat="1" applyFont="1" applyBorder="1" applyAlignment="1">
      <alignment horizontal="center" vertical="center" wrapText="1"/>
    </xf>
    <xf numFmtId="4" fontId="9" fillId="0" borderId="55" xfId="6" applyNumberFormat="1" applyFont="1" applyBorder="1" applyAlignment="1">
      <alignment horizontal="center" vertical="center"/>
    </xf>
    <xf numFmtId="0" fontId="9" fillId="0" borderId="55" xfId="6" applyFont="1" applyBorder="1" applyAlignment="1">
      <alignment horizontal="center" vertical="center" wrapText="1"/>
    </xf>
    <xf numFmtId="0" fontId="9" fillId="0" borderId="55" xfId="5" applyFont="1" applyBorder="1" applyAlignment="1">
      <alignment horizontal="center" vertical="center" wrapText="1"/>
    </xf>
    <xf numFmtId="4" fontId="9" fillId="0" borderId="55" xfId="5" applyNumberFormat="1" applyFont="1" applyBorder="1" applyAlignment="1">
      <alignment horizontal="center" vertical="center"/>
    </xf>
    <xf numFmtId="0" fontId="8" fillId="0" borderId="55" xfId="6" applyFont="1" applyBorder="1" applyAlignment="1">
      <alignment horizontal="center" vertical="center" wrapText="1"/>
    </xf>
    <xf numFmtId="4" fontId="8" fillId="0" borderId="55" xfId="6" applyNumberFormat="1" applyFont="1" applyBorder="1" applyAlignment="1">
      <alignment horizontal="center" vertical="center"/>
    </xf>
    <xf numFmtId="0" fontId="9" fillId="0" borderId="55" xfId="5" applyFont="1" applyFill="1" applyBorder="1" applyAlignment="1">
      <alignment horizontal="center" vertical="center" wrapText="1"/>
    </xf>
    <xf numFmtId="49" fontId="9" fillId="0" borderId="55" xfId="5" quotePrefix="1" applyNumberFormat="1" applyFont="1" applyFill="1" applyBorder="1" applyAlignment="1">
      <alignment horizontal="center" vertical="center" wrapText="1"/>
    </xf>
    <xf numFmtId="2" fontId="8" fillId="0" borderId="55" xfId="5" applyNumberFormat="1" applyFont="1" applyBorder="1" applyAlignment="1">
      <alignment horizontal="center" vertical="center" wrapText="1"/>
    </xf>
    <xf numFmtId="166" fontId="9" fillId="0" borderId="55" xfId="6" applyNumberFormat="1" applyFont="1" applyFill="1" applyBorder="1" applyAlignment="1" applyProtection="1">
      <alignment horizontal="center" vertical="center" wrapText="1"/>
    </xf>
    <xf numFmtId="49" fontId="8" fillId="0" borderId="55" xfId="7" quotePrefix="1" applyNumberFormat="1" applyFont="1" applyBorder="1" applyAlignment="1">
      <alignment horizontal="center" vertical="center" wrapText="1"/>
    </xf>
    <xf numFmtId="165" fontId="9" fillId="0" borderId="55" xfId="5" quotePrefix="1" applyNumberFormat="1" applyFont="1" applyBorder="1" applyAlignment="1">
      <alignment horizontal="center" vertical="center" wrapText="1"/>
    </xf>
    <xf numFmtId="165" fontId="9" fillId="0" borderId="55" xfId="5" applyNumberFormat="1" applyFont="1" applyBorder="1" applyAlignment="1">
      <alignment horizontal="center" vertical="center" wrapText="1"/>
    </xf>
    <xf numFmtId="165" fontId="9" fillId="0" borderId="55" xfId="5" quotePrefix="1" applyNumberFormat="1" applyFont="1" applyFill="1" applyBorder="1" applyAlignment="1">
      <alignment horizontal="center" vertical="center" wrapText="1"/>
    </xf>
    <xf numFmtId="0" fontId="9" fillId="0" borderId="55" xfId="5" applyFont="1" applyBorder="1" applyAlignment="1">
      <alignment horizontal="left" vertical="center" wrapText="1"/>
    </xf>
    <xf numFmtId="4" fontId="8" fillId="0" borderId="55" xfId="5" applyNumberFormat="1" applyFont="1" applyBorder="1" applyAlignment="1">
      <alignment horizontal="left" vertical="center" wrapText="1"/>
    </xf>
    <xf numFmtId="0" fontId="8" fillId="0" borderId="55" xfId="6" applyFont="1" applyFill="1" applyBorder="1" applyAlignment="1" applyProtection="1">
      <alignment horizontal="left" vertical="center" wrapText="1"/>
    </xf>
    <xf numFmtId="49" fontId="9" fillId="0" borderId="4" xfId="5" quotePrefix="1" applyNumberFormat="1" applyFont="1" applyFill="1" applyBorder="1" applyAlignment="1">
      <alignment horizontal="center" vertical="center" wrapText="1"/>
    </xf>
    <xf numFmtId="0" fontId="8" fillId="0" borderId="58" xfId="5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20" borderId="11" xfId="5" applyFont="1" applyFill="1" applyBorder="1" applyAlignment="1">
      <alignment horizontal="center" vertical="center" wrapText="1"/>
    </xf>
    <xf numFmtId="165" fontId="9" fillId="20" borderId="55" xfId="5" applyNumberFormat="1" applyFont="1" applyFill="1" applyBorder="1" applyAlignment="1">
      <alignment horizontal="center" vertical="center" wrapText="1"/>
    </xf>
    <xf numFmtId="0" fontId="9" fillId="20" borderId="55" xfId="5" applyFont="1" applyFill="1" applyBorder="1" applyAlignment="1">
      <alignment horizontal="center" vertical="center" wrapText="1"/>
    </xf>
    <xf numFmtId="0" fontId="9" fillId="20" borderId="55" xfId="0" applyFont="1" applyFill="1" applyBorder="1" applyAlignment="1">
      <alignment horizontal="center" vertical="center" wrapText="1"/>
    </xf>
    <xf numFmtId="4" fontId="9" fillId="20" borderId="10" xfId="0" applyNumberFormat="1" applyFont="1" applyFill="1" applyBorder="1" applyAlignment="1">
      <alignment horizontal="center" vertical="center" wrapText="1"/>
    </xf>
    <xf numFmtId="0" fontId="9" fillId="18" borderId="11" xfId="5" applyFont="1" applyFill="1" applyBorder="1" applyAlignment="1">
      <alignment horizontal="center" vertical="center" wrapText="1"/>
    </xf>
    <xf numFmtId="0" fontId="9" fillId="21" borderId="11" xfId="0" applyFont="1" applyFill="1" applyBorder="1" applyAlignment="1">
      <alignment horizontal="center" vertical="center" wrapText="1"/>
    </xf>
    <xf numFmtId="0" fontId="9" fillId="21" borderId="55" xfId="0" applyFont="1" applyFill="1" applyBorder="1" applyAlignment="1">
      <alignment horizontal="center" vertical="center" wrapText="1"/>
    </xf>
    <xf numFmtId="0" fontId="9" fillId="22" borderId="11" xfId="5" applyFont="1" applyFill="1" applyBorder="1" applyAlignment="1">
      <alignment horizontal="center" vertical="center" wrapText="1"/>
    </xf>
    <xf numFmtId="0" fontId="9" fillId="22" borderId="55" xfId="5" applyFont="1" applyFill="1" applyBorder="1" applyAlignment="1">
      <alignment horizontal="center" vertical="center" wrapText="1"/>
    </xf>
    <xf numFmtId="49" fontId="9" fillId="20" borderId="11" xfId="5" applyNumberFormat="1" applyFont="1" applyFill="1" applyBorder="1" applyAlignment="1">
      <alignment horizontal="center" vertical="center" wrapText="1"/>
    </xf>
    <xf numFmtId="4" fontId="9" fillId="20" borderId="55" xfId="5" applyNumberFormat="1" applyFont="1" applyFill="1" applyBorder="1" applyAlignment="1">
      <alignment horizontal="left" vertical="center" wrapText="1"/>
    </xf>
    <xf numFmtId="4" fontId="9" fillId="20" borderId="55" xfId="0" applyNumberFormat="1" applyFont="1" applyFill="1" applyBorder="1" applyAlignment="1">
      <alignment horizontal="center" vertical="center"/>
    </xf>
    <xf numFmtId="2" fontId="9" fillId="20" borderId="55" xfId="5" applyNumberFormat="1" applyFont="1" applyFill="1" applyBorder="1" applyAlignment="1">
      <alignment horizontal="center" vertical="center" wrapText="1"/>
    </xf>
    <xf numFmtId="4" fontId="9" fillId="20" borderId="55" xfId="5" applyNumberFormat="1" applyFont="1" applyFill="1" applyBorder="1" applyAlignment="1">
      <alignment horizontal="center" vertical="center" wrapText="1"/>
    </xf>
    <xf numFmtId="4" fontId="11" fillId="20" borderId="10" xfId="1" applyNumberFormat="1" applyFont="1" applyFill="1" applyBorder="1" applyAlignment="1">
      <alignment horizontal="center" vertical="center"/>
    </xf>
    <xf numFmtId="49" fontId="9" fillId="18" borderId="11" xfId="5" applyNumberFormat="1" applyFont="1" applyFill="1" applyBorder="1" applyAlignment="1">
      <alignment horizontal="center" vertical="center" wrapText="1"/>
    </xf>
    <xf numFmtId="49" fontId="9" fillId="21" borderId="11" xfId="0" applyNumberFormat="1" applyFont="1" applyFill="1" applyBorder="1" applyAlignment="1">
      <alignment horizontal="center" vertical="center" wrapText="1"/>
    </xf>
    <xf numFmtId="49" fontId="9" fillId="22" borderId="11" xfId="5" applyNumberFormat="1" applyFont="1" applyFill="1" applyBorder="1" applyAlignment="1">
      <alignment horizontal="center" vertical="center" wrapText="1"/>
    </xf>
    <xf numFmtId="165" fontId="9" fillId="22" borderId="55" xfId="5" applyNumberFormat="1" applyFont="1" applyFill="1" applyBorder="1" applyAlignment="1">
      <alignment horizontal="center" vertical="center" wrapText="1"/>
    </xf>
    <xf numFmtId="0" fontId="9" fillId="20" borderId="55" xfId="5" applyFont="1" applyFill="1" applyBorder="1" applyAlignment="1">
      <alignment vertical="center" wrapText="1"/>
    </xf>
    <xf numFmtId="4" fontId="9" fillId="20" borderId="55" xfId="5" applyNumberFormat="1" applyFont="1" applyFill="1" applyBorder="1" applyAlignment="1">
      <alignment horizontal="center" vertical="center"/>
    </xf>
    <xf numFmtId="165" fontId="8" fillId="20" borderId="55" xfId="5" applyNumberFormat="1" applyFont="1" applyFill="1" applyBorder="1" applyAlignment="1">
      <alignment horizontal="center" vertical="center" wrapText="1"/>
    </xf>
    <xf numFmtId="0" fontId="8" fillId="20" borderId="55" xfId="5" applyFont="1" applyFill="1" applyBorder="1" applyAlignment="1">
      <alignment vertical="center" wrapText="1"/>
    </xf>
    <xf numFmtId="0" fontId="8" fillId="20" borderId="55" xfId="5" applyFont="1" applyFill="1" applyBorder="1" applyAlignment="1">
      <alignment horizontal="center" vertical="center" wrapText="1"/>
    </xf>
    <xf numFmtId="4" fontId="8" fillId="20" borderId="55" xfId="5" applyNumberFormat="1" applyFont="1" applyFill="1" applyBorder="1" applyAlignment="1">
      <alignment horizontal="center" vertical="center"/>
    </xf>
    <xf numFmtId="0" fontId="24" fillId="20" borderId="55" xfId="0" applyFont="1" applyFill="1" applyBorder="1" applyAlignment="1">
      <alignment vertical="center"/>
    </xf>
    <xf numFmtId="4" fontId="24" fillId="20" borderId="10" xfId="0" applyNumberFormat="1" applyFont="1" applyFill="1" applyBorder="1" applyAlignment="1">
      <alignment horizontal="center" vertical="center"/>
    </xf>
    <xf numFmtId="165" fontId="9" fillId="20" borderId="55" xfId="5" quotePrefix="1" applyNumberFormat="1" applyFont="1" applyFill="1" applyBorder="1" applyAlignment="1">
      <alignment horizontal="center" vertical="center" wrapText="1"/>
    </xf>
    <xf numFmtId="165" fontId="8" fillId="20" borderId="55" xfId="5" quotePrefix="1" applyNumberFormat="1" applyFont="1" applyFill="1" applyBorder="1" applyAlignment="1">
      <alignment horizontal="center" vertical="center" wrapText="1"/>
    </xf>
    <xf numFmtId="0" fontId="19" fillId="20" borderId="55" xfId="0" applyFont="1" applyFill="1" applyBorder="1" applyAlignment="1">
      <alignment vertical="center"/>
    </xf>
    <xf numFmtId="0" fontId="14" fillId="20" borderId="11" xfId="0" applyFont="1" applyFill="1" applyBorder="1" applyAlignment="1">
      <alignment horizontal="center" vertical="center" wrapText="1"/>
    </xf>
    <xf numFmtId="165" fontId="8" fillId="20" borderId="55" xfId="0" applyNumberFormat="1" applyFont="1" applyFill="1" applyBorder="1" applyAlignment="1">
      <alignment horizontal="center" vertical="center" wrapText="1"/>
    </xf>
    <xf numFmtId="0" fontId="8" fillId="20" borderId="55" xfId="0" applyFont="1" applyFill="1" applyBorder="1" applyAlignment="1">
      <alignment vertical="center" wrapText="1"/>
    </xf>
    <xf numFmtId="1" fontId="8" fillId="20" borderId="55" xfId="0" applyNumberFormat="1" applyFont="1" applyFill="1" applyBorder="1" applyAlignment="1">
      <alignment horizontal="center" vertical="center" wrapText="1"/>
    </xf>
    <xf numFmtId="4" fontId="8" fillId="20" borderId="55" xfId="0" applyNumberFormat="1" applyFont="1" applyFill="1" applyBorder="1" applyAlignment="1">
      <alignment horizontal="center" vertical="center" wrapText="1"/>
    </xf>
    <xf numFmtId="0" fontId="13" fillId="23" borderId="55" xfId="6" applyFont="1" applyFill="1" applyBorder="1" applyAlignment="1">
      <alignment horizontal="left" vertical="center"/>
    </xf>
    <xf numFmtId="4" fontId="14" fillId="20" borderId="10" xfId="6" applyNumberFormat="1" applyFont="1" applyFill="1" applyBorder="1" applyAlignment="1">
      <alignment horizontal="center" vertical="center"/>
    </xf>
    <xf numFmtId="49" fontId="9" fillId="20" borderId="11" xfId="0" applyNumberFormat="1" applyFont="1" applyFill="1" applyBorder="1" applyAlignment="1">
      <alignment horizontal="center" vertical="center"/>
    </xf>
    <xf numFmtId="0" fontId="9" fillId="20" borderId="55" xfId="5" applyFont="1" applyFill="1" applyBorder="1" applyAlignment="1">
      <alignment horizontal="left" vertical="center" wrapText="1"/>
    </xf>
    <xf numFmtId="0" fontId="9" fillId="20" borderId="55" xfId="6" applyFont="1" applyFill="1" applyBorder="1" applyAlignment="1" applyProtection="1">
      <alignment horizontal="center" vertical="center" wrapText="1"/>
    </xf>
    <xf numFmtId="4" fontId="9" fillId="20" borderId="55" xfId="6" applyNumberFormat="1" applyFont="1" applyFill="1" applyBorder="1" applyAlignment="1">
      <alignment horizontal="center" vertical="center"/>
    </xf>
    <xf numFmtId="49" fontId="13" fillId="20" borderId="11" xfId="0" applyNumberFormat="1" applyFont="1" applyFill="1" applyBorder="1" applyAlignment="1">
      <alignment horizontal="center" vertical="center"/>
    </xf>
    <xf numFmtId="0" fontId="8" fillId="20" borderId="55" xfId="5" applyFont="1" applyFill="1" applyBorder="1" applyAlignment="1">
      <alignment horizontal="left" vertical="center" wrapText="1"/>
    </xf>
    <xf numFmtId="4" fontId="19" fillId="20" borderId="10" xfId="0" applyNumberFormat="1" applyFont="1" applyFill="1" applyBorder="1" applyAlignment="1">
      <alignment horizontal="center" vertical="center"/>
    </xf>
    <xf numFmtId="0" fontId="9" fillId="20" borderId="11" xfId="0" applyFont="1" applyFill="1" applyBorder="1" applyAlignment="1">
      <alignment horizontal="center" vertical="center" wrapText="1"/>
    </xf>
    <xf numFmtId="49" fontId="9" fillId="22" borderId="55" xfId="5" applyNumberFormat="1" applyFont="1" applyFill="1" applyBorder="1" applyAlignment="1">
      <alignment horizontal="center" vertical="center" wrapText="1"/>
    </xf>
    <xf numFmtId="0" fontId="9" fillId="20" borderId="55" xfId="6" applyFont="1" applyFill="1" applyBorder="1" applyAlignment="1">
      <alignment horizontal="center" vertical="center" wrapText="1"/>
    </xf>
    <xf numFmtId="0" fontId="9" fillId="20" borderId="11" xfId="0" applyFont="1" applyFill="1" applyBorder="1" applyAlignment="1">
      <alignment horizontal="center" vertical="center"/>
    </xf>
    <xf numFmtId="0" fontId="13" fillId="20" borderId="11" xfId="0" applyFont="1" applyFill="1" applyBorder="1" applyAlignment="1">
      <alignment horizontal="center" vertical="center"/>
    </xf>
    <xf numFmtId="165" fontId="13" fillId="20" borderId="55" xfId="5" quotePrefix="1" applyNumberFormat="1" applyFont="1" applyFill="1" applyBorder="1" applyAlignment="1">
      <alignment horizontal="center" vertical="center" wrapText="1"/>
    </xf>
    <xf numFmtId="49" fontId="9" fillId="20" borderId="11" xfId="6" applyNumberFormat="1" applyFont="1" applyFill="1" applyBorder="1" applyAlignment="1" applyProtection="1">
      <alignment horizontal="center" vertical="center" wrapText="1"/>
    </xf>
    <xf numFmtId="166" fontId="9" fillId="20" borderId="55" xfId="6" applyNumberFormat="1" applyFont="1" applyFill="1" applyBorder="1" applyAlignment="1" applyProtection="1">
      <alignment horizontal="center" vertical="center" wrapText="1"/>
    </xf>
    <xf numFmtId="0" fontId="9" fillId="20" borderId="55" xfId="6" applyFont="1" applyFill="1" applyBorder="1" applyAlignment="1" applyProtection="1">
      <alignment horizontal="left" vertical="center" wrapText="1"/>
    </xf>
    <xf numFmtId="0" fontId="8" fillId="20" borderId="55" xfId="6" applyFont="1" applyFill="1" applyBorder="1" applyAlignment="1" applyProtection="1">
      <alignment horizontal="left" vertical="center" wrapText="1"/>
    </xf>
    <xf numFmtId="0" fontId="8" fillId="20" borderId="55" xfId="6" applyFont="1" applyFill="1" applyBorder="1" applyAlignment="1" applyProtection="1">
      <alignment horizontal="center" vertical="center" wrapText="1"/>
    </xf>
    <xf numFmtId="4" fontId="8" fillId="20" borderId="55" xfId="6" applyNumberFormat="1" applyFont="1" applyFill="1" applyBorder="1" applyAlignment="1">
      <alignment horizontal="center" vertical="center"/>
    </xf>
    <xf numFmtId="0" fontId="13" fillId="20" borderId="55" xfId="0" applyFont="1" applyFill="1" applyBorder="1" applyAlignment="1">
      <alignment vertical="center"/>
    </xf>
    <xf numFmtId="4" fontId="13" fillId="20" borderId="10" xfId="0" applyNumberFormat="1" applyFont="1" applyFill="1" applyBorder="1" applyAlignment="1">
      <alignment horizontal="center" vertical="center"/>
    </xf>
    <xf numFmtId="49" fontId="13" fillId="20" borderId="11" xfId="6" applyNumberFormat="1" applyFont="1" applyFill="1" applyBorder="1" applyAlignment="1" applyProtection="1">
      <alignment horizontal="center" vertical="center" wrapText="1"/>
    </xf>
    <xf numFmtId="4" fontId="13" fillId="20" borderId="10" xfId="0" applyNumberFormat="1" applyFont="1" applyFill="1" applyBorder="1" applyAlignment="1">
      <alignment horizontal="center" vertical="center" wrapText="1"/>
    </xf>
    <xf numFmtId="49" fontId="9" fillId="20" borderId="11" xfId="0" applyNumberFormat="1" applyFont="1" applyFill="1" applyBorder="1" applyAlignment="1">
      <alignment horizontal="center" vertical="center" wrapText="1"/>
    </xf>
    <xf numFmtId="166" fontId="9" fillId="20" borderId="55" xfId="7" applyNumberFormat="1" applyFont="1" applyFill="1" applyBorder="1" applyAlignment="1">
      <alignment horizontal="center" vertical="center" wrapText="1"/>
    </xf>
    <xf numFmtId="0" fontId="9" fillId="20" borderId="55" xfId="0" applyFont="1" applyFill="1" applyBorder="1" applyAlignment="1">
      <alignment horizontal="left" vertical="center" wrapText="1"/>
    </xf>
    <xf numFmtId="4" fontId="9" fillId="20" borderId="55" xfId="0" applyNumberFormat="1" applyFont="1" applyFill="1" applyBorder="1" applyAlignment="1">
      <alignment horizontal="center" vertical="center" wrapText="1"/>
    </xf>
    <xf numFmtId="0" fontId="8" fillId="20" borderId="55" xfId="0" applyFont="1" applyFill="1" applyBorder="1" applyAlignment="1">
      <alignment horizontal="left" vertical="center" wrapText="1"/>
    </xf>
    <xf numFmtId="0" fontId="14" fillId="20" borderId="55" xfId="6" applyFont="1" applyFill="1" applyBorder="1" applyAlignment="1">
      <alignment horizontal="left" vertical="center"/>
    </xf>
    <xf numFmtId="0" fontId="9" fillId="20" borderId="55" xfId="6" applyFont="1" applyFill="1" applyBorder="1" applyAlignment="1">
      <alignment vertical="center" wrapText="1"/>
    </xf>
    <xf numFmtId="49" fontId="8" fillId="20" borderId="11" xfId="6" applyNumberFormat="1" applyFont="1" applyFill="1" applyBorder="1" applyAlignment="1" applyProtection="1">
      <alignment horizontal="center" vertical="center" wrapText="1"/>
    </xf>
    <xf numFmtId="166" fontId="8" fillId="20" borderId="55" xfId="6" applyNumberFormat="1" applyFont="1" applyFill="1" applyBorder="1" applyAlignment="1" applyProtection="1">
      <alignment horizontal="center" vertical="center" wrapText="1"/>
    </xf>
    <xf numFmtId="0" fontId="24" fillId="23" borderId="55" xfId="0" applyFont="1" applyFill="1" applyBorder="1" applyAlignment="1">
      <alignment vertical="center"/>
    </xf>
    <xf numFmtId="4" fontId="24" fillId="23" borderId="10" xfId="0" applyNumberFormat="1" applyFont="1" applyFill="1" applyBorder="1" applyAlignment="1">
      <alignment horizontal="center" vertical="center"/>
    </xf>
    <xf numFmtId="49" fontId="9" fillId="20" borderId="55" xfId="7" applyNumberFormat="1" applyFont="1" applyFill="1" applyBorder="1" applyAlignment="1">
      <alignment horizontal="center" vertical="center" wrapText="1"/>
    </xf>
    <xf numFmtId="0" fontId="9" fillId="20" borderId="55" xfId="7" applyFont="1" applyFill="1" applyBorder="1" applyAlignment="1">
      <alignment vertical="center" wrapText="1"/>
    </xf>
    <xf numFmtId="0" fontId="14" fillId="20" borderId="11" xfId="7" applyFont="1" applyFill="1" applyBorder="1" applyAlignment="1">
      <alignment horizontal="center" vertical="center" wrapText="1"/>
    </xf>
    <xf numFmtId="49" fontId="8" fillId="20" borderId="55" xfId="7" quotePrefix="1" applyNumberFormat="1" applyFont="1" applyFill="1" applyBorder="1" applyAlignment="1">
      <alignment horizontal="center" vertical="center" wrapText="1"/>
    </xf>
    <xf numFmtId="0" fontId="8" fillId="20" borderId="55" xfId="7" applyFont="1" applyFill="1" applyBorder="1" applyAlignment="1">
      <alignment horizontal="center" vertical="center" wrapText="1"/>
    </xf>
    <xf numFmtId="4" fontId="14" fillId="20" borderId="55" xfId="7" applyNumberFormat="1" applyFont="1" applyFill="1" applyBorder="1" applyAlignment="1">
      <alignment horizontal="center" vertical="center"/>
    </xf>
    <xf numFmtId="4" fontId="14" fillId="20" borderId="10" xfId="7" applyNumberFormat="1" applyFont="1" applyFill="1" applyBorder="1" applyAlignment="1">
      <alignment horizontal="center" vertical="center"/>
    </xf>
    <xf numFmtId="0" fontId="8" fillId="20" borderId="11" xfId="7" applyFont="1" applyFill="1" applyBorder="1" applyAlignment="1">
      <alignment horizontal="center" vertical="center" wrapText="1"/>
    </xf>
    <xf numFmtId="166" fontId="8" fillId="20" borderId="55" xfId="6" quotePrefix="1" applyNumberFormat="1" applyFont="1" applyFill="1" applyBorder="1" applyAlignment="1" applyProtection="1">
      <alignment horizontal="center" vertical="center" wrapText="1"/>
    </xf>
    <xf numFmtId="4" fontId="9" fillId="20" borderId="55" xfId="7" applyNumberFormat="1" applyFont="1" applyFill="1" applyBorder="1" applyAlignment="1">
      <alignment horizontal="center" vertical="center"/>
    </xf>
    <xf numFmtId="166" fontId="9" fillId="20" borderId="55" xfId="6" quotePrefix="1" applyNumberFormat="1" applyFont="1" applyFill="1" applyBorder="1" applyAlignment="1" applyProtection="1">
      <alignment horizontal="center" vertical="center" wrapText="1"/>
    </xf>
    <xf numFmtId="0" fontId="9" fillId="20" borderId="55" xfId="6" quotePrefix="1" applyFont="1" applyFill="1" applyBorder="1" applyAlignment="1" applyProtection="1">
      <alignment horizontal="left" vertical="center" wrapText="1"/>
    </xf>
    <xf numFmtId="4" fontId="9" fillId="20" borderId="55" xfId="6" applyNumberFormat="1" applyFont="1" applyFill="1" applyBorder="1" applyAlignment="1">
      <alignment horizontal="center" vertical="center" wrapText="1"/>
    </xf>
    <xf numFmtId="0" fontId="9" fillId="20" borderId="11" xfId="6" applyFont="1" applyFill="1" applyBorder="1" applyAlignment="1">
      <alignment horizontal="center" vertical="center" wrapText="1"/>
    </xf>
    <xf numFmtId="0" fontId="8" fillId="20" borderId="55" xfId="6" applyFont="1" applyFill="1" applyBorder="1" applyAlignment="1">
      <alignment horizontal="center" vertical="center" wrapText="1"/>
    </xf>
    <xf numFmtId="4" fontId="8" fillId="20" borderId="55" xfId="6" quotePrefix="1" applyNumberFormat="1" applyFont="1" applyFill="1" applyBorder="1" applyAlignment="1">
      <alignment horizontal="center" vertical="center"/>
    </xf>
    <xf numFmtId="0" fontId="14" fillId="20" borderId="55" xfId="6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horizontal="center" vertical="center"/>
    </xf>
    <xf numFmtId="0" fontId="44" fillId="20" borderId="55" xfId="34" applyNumberFormat="1" applyFont="1" applyFill="1" applyBorder="1" applyAlignment="1" applyProtection="1">
      <alignment horizontal="center" vertical="center"/>
    </xf>
    <xf numFmtId="49" fontId="9" fillId="20" borderId="11" xfId="39" applyNumberFormat="1" applyFont="1" applyFill="1" applyBorder="1" applyAlignment="1">
      <alignment horizontal="center" vertical="center" wrapText="1"/>
    </xf>
    <xf numFmtId="49" fontId="9" fillId="20" borderId="55" xfId="5" quotePrefix="1" applyNumberFormat="1" applyFont="1" applyFill="1" applyBorder="1" applyAlignment="1">
      <alignment horizontal="center" vertical="center" wrapText="1"/>
    </xf>
    <xf numFmtId="2" fontId="9" fillId="20" borderId="55" xfId="6" applyNumberFormat="1" applyFont="1" applyFill="1" applyBorder="1" applyAlignment="1">
      <alignment horizontal="center" vertical="center" wrapText="1"/>
    </xf>
    <xf numFmtId="4" fontId="8" fillId="20" borderId="10" xfId="39" applyNumberFormat="1" applyFont="1" applyFill="1" applyBorder="1" applyAlignment="1">
      <alignment horizontal="center" vertical="center" wrapText="1"/>
    </xf>
    <xf numFmtId="4" fontId="11" fillId="20" borderId="16" xfId="1" applyNumberFormat="1" applyFont="1" applyFill="1" applyBorder="1" applyAlignment="1">
      <alignment horizontal="center" vertical="center"/>
    </xf>
    <xf numFmtId="4" fontId="46" fillId="20" borderId="27" xfId="1" applyNumberFormat="1" applyFont="1" applyFill="1" applyBorder="1" applyAlignment="1">
      <alignment horizontal="center" vertical="center"/>
    </xf>
    <xf numFmtId="4" fontId="46" fillId="20" borderId="28" xfId="0" applyNumberFormat="1" applyFont="1" applyFill="1" applyBorder="1" applyAlignment="1">
      <alignment horizontal="center" vertical="center"/>
    </xf>
    <xf numFmtId="4" fontId="46" fillId="20" borderId="59" xfId="0" applyNumberFormat="1" applyFont="1" applyFill="1" applyBorder="1" applyAlignment="1">
      <alignment horizontal="center" vertical="center"/>
    </xf>
    <xf numFmtId="0" fontId="19" fillId="20" borderId="0" xfId="0" applyFont="1" applyFill="1" applyAlignment="1">
      <alignment horizontal="center" vertical="center"/>
    </xf>
    <xf numFmtId="0" fontId="24" fillId="20" borderId="0" xfId="0" applyFont="1" applyFill="1" applyAlignment="1">
      <alignment vertical="center"/>
    </xf>
    <xf numFmtId="0" fontId="24" fillId="20" borderId="0" xfId="0" applyFont="1" applyFill="1" applyAlignment="1">
      <alignment vertical="center" wrapText="1"/>
    </xf>
    <xf numFmtId="0" fontId="24" fillId="20" borderId="0" xfId="0" applyFont="1" applyFill="1" applyAlignment="1">
      <alignment horizontal="center" vertical="center"/>
    </xf>
    <xf numFmtId="4" fontId="19" fillId="20" borderId="0" xfId="0" applyNumberFormat="1" applyFont="1" applyFill="1" applyAlignment="1">
      <alignment horizontal="center" vertical="center"/>
    </xf>
    <xf numFmtId="4" fontId="19" fillId="20" borderId="1" xfId="0" applyNumberFormat="1" applyFont="1" applyFill="1" applyBorder="1" applyAlignment="1">
      <alignment horizontal="center" vertical="center"/>
    </xf>
    <xf numFmtId="4" fontId="24" fillId="20" borderId="0" xfId="0" applyNumberFormat="1" applyFont="1" applyFill="1" applyAlignment="1">
      <alignment horizontal="center" vertical="center"/>
    </xf>
    <xf numFmtId="0" fontId="12" fillId="20" borderId="11" xfId="0" applyFont="1" applyFill="1" applyBorder="1" applyAlignment="1">
      <alignment horizontal="right" vertical="center"/>
    </xf>
    <xf numFmtId="0" fontId="12" fillId="20" borderId="55" xfId="0" applyFont="1" applyFill="1" applyBorder="1" applyAlignment="1">
      <alignment horizontal="right" vertical="center"/>
    </xf>
    <xf numFmtId="0" fontId="12" fillId="20" borderId="20" xfId="0" applyFont="1" applyFill="1" applyBorder="1" applyAlignment="1">
      <alignment horizontal="right" vertical="center"/>
    </xf>
    <xf numFmtId="0" fontId="12" fillId="20" borderId="13" xfId="0" applyFont="1" applyFill="1" applyBorder="1" applyAlignment="1">
      <alignment horizontal="right" vertical="center"/>
    </xf>
    <xf numFmtId="0" fontId="12" fillId="20" borderId="4" xfId="0" applyFont="1" applyFill="1" applyBorder="1" applyAlignment="1">
      <alignment horizontal="right" vertical="center"/>
    </xf>
    <xf numFmtId="0" fontId="12" fillId="20" borderId="58" xfId="0" applyFont="1" applyFill="1" applyBorder="1" applyAlignment="1">
      <alignment horizontal="right" vertical="center"/>
    </xf>
    <xf numFmtId="0" fontId="9" fillId="20" borderId="55" xfId="0" applyFont="1" applyFill="1" applyBorder="1" applyAlignment="1">
      <alignment horizontal="left" vertical="center" wrapText="1"/>
    </xf>
    <xf numFmtId="0" fontId="9" fillId="20" borderId="10" xfId="0" applyFont="1" applyFill="1" applyBorder="1" applyAlignment="1">
      <alignment horizontal="left" vertical="center" wrapText="1"/>
    </xf>
    <xf numFmtId="0" fontId="9" fillId="22" borderId="55" xfId="5" applyFont="1" applyFill="1" applyBorder="1" applyAlignment="1">
      <alignment horizontal="left" vertical="center" wrapText="1"/>
    </xf>
    <xf numFmtId="0" fontId="9" fillId="22" borderId="10" xfId="5" applyFont="1" applyFill="1" applyBorder="1" applyAlignment="1">
      <alignment horizontal="left" vertical="center" wrapText="1"/>
    </xf>
    <xf numFmtId="165" fontId="11" fillId="18" borderId="55" xfId="5" applyNumberFormat="1" applyFont="1" applyFill="1" applyBorder="1" applyAlignment="1">
      <alignment horizontal="center" vertical="center" wrapText="1"/>
    </xf>
    <xf numFmtId="165" fontId="11" fillId="18" borderId="10" xfId="5" applyNumberFormat="1" applyFont="1" applyFill="1" applyBorder="1" applyAlignment="1">
      <alignment horizontal="center" vertical="center" wrapText="1"/>
    </xf>
    <xf numFmtId="0" fontId="9" fillId="21" borderId="55" xfId="0" applyFont="1" applyFill="1" applyBorder="1" applyAlignment="1">
      <alignment horizontal="left" vertical="center" wrapText="1"/>
    </xf>
    <xf numFmtId="0" fontId="9" fillId="21" borderId="10" xfId="0" applyFont="1" applyFill="1" applyBorder="1" applyAlignment="1">
      <alignment horizontal="left" vertical="center" wrapText="1"/>
    </xf>
    <xf numFmtId="0" fontId="7" fillId="18" borderId="9" xfId="0" applyFont="1" applyFill="1" applyBorder="1" applyAlignment="1">
      <alignment horizontal="center" vertical="center" wrapText="1"/>
    </xf>
    <xf numFmtId="0" fontId="7" fillId="18" borderId="7" xfId="0" applyFont="1" applyFill="1" applyBorder="1" applyAlignment="1">
      <alignment horizontal="center" vertical="center" wrapText="1"/>
    </xf>
    <xf numFmtId="0" fontId="7" fillId="18" borderId="8" xfId="0" applyFont="1" applyFill="1" applyBorder="1" applyAlignment="1">
      <alignment horizontal="center" vertical="center" wrapText="1"/>
    </xf>
    <xf numFmtId="0" fontId="9" fillId="19" borderId="11" xfId="0" applyFont="1" applyFill="1" applyBorder="1" applyAlignment="1">
      <alignment horizontal="center" vertical="center" wrapText="1"/>
    </xf>
    <xf numFmtId="0" fontId="9" fillId="19" borderId="55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 wrapText="1"/>
    </xf>
    <xf numFmtId="0" fontId="9" fillId="21" borderId="55" xfId="0" applyFont="1" applyFill="1" applyBorder="1" applyAlignment="1">
      <alignment horizontal="center" vertical="center" wrapText="1"/>
    </xf>
    <xf numFmtId="0" fontId="9" fillId="21" borderId="10" xfId="0" applyFont="1" applyFill="1" applyBorder="1" applyAlignment="1">
      <alignment horizontal="center" vertical="center" wrapText="1"/>
    </xf>
    <xf numFmtId="0" fontId="9" fillId="7" borderId="55" xfId="5" applyFont="1" applyFill="1" applyBorder="1" applyAlignment="1">
      <alignment horizontal="left" vertical="center" wrapText="1"/>
    </xf>
    <xf numFmtId="0" fontId="9" fillId="7" borderId="10" xfId="5" applyFont="1" applyFill="1" applyBorder="1" applyAlignment="1">
      <alignment horizontal="left" vertical="center" wrapText="1"/>
    </xf>
    <xf numFmtId="0" fontId="9" fillId="16" borderId="20" xfId="0" applyFont="1" applyFill="1" applyBorder="1" applyAlignment="1">
      <alignment horizontal="left" vertical="center" wrapText="1"/>
    </xf>
    <xf numFmtId="0" fontId="9" fillId="16" borderId="56" xfId="0" applyFont="1" applyFill="1" applyBorder="1" applyAlignment="1">
      <alignment horizontal="left" vertical="center" wrapText="1"/>
    </xf>
    <xf numFmtId="0" fontId="9" fillId="16" borderId="57" xfId="0" applyFont="1" applyFill="1" applyBorder="1" applyAlignment="1">
      <alignment horizontal="left" vertical="center" wrapText="1"/>
    </xf>
    <xf numFmtId="165" fontId="11" fillId="4" borderId="55" xfId="5" applyNumberFormat="1" applyFont="1" applyFill="1" applyBorder="1" applyAlignment="1">
      <alignment horizontal="center" vertical="center" wrapText="1"/>
    </xf>
    <xf numFmtId="165" fontId="11" fillId="4" borderId="10" xfId="5" applyNumberFormat="1" applyFont="1" applyFill="1" applyBorder="1" applyAlignment="1">
      <alignment horizontal="center" vertical="center" wrapText="1"/>
    </xf>
    <xf numFmtId="0" fontId="9" fillId="6" borderId="55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2" fontId="6" fillId="12" borderId="3" xfId="0" applyNumberFormat="1" applyFont="1" applyFill="1" applyBorder="1" applyAlignment="1">
      <alignment horizontal="left" vertical="center" wrapText="1"/>
    </xf>
    <xf numFmtId="2" fontId="0" fillId="0" borderId="13" xfId="0" applyNumberFormat="1" applyFont="1" applyBorder="1" applyAlignment="1">
      <alignment horizontal="left" vertical="center" wrapText="1"/>
    </xf>
    <xf numFmtId="2" fontId="22" fillId="0" borderId="0" xfId="0" applyNumberFormat="1" applyFont="1" applyBorder="1" applyAlignment="1">
      <alignment horizontal="left" vertical="center" wrapText="1"/>
    </xf>
    <xf numFmtId="2" fontId="6" fillId="12" borderId="28" xfId="0" applyNumberFormat="1" applyFont="1" applyFill="1" applyBorder="1" applyAlignment="1">
      <alignment horizontal="left" vertical="center" wrapText="1"/>
    </xf>
    <xf numFmtId="2" fontId="6" fillId="12" borderId="13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left" vertical="center" wrapText="1"/>
    </xf>
    <xf numFmtId="2" fontId="25" fillId="12" borderId="28" xfId="0" applyNumberFormat="1" applyFont="1" applyFill="1" applyBorder="1" applyAlignment="1">
      <alignment horizontal="left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40" xfId="0" applyNumberFormat="1" applyFont="1" applyBorder="1" applyAlignment="1">
      <alignment horizontal="left" vertical="center" wrapText="1"/>
    </xf>
    <xf numFmtId="2" fontId="25" fillId="12" borderId="3" xfId="0" applyNumberFormat="1" applyFont="1" applyFill="1" applyBorder="1" applyAlignment="1">
      <alignment horizontal="left"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2" fontId="24" fillId="0" borderId="40" xfId="0" applyNumberFormat="1" applyFont="1" applyBorder="1" applyAlignment="1">
      <alignment horizontal="left" vertical="center" wrapText="1"/>
    </xf>
    <xf numFmtId="2" fontId="24" fillId="0" borderId="17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left" vertical="center" wrapText="1"/>
    </xf>
    <xf numFmtId="2" fontId="6" fillId="12" borderId="11" xfId="0" applyNumberFormat="1" applyFont="1" applyFill="1" applyBorder="1" applyAlignment="1">
      <alignment horizontal="right" vertical="center" wrapText="1"/>
    </xf>
    <xf numFmtId="2" fontId="0" fillId="11" borderId="30" xfId="0" applyNumberFormat="1" applyFont="1" applyFill="1" applyBorder="1" applyAlignment="1">
      <alignment horizontal="center" vertical="center" wrapText="1"/>
    </xf>
    <xf numFmtId="2" fontId="0" fillId="11" borderId="4" xfId="0" applyNumberFormat="1" applyFont="1" applyFill="1" applyBorder="1" applyAlignment="1">
      <alignment horizontal="left" vertical="center" wrapText="1"/>
    </xf>
    <xf numFmtId="2" fontId="0" fillId="11" borderId="4" xfId="0" applyNumberFormat="1" applyFont="1" applyFill="1" applyBorder="1" applyAlignment="1">
      <alignment horizontal="center" vertical="center" wrapText="1"/>
    </xf>
    <xf numFmtId="2" fontId="0" fillId="11" borderId="46" xfId="0" applyNumberFormat="1" applyFont="1" applyFill="1" applyBorder="1" applyAlignment="1">
      <alignment horizontal="center" vertical="center" wrapText="1"/>
    </xf>
    <xf numFmtId="2" fontId="0" fillId="11" borderId="2" xfId="0" applyNumberFormat="1" applyFont="1" applyFill="1" applyBorder="1" applyAlignment="1">
      <alignment horizontal="left" vertical="center" wrapText="1"/>
    </xf>
    <xf numFmtId="2" fontId="0" fillId="11" borderId="2" xfId="0" applyNumberFormat="1" applyFont="1" applyFill="1" applyBorder="1" applyAlignment="1">
      <alignment horizontal="center" vertical="center" wrapText="1"/>
    </xf>
    <xf numFmtId="2" fontId="0" fillId="11" borderId="20" xfId="0" applyNumberFormat="1" applyFont="1" applyFill="1" applyBorder="1" applyAlignment="1">
      <alignment horizontal="center" vertical="center" wrapText="1"/>
    </xf>
    <xf numFmtId="2" fontId="6" fillId="12" borderId="29" xfId="0" applyNumberFormat="1" applyFont="1" applyFill="1" applyBorder="1" applyAlignment="1">
      <alignment horizontal="left" vertical="center" wrapText="1"/>
    </xf>
    <xf numFmtId="0" fontId="29" fillId="12" borderId="39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right"/>
    </xf>
    <xf numFmtId="0" fontId="17" fillId="0" borderId="31" xfId="4" applyFont="1" applyBorder="1" applyAlignment="1">
      <alignment horizontal="right" shrinkToFit="1"/>
    </xf>
    <xf numFmtId="0" fontId="0" fillId="0" borderId="0" xfId="0" applyFont="1" applyBorder="1" applyAlignment="1">
      <alignment horizontal="left" vertical="top" wrapText="1"/>
    </xf>
    <xf numFmtId="0" fontId="29" fillId="12" borderId="9" xfId="0" applyFont="1" applyFill="1" applyBorder="1" applyAlignment="1">
      <alignment horizontal="center" vertical="center"/>
    </xf>
    <xf numFmtId="0" fontId="29" fillId="12" borderId="7" xfId="0" applyFont="1" applyFill="1" applyBorder="1" applyAlignment="1">
      <alignment horizontal="center" vertical="center" wrapText="1"/>
    </xf>
    <xf numFmtId="0" fontId="29" fillId="12" borderId="5" xfId="0" applyFont="1" applyFill="1" applyBorder="1" applyAlignment="1">
      <alignment horizontal="center" vertical="center"/>
    </xf>
    <xf numFmtId="168" fontId="17" fillId="12" borderId="31" xfId="4" applyNumberFormat="1" applyFont="1" applyFill="1" applyBorder="1" applyAlignment="1">
      <alignment horizontal="center" vertical="center"/>
    </xf>
    <xf numFmtId="0" fontId="17" fillId="12" borderId="7" xfId="4" applyFont="1" applyFill="1" applyBorder="1" applyAlignment="1">
      <alignment horizontal="center" vertical="center" wrapText="1"/>
    </xf>
    <xf numFmtId="0" fontId="17" fillId="12" borderId="8" xfId="4" applyFont="1" applyFill="1" applyBorder="1" applyAlignment="1">
      <alignment horizontal="center" vertical="center" wrapText="1"/>
    </xf>
    <xf numFmtId="0" fontId="17" fillId="12" borderId="2" xfId="4" applyFont="1" applyFill="1" applyBorder="1" applyAlignment="1">
      <alignment horizontal="center" vertical="center" wrapText="1"/>
    </xf>
    <xf numFmtId="2" fontId="17" fillId="12" borderId="2" xfId="4" applyNumberFormat="1" applyFont="1" applyFill="1" applyBorder="1" applyAlignment="1">
      <alignment horizontal="center" vertical="center" wrapText="1"/>
    </xf>
    <xf numFmtId="0" fontId="17" fillId="12" borderId="10" xfId="4" applyFont="1" applyFill="1" applyBorder="1" applyAlignment="1">
      <alignment horizontal="center" vertical="center" wrapText="1"/>
    </xf>
    <xf numFmtId="168" fontId="34" fillId="14" borderId="28" xfId="0" applyNumberFormat="1" applyFont="1" applyFill="1" applyBorder="1" applyAlignment="1">
      <alignment horizontal="left" vertical="center"/>
    </xf>
    <xf numFmtId="0" fontId="34" fillId="13" borderId="13" xfId="0" applyFont="1" applyFill="1" applyBorder="1" applyAlignment="1">
      <alignment horizontal="right" vertical="center"/>
    </xf>
    <xf numFmtId="0" fontId="31" fillId="0" borderId="31" xfId="0" applyFont="1" applyBorder="1" applyAlignment="1">
      <alignment horizontal="right" vertical="center"/>
    </xf>
    <xf numFmtId="0" fontId="32" fillId="0" borderId="54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34" fillId="13" borderId="11" xfId="0" applyFont="1" applyFill="1" applyBorder="1" applyAlignment="1">
      <alignment horizontal="right" vertical="center"/>
    </xf>
    <xf numFmtId="0" fontId="31" fillId="13" borderId="5" xfId="3" applyFont="1" applyFill="1" applyBorder="1" applyAlignment="1">
      <alignment horizontal="center" vertical="center" wrapText="1"/>
    </xf>
    <xf numFmtId="0" fontId="31" fillId="13" borderId="39" xfId="3" applyFont="1" applyFill="1" applyBorder="1" applyAlignment="1">
      <alignment horizontal="center" vertical="center" wrapText="1"/>
    </xf>
    <xf numFmtId="2" fontId="27" fillId="0" borderId="0" xfId="0" applyNumberFormat="1" applyFont="1" applyBorder="1" applyAlignment="1">
      <alignment horizontal="left" vertical="center"/>
    </xf>
    <xf numFmtId="0" fontId="31" fillId="12" borderId="6" xfId="0" applyFont="1" applyFill="1" applyBorder="1" applyAlignment="1">
      <alignment horizontal="center" vertical="center"/>
    </xf>
    <xf numFmtId="0" fontId="31" fillId="12" borderId="5" xfId="3" applyFont="1" applyFill="1" applyBorder="1" applyAlignment="1">
      <alignment horizontal="center" vertical="center"/>
    </xf>
    <xf numFmtId="0" fontId="31" fillId="12" borderId="5" xfId="3" applyFont="1" applyFill="1" applyBorder="1" applyAlignment="1">
      <alignment horizontal="center" vertical="center" wrapText="1"/>
    </xf>
    <xf numFmtId="0" fontId="31" fillId="12" borderId="7" xfId="3" applyFont="1" applyFill="1" applyBorder="1" applyAlignment="1">
      <alignment horizontal="center" vertical="center"/>
    </xf>
    <xf numFmtId="0" fontId="31" fillId="12" borderId="21" xfId="3" applyFont="1" applyFill="1" applyBorder="1" applyAlignment="1">
      <alignment horizontal="center" vertical="center" wrapText="1"/>
    </xf>
    <xf numFmtId="0" fontId="31" fillId="12" borderId="13" xfId="0" applyFont="1" applyFill="1" applyBorder="1" applyAlignment="1">
      <alignment horizontal="right" vertical="center"/>
    </xf>
    <xf numFmtId="0" fontId="39" fillId="0" borderId="0" xfId="0" applyFont="1" applyBorder="1" applyAlignment="1">
      <alignment horizontal="left"/>
    </xf>
    <xf numFmtId="0" fontId="31" fillId="12" borderId="27" xfId="0" applyFont="1" applyFill="1" applyBorder="1" applyAlignment="1">
      <alignment horizontal="center" vertical="center"/>
    </xf>
    <xf numFmtId="0" fontId="31" fillId="12" borderId="2" xfId="0" applyFont="1" applyFill="1" applyBorder="1" applyAlignment="1">
      <alignment horizontal="center" vertical="center" wrapText="1"/>
    </xf>
    <xf numFmtId="0" fontId="31" fillId="14" borderId="28" xfId="3" applyFont="1" applyFill="1" applyBorder="1" applyAlignment="1">
      <alignment horizontal="center" vertical="center"/>
    </xf>
    <xf numFmtId="0" fontId="31" fillId="12" borderId="11" xfId="0" applyFont="1" applyFill="1" applyBorder="1" applyAlignment="1">
      <alignment horizontal="right" vertical="center"/>
    </xf>
    <xf numFmtId="0" fontId="31" fillId="13" borderId="11" xfId="3" applyFont="1" applyFill="1" applyBorder="1" applyAlignment="1">
      <alignment horizontal="right" vertical="center"/>
    </xf>
    <xf numFmtId="0" fontId="31" fillId="13" borderId="13" xfId="3" applyFont="1" applyFill="1" applyBorder="1" applyAlignment="1">
      <alignment horizontal="right" vertical="center"/>
    </xf>
    <xf numFmtId="0" fontId="31" fillId="0" borderId="31" xfId="3" applyFont="1" applyBorder="1" applyAlignment="1">
      <alignment horizontal="right" vertical="center"/>
    </xf>
    <xf numFmtId="0" fontId="35" fillId="12" borderId="38" xfId="0" applyFont="1" applyFill="1" applyBorder="1" applyAlignment="1">
      <alignment horizontal="right"/>
    </xf>
    <xf numFmtId="0" fontId="31" fillId="12" borderId="26" xfId="3" applyFont="1" applyFill="1" applyBorder="1" applyAlignment="1">
      <alignment horizontal="center" vertical="center"/>
    </xf>
    <xf numFmtId="2" fontId="27" fillId="0" borderId="0" xfId="4" applyNumberFormat="1" applyFont="1" applyBorder="1" applyAlignment="1">
      <alignment horizontal="left" vertical="center"/>
    </xf>
    <xf numFmtId="0" fontId="30" fillId="0" borderId="0" xfId="3" applyFont="1" applyBorder="1" applyAlignment="1" applyProtection="1">
      <alignment horizontal="left" vertical="center"/>
      <protection locked="0"/>
    </xf>
    <xf numFmtId="0" fontId="31" fillId="12" borderId="31" xfId="3" applyFont="1" applyFill="1" applyBorder="1" applyAlignment="1">
      <alignment horizontal="center" vertical="center"/>
    </xf>
    <xf numFmtId="0" fontId="31" fillId="12" borderId="21" xfId="3" applyFont="1" applyFill="1" applyBorder="1" applyAlignment="1">
      <alignment horizontal="center" vertical="center"/>
    </xf>
    <xf numFmtId="0" fontId="31" fillId="12" borderId="8" xfId="3" applyFont="1" applyFill="1" applyBorder="1" applyAlignment="1">
      <alignment horizontal="center" vertical="center"/>
    </xf>
  </cellXfs>
  <cellStyles count="54">
    <cellStyle name="Dziesiętny" xfId="1" builtinId="3"/>
    <cellStyle name="Dziesiętny 2" xfId="2"/>
    <cellStyle name="Dziesiętny 2 2" xfId="12"/>
    <cellStyle name="Dziesiętny 2 3" xfId="10"/>
    <cellStyle name="Dziesiętny 3" xfId="13"/>
    <cellStyle name="Dziesiętny 3 2" xfId="30"/>
    <cellStyle name="Dziesiętny 3 2 2" xfId="43"/>
    <cellStyle name="Dziesiętny 3 3" xfId="51"/>
    <cellStyle name="Dziesiętny 3 4" xfId="36"/>
    <cellStyle name="Dziesiętny 4" xfId="11"/>
    <cellStyle name="Dziesiętny 4 2" xfId="40"/>
    <cellStyle name="Dziesiętny 5" xfId="35"/>
    <cellStyle name="Dziesiętny 5 2" xfId="50"/>
    <cellStyle name="Normalny" xfId="0" builtinId="0"/>
    <cellStyle name="Normalny 2" xfId="3"/>
    <cellStyle name="Normalny 2 2" xfId="27"/>
    <cellStyle name="Normalny 2 2 2" xfId="32"/>
    <cellStyle name="Normalny 2 3" xfId="31"/>
    <cellStyle name="Normalny 3" xfId="8"/>
    <cellStyle name="Normalny 3 2" xfId="15"/>
    <cellStyle name="Normalny 3 2 2" xfId="16"/>
    <cellStyle name="Normalny 3 2 2 2" xfId="17"/>
    <cellStyle name="Normalny 3 2 2 3" xfId="47"/>
    <cellStyle name="Normalny 3 2 3" xfId="18"/>
    <cellStyle name="Normalny 3 2 3 2" xfId="45"/>
    <cellStyle name="Normalny 3 2 4" xfId="41"/>
    <cellStyle name="Normalny 3 3" xfId="19"/>
    <cellStyle name="Normalny 3 3 2" xfId="20"/>
    <cellStyle name="Normalny 3 3 2 2" xfId="46"/>
    <cellStyle name="Normalny 3 3 3" xfId="33"/>
    <cellStyle name="Normalny 3 4" xfId="21"/>
    <cellStyle name="Normalny 3 4 2" xfId="22"/>
    <cellStyle name="Normalny 3 4 3" xfId="48"/>
    <cellStyle name="Normalny 3 5" xfId="23"/>
    <cellStyle name="Normalny 3 5 2" xfId="44"/>
    <cellStyle name="Normalny 3 6" xfId="14"/>
    <cellStyle name="Normalny 3 6 2" xfId="52"/>
    <cellStyle name="Normalny 3 7" xfId="37"/>
    <cellStyle name="Normalny 4" xfId="24"/>
    <cellStyle name="Normalny 4 2" xfId="29"/>
    <cellStyle name="Normalny 4 2 2" xfId="42"/>
    <cellStyle name="Normalny 4 3" xfId="53"/>
    <cellStyle name="Normalny 4 4" xfId="38"/>
    <cellStyle name="Normalny 5" xfId="4"/>
    <cellStyle name="Normalny 6" xfId="25"/>
    <cellStyle name="Normalny 7" xfId="9"/>
    <cellStyle name="Normalny 7 2" xfId="39"/>
    <cellStyle name="Normalny 8" xfId="34"/>
    <cellStyle name="Normalny 8 2" xfId="49"/>
    <cellStyle name="Normalny_Tabela zbiorcza cz.1 (0030-0035)" xfId="5"/>
    <cellStyle name="Normalny_Wzór tabeli" xfId="6"/>
    <cellStyle name="Normalny_Wzór tabeli 2" xfId="7"/>
    <cellStyle name="Procentowy 2" xfId="28"/>
    <cellStyle name="TerespolD" xf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FBFBF"/>
      <rgbColor rgb="FF77933C"/>
      <rgbColor rgb="FFC4BD97"/>
      <rgbColor rgb="FF7030A0"/>
      <rgbColor rgb="FFFFFFCC"/>
      <rgbColor rgb="FFCCFFFF"/>
      <rgbColor rgb="FF660066"/>
      <rgbColor rgb="FFFCD5B5"/>
      <rgbColor rgb="FF0066CC"/>
      <rgbColor rgb="FFC6D9F1"/>
      <rgbColor rgb="FF000080"/>
      <rgbColor rgb="FFFF00FF"/>
      <rgbColor rgb="FFFFC000"/>
      <rgbColor rgb="FF00FFFF"/>
      <rgbColor rgb="FF800080"/>
      <rgbColor rgb="FF800000"/>
      <rgbColor rgb="FF008080"/>
      <rgbColor rgb="FF0000FF"/>
      <rgbColor rgb="FF00CCFF"/>
      <rgbColor rgb="FFDBEEF4"/>
      <rgbColor rgb="FFCCFFCC"/>
      <rgbColor rgb="FFEEECE1"/>
      <rgbColor rgb="FFC3D69B"/>
      <rgbColor rgb="FFFAC090"/>
      <rgbColor rgb="FFB3A2C7"/>
      <rgbColor rgb="FFFFCC99"/>
      <rgbColor rgb="FF3366FF"/>
      <rgbColor rgb="FF00B0F0"/>
      <rgbColor rgb="FF99CC00"/>
      <rgbColor rgb="FFFFCC00"/>
      <rgbColor rgb="FFF79646"/>
      <rgbColor rgb="FFFF6600"/>
      <rgbColor rgb="FF666699"/>
      <rgbColor rgb="FFA6A6A6"/>
      <rgbColor rgb="FF003366"/>
      <rgbColor rgb="FF00B050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MI93"/>
  <sheetViews>
    <sheetView view="pageBreakPreview" topLeftCell="A78" zoomScaleNormal="100" zoomScaleSheetLayoutView="100" workbookViewId="0">
      <selection activeCell="N11" sqref="N11"/>
    </sheetView>
  </sheetViews>
  <sheetFormatPr defaultColWidth="9.140625" defaultRowHeight="15"/>
  <cols>
    <col min="1" max="1" width="10.28515625" style="521" customWidth="1"/>
    <col min="2" max="2" width="23.42578125" style="522" customWidth="1"/>
    <col min="3" max="3" width="65.7109375" style="523" customWidth="1"/>
    <col min="4" max="4" width="10.42578125" style="524" customWidth="1"/>
    <col min="5" max="5" width="9.7109375" style="525" hidden="1" customWidth="1"/>
    <col min="6" max="6" width="12.28515625" style="526" customWidth="1"/>
    <col min="7" max="7" width="12.85546875" style="522" customWidth="1"/>
    <col min="8" max="8" width="16.7109375" style="527" customWidth="1"/>
    <col min="9" max="1023" width="9.140625" style="297"/>
    <col min="1024" max="16384" width="9.140625" style="196"/>
  </cols>
  <sheetData>
    <row r="1" spans="1:8" s="295" customFormat="1" ht="35.25" customHeight="1">
      <c r="A1" s="542" t="s">
        <v>474</v>
      </c>
      <c r="B1" s="543"/>
      <c r="C1" s="543"/>
      <c r="D1" s="543"/>
      <c r="E1" s="543"/>
      <c r="F1" s="543"/>
      <c r="G1" s="543"/>
      <c r="H1" s="544"/>
    </row>
    <row r="2" spans="1:8" s="295" customFormat="1" ht="38.25" customHeight="1">
      <c r="A2" s="545" t="s">
        <v>475</v>
      </c>
      <c r="B2" s="546"/>
      <c r="C2" s="546"/>
      <c r="D2" s="546"/>
      <c r="E2" s="546"/>
      <c r="F2" s="546"/>
      <c r="G2" s="546"/>
      <c r="H2" s="547"/>
    </row>
    <row r="3" spans="1:8" ht="50.25" customHeight="1">
      <c r="A3" s="422" t="s">
        <v>24</v>
      </c>
      <c r="B3" s="423" t="s">
        <v>25</v>
      </c>
      <c r="C3" s="424" t="s">
        <v>337</v>
      </c>
      <c r="D3" s="424" t="s">
        <v>26</v>
      </c>
      <c r="E3" s="425" t="s">
        <v>27</v>
      </c>
      <c r="F3" s="425" t="s">
        <v>27</v>
      </c>
      <c r="G3" s="425" t="s">
        <v>327</v>
      </c>
      <c r="H3" s="426" t="s">
        <v>328</v>
      </c>
    </row>
    <row r="4" spans="1:8" ht="27.75" customHeight="1">
      <c r="A4" s="427" t="s">
        <v>2</v>
      </c>
      <c r="B4" s="538" t="s">
        <v>3</v>
      </c>
      <c r="C4" s="538"/>
      <c r="D4" s="538"/>
      <c r="E4" s="538"/>
      <c r="F4" s="538"/>
      <c r="G4" s="538"/>
      <c r="H4" s="539"/>
    </row>
    <row r="5" spans="1:8" ht="26.25" customHeight="1">
      <c r="A5" s="428" t="s">
        <v>5</v>
      </c>
      <c r="B5" s="429" t="s">
        <v>29</v>
      </c>
      <c r="C5" s="548" t="s">
        <v>6</v>
      </c>
      <c r="D5" s="548"/>
      <c r="E5" s="548"/>
      <c r="F5" s="548"/>
      <c r="G5" s="548"/>
      <c r="H5" s="549"/>
    </row>
    <row r="6" spans="1:8" ht="18.75" customHeight="1">
      <c r="A6" s="430" t="s">
        <v>1</v>
      </c>
      <c r="B6" s="431" t="s">
        <v>30</v>
      </c>
      <c r="C6" s="536" t="s">
        <v>31</v>
      </c>
      <c r="D6" s="536"/>
      <c r="E6" s="536"/>
      <c r="F6" s="536"/>
      <c r="G6" s="536"/>
      <c r="H6" s="537"/>
    </row>
    <row r="7" spans="1:8" ht="18.75" customHeight="1">
      <c r="A7" s="432" t="s">
        <v>476</v>
      </c>
      <c r="B7" s="423" t="str">
        <f>B6</f>
        <v>00.00.00</v>
      </c>
      <c r="C7" s="433" t="s">
        <v>315</v>
      </c>
      <c r="D7" s="434" t="s">
        <v>32</v>
      </c>
      <c r="E7" s="435">
        <v>1</v>
      </c>
      <c r="F7" s="435">
        <f>E7</f>
        <v>1</v>
      </c>
      <c r="G7" s="435">
        <v>0</v>
      </c>
      <c r="H7" s="436">
        <f>F7*G7</f>
        <v>0</v>
      </c>
    </row>
    <row r="8" spans="1:8" s="297" customFormat="1" ht="18" customHeight="1">
      <c r="A8" s="528" t="s">
        <v>325</v>
      </c>
      <c r="B8" s="529"/>
      <c r="C8" s="529"/>
      <c r="D8" s="529"/>
      <c r="E8" s="529"/>
      <c r="F8" s="529"/>
      <c r="G8" s="529"/>
      <c r="H8" s="437">
        <f>H7</f>
        <v>0</v>
      </c>
    </row>
    <row r="9" spans="1:8" s="297" customFormat="1" ht="23.25" customHeight="1">
      <c r="A9" s="528" t="s">
        <v>326</v>
      </c>
      <c r="B9" s="529"/>
      <c r="C9" s="529"/>
      <c r="D9" s="529"/>
      <c r="E9" s="529"/>
      <c r="F9" s="529"/>
      <c r="G9" s="529"/>
      <c r="H9" s="437">
        <f>H8</f>
        <v>0</v>
      </c>
    </row>
    <row r="10" spans="1:8" s="297" customFormat="1" ht="20.25" customHeight="1">
      <c r="A10" s="438" t="s">
        <v>7</v>
      </c>
      <c r="B10" s="538" t="s">
        <v>58</v>
      </c>
      <c r="C10" s="538"/>
      <c r="D10" s="538"/>
      <c r="E10" s="538"/>
      <c r="F10" s="538"/>
      <c r="G10" s="538"/>
      <c r="H10" s="539"/>
    </row>
    <row r="11" spans="1:8" s="3" customFormat="1" ht="27" customHeight="1">
      <c r="A11" s="439" t="s">
        <v>9</v>
      </c>
      <c r="B11" s="429" t="s">
        <v>33</v>
      </c>
      <c r="C11" s="540" t="s">
        <v>346</v>
      </c>
      <c r="D11" s="540"/>
      <c r="E11" s="540"/>
      <c r="F11" s="540"/>
      <c r="G11" s="540"/>
      <c r="H11" s="541"/>
    </row>
    <row r="12" spans="1:8" s="297" customFormat="1" ht="18" customHeight="1">
      <c r="A12" s="440" t="s">
        <v>1</v>
      </c>
      <c r="B12" s="441" t="s">
        <v>34</v>
      </c>
      <c r="C12" s="536" t="s">
        <v>35</v>
      </c>
      <c r="D12" s="536"/>
      <c r="E12" s="536"/>
      <c r="F12" s="536"/>
      <c r="G12" s="536"/>
      <c r="H12" s="537"/>
    </row>
    <row r="13" spans="1:8" s="298" customFormat="1" ht="18.75" customHeight="1">
      <c r="A13" s="432" t="s">
        <v>319</v>
      </c>
      <c r="B13" s="423" t="s">
        <v>36</v>
      </c>
      <c r="C13" s="442" t="s">
        <v>388</v>
      </c>
      <c r="D13" s="424" t="s">
        <v>37</v>
      </c>
      <c r="E13" s="443" t="s">
        <v>1</v>
      </c>
      <c r="F13" s="443">
        <f>SUM(E14:E14)</f>
        <v>0.1</v>
      </c>
      <c r="G13" s="435">
        <v>0</v>
      </c>
      <c r="H13" s="436">
        <f>F13*G13</f>
        <v>0</v>
      </c>
    </row>
    <row r="14" spans="1:8" s="297" customFormat="1" ht="54" hidden="1" customHeight="1">
      <c r="A14" s="432"/>
      <c r="B14" s="444"/>
      <c r="C14" s="445" t="s">
        <v>389</v>
      </c>
      <c r="D14" s="446" t="s">
        <v>37</v>
      </c>
      <c r="E14" s="447">
        <v>0.1</v>
      </c>
      <c r="F14" s="434" t="s">
        <v>1</v>
      </c>
      <c r="G14" s="448"/>
      <c r="H14" s="449"/>
    </row>
    <row r="15" spans="1:8" s="297" customFormat="1" ht="17.25" customHeight="1">
      <c r="A15" s="440" t="s">
        <v>1</v>
      </c>
      <c r="B15" s="431" t="s">
        <v>348</v>
      </c>
      <c r="C15" s="536" t="s">
        <v>349</v>
      </c>
      <c r="D15" s="536"/>
      <c r="E15" s="536"/>
      <c r="F15" s="536"/>
      <c r="G15" s="536"/>
      <c r="H15" s="537"/>
    </row>
    <row r="16" spans="1:8" s="297" customFormat="1" ht="17.25" customHeight="1">
      <c r="A16" s="432" t="s">
        <v>320</v>
      </c>
      <c r="B16" s="450" t="s">
        <v>350</v>
      </c>
      <c r="C16" s="442" t="s">
        <v>449</v>
      </c>
      <c r="D16" s="424" t="s">
        <v>72</v>
      </c>
      <c r="E16" s="443" t="s">
        <v>1</v>
      </c>
      <c r="F16" s="443">
        <f>E17</f>
        <v>17</v>
      </c>
      <c r="G16" s="435">
        <v>0</v>
      </c>
      <c r="H16" s="436">
        <f>F16*G16</f>
        <v>0</v>
      </c>
    </row>
    <row r="17" spans="1:137" s="297" customFormat="1" ht="51.75" hidden="1" customHeight="1">
      <c r="A17" s="432"/>
      <c r="B17" s="451"/>
      <c r="C17" s="445" t="s">
        <v>437</v>
      </c>
      <c r="D17" s="446" t="s">
        <v>72</v>
      </c>
      <c r="E17" s="447">
        <v>17</v>
      </c>
      <c r="F17" s="447" t="s">
        <v>1</v>
      </c>
      <c r="G17" s="452"/>
      <c r="H17" s="449"/>
    </row>
    <row r="18" spans="1:137" s="297" customFormat="1" ht="21" customHeight="1">
      <c r="A18" s="432" t="s">
        <v>321</v>
      </c>
      <c r="B18" s="450" t="s">
        <v>390</v>
      </c>
      <c r="C18" s="442" t="s">
        <v>391</v>
      </c>
      <c r="D18" s="424" t="s">
        <v>41</v>
      </c>
      <c r="E18" s="443" t="s">
        <v>1</v>
      </c>
      <c r="F18" s="443">
        <f>E19</f>
        <v>112.2</v>
      </c>
      <c r="G18" s="435">
        <v>0</v>
      </c>
      <c r="H18" s="436">
        <f>F18*G18</f>
        <v>0</v>
      </c>
    </row>
    <row r="19" spans="1:137" s="297" customFormat="1" ht="52.5" hidden="1" customHeight="1">
      <c r="A19" s="422"/>
      <c r="B19" s="451"/>
      <c r="C19" s="445" t="s">
        <v>412</v>
      </c>
      <c r="D19" s="446" t="s">
        <v>41</v>
      </c>
      <c r="E19" s="447">
        <v>112.2</v>
      </c>
      <c r="F19" s="447" t="s">
        <v>1</v>
      </c>
      <c r="G19" s="452"/>
      <c r="H19" s="449"/>
    </row>
    <row r="20" spans="1:137" s="297" customFormat="1" ht="14.25" customHeight="1">
      <c r="A20" s="432" t="s">
        <v>358</v>
      </c>
      <c r="B20" s="450" t="s">
        <v>392</v>
      </c>
      <c r="C20" s="442" t="s">
        <v>393</v>
      </c>
      <c r="D20" s="424" t="s">
        <v>38</v>
      </c>
      <c r="E20" s="443" t="s">
        <v>1</v>
      </c>
      <c r="F20" s="443">
        <f>E21</f>
        <v>2</v>
      </c>
      <c r="G20" s="435">
        <v>0</v>
      </c>
      <c r="H20" s="436">
        <f>F20*G20</f>
        <v>0</v>
      </c>
    </row>
    <row r="21" spans="1:137" s="297" customFormat="1" ht="55.5" hidden="1" customHeight="1">
      <c r="A21" s="453"/>
      <c r="B21" s="454"/>
      <c r="C21" s="455" t="s">
        <v>394</v>
      </c>
      <c r="D21" s="456" t="s">
        <v>38</v>
      </c>
      <c r="E21" s="457">
        <v>2</v>
      </c>
      <c r="F21" s="457" t="s">
        <v>1</v>
      </c>
      <c r="G21" s="452"/>
      <c r="H21" s="449"/>
    </row>
    <row r="22" spans="1:137" s="297" customFormat="1" ht="21" customHeight="1">
      <c r="A22" s="528" t="s">
        <v>329</v>
      </c>
      <c r="B22" s="529"/>
      <c r="C22" s="529"/>
      <c r="D22" s="529"/>
      <c r="E22" s="529"/>
      <c r="F22" s="529"/>
      <c r="G22" s="529"/>
      <c r="H22" s="437">
        <f>H13+H16+H18+H20</f>
        <v>0</v>
      </c>
    </row>
    <row r="23" spans="1:137" s="299" customFormat="1" ht="27" customHeight="1">
      <c r="A23" s="439" t="s">
        <v>11</v>
      </c>
      <c r="B23" s="429" t="s">
        <v>42</v>
      </c>
      <c r="C23" s="540" t="s">
        <v>347</v>
      </c>
      <c r="D23" s="540"/>
      <c r="E23" s="540"/>
      <c r="F23" s="540"/>
      <c r="G23" s="540"/>
      <c r="H23" s="54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</row>
    <row r="24" spans="1:137" s="299" customFormat="1" ht="20.25" customHeight="1">
      <c r="A24" s="440" t="s">
        <v>1</v>
      </c>
      <c r="B24" s="431" t="s">
        <v>43</v>
      </c>
      <c r="C24" s="536" t="s">
        <v>44</v>
      </c>
      <c r="D24" s="536"/>
      <c r="E24" s="536"/>
      <c r="F24" s="536"/>
      <c r="G24" s="536"/>
      <c r="H24" s="53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</row>
    <row r="25" spans="1:137" s="299" customFormat="1" ht="27.75" customHeight="1">
      <c r="A25" s="432" t="s">
        <v>59</v>
      </c>
      <c r="B25" s="423" t="s">
        <v>45</v>
      </c>
      <c r="C25" s="442" t="s">
        <v>46</v>
      </c>
      <c r="D25" s="424" t="s">
        <v>351</v>
      </c>
      <c r="E25" s="443" t="s">
        <v>1</v>
      </c>
      <c r="F25" s="443">
        <f>Przedmiar!E23</f>
        <v>95</v>
      </c>
      <c r="G25" s="435">
        <v>0</v>
      </c>
      <c r="H25" s="436">
        <f>F25*G25</f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</row>
    <row r="26" spans="1:137" s="299" customFormat="1" ht="36.75" hidden="1" customHeight="1">
      <c r="A26" s="432"/>
      <c r="B26" s="423"/>
      <c r="C26" s="445" t="s">
        <v>395</v>
      </c>
      <c r="D26" s="446" t="s">
        <v>316</v>
      </c>
      <c r="E26" s="447">
        <v>11</v>
      </c>
      <c r="F26" s="443" t="s">
        <v>1</v>
      </c>
      <c r="G26" s="458"/>
      <c r="H26" s="459"/>
      <c r="I26" s="4"/>
      <c r="J26" s="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</row>
    <row r="27" spans="1:137" s="298" customFormat="1" ht="18" customHeight="1">
      <c r="A27" s="440" t="s">
        <v>1</v>
      </c>
      <c r="B27" s="431" t="s">
        <v>47</v>
      </c>
      <c r="C27" s="536" t="s">
        <v>48</v>
      </c>
      <c r="D27" s="536"/>
      <c r="E27" s="536"/>
      <c r="F27" s="536"/>
      <c r="G27" s="536"/>
      <c r="H27" s="537"/>
    </row>
    <row r="28" spans="1:137" s="298" customFormat="1" ht="15.75">
      <c r="A28" s="460" t="s">
        <v>97</v>
      </c>
      <c r="B28" s="423" t="s">
        <v>49</v>
      </c>
      <c r="C28" s="461" t="s">
        <v>468</v>
      </c>
      <c r="D28" s="462" t="s">
        <v>351</v>
      </c>
      <c r="E28" s="463" t="s">
        <v>1</v>
      </c>
      <c r="F28" s="463">
        <f>E29</f>
        <v>95</v>
      </c>
      <c r="G28" s="435">
        <v>0</v>
      </c>
      <c r="H28" s="436">
        <f>F28*G28</f>
        <v>0</v>
      </c>
    </row>
    <row r="29" spans="1:137" s="298" customFormat="1" ht="42.75" hidden="1" customHeight="1">
      <c r="A29" s="464"/>
      <c r="B29" s="423"/>
      <c r="C29" s="465" t="s">
        <v>396</v>
      </c>
      <c r="D29" s="446" t="s">
        <v>316</v>
      </c>
      <c r="E29" s="447">
        <v>95</v>
      </c>
      <c r="F29" s="447" t="s">
        <v>1</v>
      </c>
      <c r="G29" s="452"/>
      <c r="H29" s="466"/>
    </row>
    <row r="30" spans="1:137" s="298" customFormat="1" ht="20.25" customHeight="1">
      <c r="A30" s="528" t="s">
        <v>330</v>
      </c>
      <c r="B30" s="529"/>
      <c r="C30" s="529"/>
      <c r="D30" s="529"/>
      <c r="E30" s="529"/>
      <c r="F30" s="529"/>
      <c r="G30" s="529"/>
      <c r="H30" s="437">
        <f>H25+H28</f>
        <v>0</v>
      </c>
    </row>
    <row r="31" spans="1:137" s="298" customFormat="1" ht="35.25" customHeight="1">
      <c r="A31" s="467" t="s">
        <v>13</v>
      </c>
      <c r="B31" s="425" t="s">
        <v>354</v>
      </c>
      <c r="C31" s="534" t="s">
        <v>355</v>
      </c>
      <c r="D31" s="534"/>
      <c r="E31" s="534"/>
      <c r="F31" s="534"/>
      <c r="G31" s="534"/>
      <c r="H31" s="535"/>
    </row>
    <row r="32" spans="1:137" s="298" customFormat="1" ht="15.75" customHeight="1">
      <c r="A32" s="440" t="s">
        <v>1</v>
      </c>
      <c r="B32" s="468" t="s">
        <v>356</v>
      </c>
      <c r="C32" s="536" t="s">
        <v>357</v>
      </c>
      <c r="D32" s="536"/>
      <c r="E32" s="536"/>
      <c r="F32" s="536"/>
      <c r="G32" s="536"/>
      <c r="H32" s="537"/>
    </row>
    <row r="33" spans="1:11" s="298" customFormat="1" ht="21" customHeight="1">
      <c r="A33" s="460" t="s">
        <v>60</v>
      </c>
      <c r="B33" s="423" t="s">
        <v>404</v>
      </c>
      <c r="C33" s="461" t="s">
        <v>405</v>
      </c>
      <c r="D33" s="469" t="s">
        <v>38</v>
      </c>
      <c r="E33" s="463" t="s">
        <v>1</v>
      </c>
      <c r="F33" s="463">
        <f>Przedmiar!E30</f>
        <v>30</v>
      </c>
      <c r="G33" s="435">
        <v>0</v>
      </c>
      <c r="H33" s="436">
        <f>F33*G33</f>
        <v>0</v>
      </c>
    </row>
    <row r="34" spans="1:11" s="298" customFormat="1" ht="25.5" hidden="1" customHeight="1">
      <c r="A34" s="470"/>
      <c r="B34" s="450"/>
      <c r="C34" s="465" t="s">
        <v>406</v>
      </c>
      <c r="D34" s="446" t="s">
        <v>38</v>
      </c>
      <c r="E34" s="447">
        <v>21.5</v>
      </c>
      <c r="F34" s="447" t="s">
        <v>1</v>
      </c>
      <c r="G34" s="452"/>
      <c r="H34" s="466"/>
    </row>
    <row r="35" spans="1:11" s="298" customFormat="1" ht="24.75" customHeight="1">
      <c r="A35" s="460" t="s">
        <v>322</v>
      </c>
      <c r="B35" s="423" t="s">
        <v>364</v>
      </c>
      <c r="C35" s="461" t="s">
        <v>460</v>
      </c>
      <c r="D35" s="469" t="s">
        <v>38</v>
      </c>
      <c r="E35" s="463" t="s">
        <v>1</v>
      </c>
      <c r="F35" s="463">
        <f>E36</f>
        <v>1</v>
      </c>
      <c r="G35" s="435">
        <v>0</v>
      </c>
      <c r="H35" s="436">
        <f>F35*G35</f>
        <v>0</v>
      </c>
    </row>
    <row r="36" spans="1:11" s="298" customFormat="1" ht="28.5" hidden="1" customHeight="1">
      <c r="A36" s="470"/>
      <c r="B36" s="450"/>
      <c r="C36" s="465" t="s">
        <v>397</v>
      </c>
      <c r="D36" s="446" t="s">
        <v>38</v>
      </c>
      <c r="E36" s="447">
        <v>1</v>
      </c>
      <c r="F36" s="447" t="s">
        <v>1</v>
      </c>
      <c r="G36" s="452"/>
      <c r="H36" s="466"/>
    </row>
    <row r="37" spans="1:11" s="298" customFormat="1" ht="21" customHeight="1">
      <c r="A37" s="470"/>
      <c r="B37" s="423" t="s">
        <v>401</v>
      </c>
      <c r="C37" s="461" t="s">
        <v>402</v>
      </c>
      <c r="D37" s="469" t="s">
        <v>38</v>
      </c>
      <c r="E37" s="463" t="s">
        <v>1</v>
      </c>
      <c r="F37" s="463">
        <f>E38</f>
        <v>4</v>
      </c>
      <c r="G37" s="435">
        <v>0</v>
      </c>
      <c r="H37" s="436">
        <f>F37*G37</f>
        <v>0</v>
      </c>
    </row>
    <row r="38" spans="1:11" s="298" customFormat="1" ht="41.25" hidden="1" customHeight="1">
      <c r="A38" s="470"/>
      <c r="B38" s="450"/>
      <c r="C38" s="465" t="s">
        <v>403</v>
      </c>
      <c r="D38" s="446" t="s">
        <v>38</v>
      </c>
      <c r="E38" s="447">
        <v>4</v>
      </c>
      <c r="F38" s="447" t="s">
        <v>1</v>
      </c>
      <c r="G38" s="452"/>
      <c r="H38" s="466"/>
    </row>
    <row r="39" spans="1:11" s="298" customFormat="1" ht="15.75" customHeight="1">
      <c r="A39" s="440" t="s">
        <v>1</v>
      </c>
      <c r="B39" s="468" t="s">
        <v>424</v>
      </c>
      <c r="C39" s="536" t="s">
        <v>423</v>
      </c>
      <c r="D39" s="536"/>
      <c r="E39" s="536"/>
      <c r="F39" s="536"/>
      <c r="G39" s="536"/>
      <c r="H39" s="537"/>
    </row>
    <row r="40" spans="1:11" s="298" customFormat="1" ht="19.5" customHeight="1">
      <c r="A40" s="460" t="s">
        <v>383</v>
      </c>
      <c r="B40" s="423" t="s">
        <v>398</v>
      </c>
      <c r="C40" s="461" t="s">
        <v>450</v>
      </c>
      <c r="D40" s="469" t="s">
        <v>41</v>
      </c>
      <c r="E40" s="463" t="s">
        <v>1</v>
      </c>
      <c r="F40" s="463">
        <f>Przedmiar!E37</f>
        <v>143</v>
      </c>
      <c r="G40" s="435">
        <v>0</v>
      </c>
      <c r="H40" s="436">
        <f>F40*G40</f>
        <v>0</v>
      </c>
    </row>
    <row r="41" spans="1:11" s="298" customFormat="1" ht="54.75" hidden="1" customHeight="1">
      <c r="A41" s="471"/>
      <c r="B41" s="472"/>
      <c r="C41" s="465" t="s">
        <v>400</v>
      </c>
      <c r="D41" s="446" t="s">
        <v>41</v>
      </c>
      <c r="E41" s="447">
        <v>173</v>
      </c>
      <c r="F41" s="447" t="s">
        <v>1</v>
      </c>
      <c r="G41" s="452"/>
      <c r="H41" s="466"/>
    </row>
    <row r="42" spans="1:11" s="298" customFormat="1" ht="21" customHeight="1">
      <c r="A42" s="528" t="s">
        <v>331</v>
      </c>
      <c r="B42" s="529"/>
      <c r="C42" s="529"/>
      <c r="D42" s="529"/>
      <c r="E42" s="529"/>
      <c r="F42" s="529"/>
      <c r="G42" s="529"/>
      <c r="H42" s="437">
        <f>H33+H35+H37+H40</f>
        <v>0</v>
      </c>
    </row>
    <row r="43" spans="1:11" s="2" customFormat="1" ht="27" customHeight="1">
      <c r="A43" s="439" t="s">
        <v>15</v>
      </c>
      <c r="B43" s="429" t="s">
        <v>50</v>
      </c>
      <c r="C43" s="540" t="s">
        <v>352</v>
      </c>
      <c r="D43" s="540"/>
      <c r="E43" s="540"/>
      <c r="F43" s="540"/>
      <c r="G43" s="540"/>
      <c r="H43" s="541"/>
    </row>
    <row r="44" spans="1:11" s="3" customFormat="1" ht="21.75" customHeight="1">
      <c r="A44" s="440" t="s">
        <v>1</v>
      </c>
      <c r="B44" s="468" t="s">
        <v>51</v>
      </c>
      <c r="C44" s="536" t="s">
        <v>52</v>
      </c>
      <c r="D44" s="536"/>
      <c r="E44" s="536"/>
      <c r="F44" s="536"/>
      <c r="G44" s="536"/>
      <c r="H44" s="537"/>
      <c r="I44" s="300"/>
    </row>
    <row r="45" spans="1:11" s="3" customFormat="1" ht="24.75" customHeight="1">
      <c r="A45" s="473" t="s">
        <v>39</v>
      </c>
      <c r="B45" s="474" t="s">
        <v>338</v>
      </c>
      <c r="C45" s="475" t="s">
        <v>463</v>
      </c>
      <c r="D45" s="462" t="s">
        <v>318</v>
      </c>
      <c r="E45" s="463" t="s">
        <v>1</v>
      </c>
      <c r="F45" s="463">
        <f>E46</f>
        <v>1064.0999999999999</v>
      </c>
      <c r="G45" s="435">
        <v>0</v>
      </c>
      <c r="H45" s="436">
        <f>F45*G45</f>
        <v>0</v>
      </c>
      <c r="I45" s="300"/>
    </row>
    <row r="46" spans="1:11" s="3" customFormat="1" ht="51" hidden="1" customHeight="1">
      <c r="A46" s="473"/>
      <c r="B46" s="474"/>
      <c r="C46" s="476" t="s">
        <v>408</v>
      </c>
      <c r="D46" s="477" t="s">
        <v>318</v>
      </c>
      <c r="E46" s="478">
        <v>1064.0999999999999</v>
      </c>
      <c r="F46" s="478" t="s">
        <v>1</v>
      </c>
      <c r="G46" s="479"/>
      <c r="H46" s="480"/>
      <c r="I46" s="300"/>
    </row>
    <row r="47" spans="1:11" s="3" customFormat="1" ht="23.25" customHeight="1">
      <c r="A47" s="440" t="s">
        <v>1</v>
      </c>
      <c r="B47" s="468" t="s">
        <v>61</v>
      </c>
      <c r="C47" s="536" t="s">
        <v>62</v>
      </c>
      <c r="D47" s="536"/>
      <c r="E47" s="536"/>
      <c r="F47" s="536"/>
      <c r="G47" s="536"/>
      <c r="H47" s="537"/>
      <c r="I47" s="296"/>
      <c r="J47" s="296"/>
      <c r="K47" s="296"/>
    </row>
    <row r="48" spans="1:11" s="3" customFormat="1" ht="30" customHeight="1">
      <c r="A48" s="473" t="s">
        <v>323</v>
      </c>
      <c r="B48" s="474" t="s">
        <v>63</v>
      </c>
      <c r="C48" s="475" t="s">
        <v>409</v>
      </c>
      <c r="D48" s="462" t="s">
        <v>318</v>
      </c>
      <c r="E48" s="463" t="s">
        <v>1</v>
      </c>
      <c r="F48" s="463">
        <f>Przedmiar!E44</f>
        <v>215</v>
      </c>
      <c r="G48" s="435">
        <v>0</v>
      </c>
      <c r="H48" s="436">
        <f>F48*G48</f>
        <v>0</v>
      </c>
      <c r="I48" s="296"/>
      <c r="J48" s="296"/>
      <c r="K48" s="296"/>
    </row>
    <row r="49" spans="1:99" s="3" customFormat="1" ht="57" hidden="1" customHeight="1">
      <c r="A49" s="481"/>
      <c r="B49" s="474"/>
      <c r="C49" s="476" t="s">
        <v>410</v>
      </c>
      <c r="D49" s="477" t="s">
        <v>318</v>
      </c>
      <c r="E49" s="478">
        <v>104</v>
      </c>
      <c r="F49" s="478" t="s">
        <v>1</v>
      </c>
      <c r="G49" s="479"/>
      <c r="H49" s="482"/>
      <c r="I49" s="296"/>
      <c r="J49" s="296"/>
      <c r="K49" s="296"/>
    </row>
    <row r="50" spans="1:99" s="3" customFormat="1" ht="21.75" customHeight="1">
      <c r="A50" s="528" t="s">
        <v>332</v>
      </c>
      <c r="B50" s="529"/>
      <c r="C50" s="529"/>
      <c r="D50" s="529"/>
      <c r="E50" s="529"/>
      <c r="F50" s="529"/>
      <c r="G50" s="529"/>
      <c r="H50" s="437">
        <f>H45+H48</f>
        <v>0</v>
      </c>
      <c r="I50" s="296"/>
      <c r="J50" s="296"/>
      <c r="K50" s="296"/>
    </row>
    <row r="51" spans="1:99" s="4" customFormat="1" ht="27.75" customHeight="1">
      <c r="A51" s="439" t="s">
        <v>17</v>
      </c>
      <c r="B51" s="429" t="s">
        <v>53</v>
      </c>
      <c r="C51" s="540" t="s">
        <v>353</v>
      </c>
      <c r="D51" s="540"/>
      <c r="E51" s="540"/>
      <c r="F51" s="540"/>
      <c r="G51" s="540"/>
      <c r="H51" s="541"/>
    </row>
    <row r="52" spans="1:99" s="4" customFormat="1" ht="20.25" customHeight="1">
      <c r="A52" s="440" t="s">
        <v>1</v>
      </c>
      <c r="B52" s="468" t="s">
        <v>418</v>
      </c>
      <c r="C52" s="536" t="s">
        <v>419</v>
      </c>
      <c r="D52" s="536"/>
      <c r="E52" s="536"/>
      <c r="F52" s="536"/>
      <c r="G52" s="536"/>
      <c r="H52" s="537"/>
    </row>
    <row r="53" spans="1:99" s="4" customFormat="1" ht="27.75" customHeight="1">
      <c r="A53" s="483" t="s">
        <v>40</v>
      </c>
      <c r="B53" s="484" t="s">
        <v>420</v>
      </c>
      <c r="C53" s="485" t="s">
        <v>421</v>
      </c>
      <c r="D53" s="469" t="s">
        <v>317</v>
      </c>
      <c r="E53" s="463" t="s">
        <v>1</v>
      </c>
      <c r="F53" s="486">
        <f>SUM(E54)</f>
        <v>312</v>
      </c>
      <c r="G53" s="435">
        <v>0</v>
      </c>
      <c r="H53" s="436">
        <f>F53*G53</f>
        <v>0</v>
      </c>
    </row>
    <row r="54" spans="1:99" s="4" customFormat="1" ht="59.25" hidden="1" customHeight="1">
      <c r="A54" s="483"/>
      <c r="B54" s="425"/>
      <c r="C54" s="487" t="s">
        <v>422</v>
      </c>
      <c r="D54" s="477" t="s">
        <v>318</v>
      </c>
      <c r="E54" s="478">
        <v>312</v>
      </c>
      <c r="F54" s="478" t="s">
        <v>1</v>
      </c>
      <c r="G54" s="488"/>
      <c r="H54" s="459"/>
    </row>
    <row r="55" spans="1:99" s="302" customFormat="1" ht="19.5" customHeight="1">
      <c r="A55" s="440" t="s">
        <v>1</v>
      </c>
      <c r="B55" s="468" t="s">
        <v>367</v>
      </c>
      <c r="C55" s="536" t="s">
        <v>366</v>
      </c>
      <c r="D55" s="536"/>
      <c r="E55" s="536"/>
      <c r="F55" s="536"/>
      <c r="G55" s="536"/>
      <c r="H55" s="537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301"/>
      <c r="BE55" s="301"/>
      <c r="BF55" s="301"/>
      <c r="BG55" s="301"/>
      <c r="BH55" s="301"/>
      <c r="BI55" s="301"/>
      <c r="BJ55" s="301"/>
      <c r="BK55" s="301"/>
      <c r="BL55" s="301"/>
      <c r="BM55" s="301"/>
      <c r="BN55" s="301"/>
      <c r="BO55" s="301"/>
      <c r="BP55" s="301"/>
      <c r="BQ55" s="301"/>
      <c r="BR55" s="301"/>
      <c r="BS55" s="301"/>
      <c r="BT55" s="301"/>
      <c r="BU55" s="301"/>
      <c r="BV55" s="301"/>
      <c r="BW55" s="301"/>
      <c r="BX55" s="301"/>
      <c r="BY55" s="301"/>
      <c r="BZ55" s="301"/>
      <c r="CA55" s="301"/>
      <c r="CB55" s="301"/>
      <c r="CC55" s="301"/>
      <c r="CD55" s="301"/>
      <c r="CE55" s="301"/>
      <c r="CF55" s="301"/>
      <c r="CG55" s="301"/>
      <c r="CH55" s="301"/>
      <c r="CI55" s="301"/>
      <c r="CJ55" s="301"/>
      <c r="CK55" s="301"/>
      <c r="CL55" s="301"/>
      <c r="CM55" s="301"/>
      <c r="CN55" s="301"/>
      <c r="CO55" s="301"/>
      <c r="CP55" s="301"/>
      <c r="CQ55" s="301"/>
      <c r="CR55" s="301"/>
      <c r="CS55" s="301"/>
      <c r="CT55" s="301"/>
      <c r="CU55" s="301"/>
    </row>
    <row r="56" spans="1:99" s="302" customFormat="1" ht="22.5" customHeight="1">
      <c r="A56" s="473" t="s">
        <v>324</v>
      </c>
      <c r="B56" s="484" t="s">
        <v>365</v>
      </c>
      <c r="C56" s="489" t="s">
        <v>472</v>
      </c>
      <c r="D56" s="469" t="s">
        <v>317</v>
      </c>
      <c r="E56" s="463" t="s">
        <v>1</v>
      </c>
      <c r="F56" s="486">
        <f>SUM(E57)</f>
        <v>604</v>
      </c>
      <c r="G56" s="435">
        <v>0</v>
      </c>
      <c r="H56" s="436">
        <f>F56*G56</f>
        <v>0</v>
      </c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  <c r="BB56" s="301"/>
      <c r="BC56" s="301"/>
      <c r="BD56" s="301"/>
      <c r="BE56" s="301"/>
      <c r="BF56" s="301"/>
      <c r="BG56" s="301"/>
      <c r="BH56" s="301"/>
      <c r="BI56" s="301"/>
      <c r="BJ56" s="301"/>
      <c r="BK56" s="301"/>
      <c r="BL56" s="301"/>
      <c r="BM56" s="301"/>
      <c r="BN56" s="301"/>
      <c r="BO56" s="301"/>
      <c r="BP56" s="301"/>
      <c r="BQ56" s="301"/>
      <c r="BR56" s="301"/>
      <c r="BS56" s="301"/>
      <c r="BT56" s="301"/>
      <c r="BU56" s="301"/>
      <c r="BV56" s="301"/>
      <c r="BW56" s="301"/>
      <c r="BX56" s="301"/>
      <c r="BY56" s="301"/>
      <c r="BZ56" s="301"/>
      <c r="CA56" s="301"/>
      <c r="CB56" s="301"/>
      <c r="CC56" s="301"/>
      <c r="CD56" s="301"/>
      <c r="CE56" s="301"/>
      <c r="CF56" s="301"/>
      <c r="CG56" s="301"/>
      <c r="CH56" s="301"/>
      <c r="CI56" s="301"/>
      <c r="CJ56" s="301"/>
      <c r="CK56" s="301"/>
      <c r="CL56" s="301"/>
      <c r="CM56" s="301"/>
      <c r="CN56" s="301"/>
      <c r="CO56" s="301"/>
      <c r="CP56" s="301"/>
      <c r="CQ56" s="301"/>
      <c r="CR56" s="301"/>
      <c r="CS56" s="301"/>
      <c r="CT56" s="301"/>
      <c r="CU56" s="301"/>
    </row>
    <row r="57" spans="1:99" s="302" customFormat="1" ht="52.5" hidden="1" customHeight="1">
      <c r="A57" s="490"/>
      <c r="B57" s="491"/>
      <c r="C57" s="476" t="s">
        <v>416</v>
      </c>
      <c r="D57" s="477" t="s">
        <v>318</v>
      </c>
      <c r="E57" s="478">
        <v>604</v>
      </c>
      <c r="F57" s="478" t="s">
        <v>1</v>
      </c>
      <c r="G57" s="492"/>
      <c r="H57" s="493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301"/>
      <c r="BE57" s="301"/>
      <c r="BF57" s="301"/>
      <c r="BG57" s="301"/>
      <c r="BH57" s="301"/>
      <c r="BI57" s="301"/>
      <c r="BJ57" s="301"/>
      <c r="BK57" s="301"/>
      <c r="BL57" s="301"/>
      <c r="BM57" s="301"/>
      <c r="BN57" s="301"/>
      <c r="BO57" s="301"/>
      <c r="BP57" s="301"/>
      <c r="BQ57" s="301"/>
      <c r="BR57" s="301"/>
      <c r="BS57" s="301"/>
      <c r="BT57" s="301"/>
      <c r="BU57" s="301"/>
      <c r="BV57" s="301"/>
      <c r="BW57" s="301"/>
      <c r="BX57" s="301"/>
      <c r="BY57" s="301"/>
      <c r="BZ57" s="301"/>
      <c r="CA57" s="301"/>
      <c r="CB57" s="301"/>
      <c r="CC57" s="301"/>
      <c r="CD57" s="301"/>
      <c r="CE57" s="301"/>
      <c r="CF57" s="301"/>
      <c r="CG57" s="301"/>
      <c r="CH57" s="301"/>
      <c r="CI57" s="301"/>
      <c r="CJ57" s="301"/>
      <c r="CK57" s="301"/>
      <c r="CL57" s="301"/>
      <c r="CM57" s="301"/>
      <c r="CN57" s="301"/>
      <c r="CO57" s="301"/>
      <c r="CP57" s="301"/>
      <c r="CQ57" s="301"/>
      <c r="CR57" s="301"/>
      <c r="CS57" s="301"/>
      <c r="CT57" s="301"/>
      <c r="CU57" s="301"/>
    </row>
    <row r="58" spans="1:99" s="302" customFormat="1" ht="22.5" customHeight="1">
      <c r="A58" s="473" t="s">
        <v>359</v>
      </c>
      <c r="B58" s="484" t="s">
        <v>414</v>
      </c>
      <c r="C58" s="489" t="s">
        <v>471</v>
      </c>
      <c r="D58" s="469" t="s">
        <v>317</v>
      </c>
      <c r="E58" s="463" t="s">
        <v>1</v>
      </c>
      <c r="F58" s="486">
        <f>SUM(E59)</f>
        <v>460.5</v>
      </c>
      <c r="G58" s="435">
        <v>0</v>
      </c>
      <c r="H58" s="436">
        <f>F58*G58</f>
        <v>0</v>
      </c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301"/>
      <c r="AG58" s="301"/>
      <c r="AH58" s="301"/>
      <c r="AI58" s="301"/>
      <c r="AJ58" s="301"/>
      <c r="AK58" s="301"/>
      <c r="AL58" s="301"/>
      <c r="AM58" s="301"/>
      <c r="AN58" s="301"/>
      <c r="AO58" s="301"/>
      <c r="AP58" s="301"/>
      <c r="AQ58" s="301"/>
      <c r="AR58" s="301"/>
      <c r="AS58" s="301"/>
      <c r="AT58" s="301"/>
      <c r="AU58" s="301"/>
      <c r="AV58" s="301"/>
      <c r="AW58" s="301"/>
      <c r="AX58" s="301"/>
      <c r="AY58" s="301"/>
      <c r="AZ58" s="301"/>
      <c r="BA58" s="301"/>
      <c r="BB58" s="301"/>
      <c r="BC58" s="301"/>
      <c r="BD58" s="301"/>
      <c r="BE58" s="301"/>
      <c r="BF58" s="301"/>
      <c r="BG58" s="301"/>
      <c r="BH58" s="301"/>
      <c r="BI58" s="301"/>
      <c r="BJ58" s="301"/>
      <c r="BK58" s="301"/>
      <c r="BL58" s="301"/>
      <c r="BM58" s="301"/>
      <c r="BN58" s="301"/>
      <c r="BO58" s="301"/>
      <c r="BP58" s="301"/>
      <c r="BQ58" s="301"/>
      <c r="BR58" s="301"/>
      <c r="BS58" s="301"/>
      <c r="BT58" s="301"/>
      <c r="BU58" s="301"/>
      <c r="BV58" s="301"/>
      <c r="BW58" s="301"/>
      <c r="BX58" s="301"/>
      <c r="BY58" s="301"/>
      <c r="BZ58" s="301"/>
      <c r="CA58" s="301"/>
      <c r="CB58" s="301"/>
      <c r="CC58" s="301"/>
      <c r="CD58" s="301"/>
      <c r="CE58" s="301"/>
      <c r="CF58" s="301"/>
      <c r="CG58" s="301"/>
      <c r="CH58" s="301"/>
      <c r="CI58" s="301"/>
      <c r="CJ58" s="301"/>
      <c r="CK58" s="301"/>
      <c r="CL58" s="301"/>
      <c r="CM58" s="301"/>
      <c r="CN58" s="301"/>
      <c r="CO58" s="301"/>
      <c r="CP58" s="301"/>
      <c r="CQ58" s="301"/>
      <c r="CR58" s="301"/>
      <c r="CS58" s="301"/>
      <c r="CT58" s="301"/>
      <c r="CU58" s="301"/>
    </row>
    <row r="59" spans="1:99" s="302" customFormat="1" ht="59.25" hidden="1" customHeight="1">
      <c r="A59" s="490"/>
      <c r="B59" s="491"/>
      <c r="C59" s="476" t="s">
        <v>417</v>
      </c>
      <c r="D59" s="477" t="s">
        <v>318</v>
      </c>
      <c r="E59" s="478">
        <v>460.5</v>
      </c>
      <c r="F59" s="478" t="s">
        <v>1</v>
      </c>
      <c r="G59" s="492"/>
      <c r="H59" s="493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  <c r="AX59" s="301"/>
      <c r="AY59" s="301"/>
      <c r="AZ59" s="301"/>
      <c r="BA59" s="301"/>
      <c r="BB59" s="301"/>
      <c r="BC59" s="301"/>
      <c r="BD59" s="301"/>
      <c r="BE59" s="301"/>
      <c r="BF59" s="301"/>
      <c r="BG59" s="301"/>
      <c r="BH59" s="301"/>
      <c r="BI59" s="301"/>
      <c r="BJ59" s="301"/>
      <c r="BK59" s="301"/>
      <c r="BL59" s="301"/>
      <c r="BM59" s="301"/>
      <c r="BN59" s="301"/>
      <c r="BO59" s="301"/>
      <c r="BP59" s="301"/>
      <c r="BQ59" s="301"/>
      <c r="BR59" s="301"/>
      <c r="BS59" s="301"/>
      <c r="BT59" s="301"/>
      <c r="BU59" s="301"/>
      <c r="BV59" s="301"/>
      <c r="BW59" s="301"/>
      <c r="BX59" s="301"/>
      <c r="BY59" s="301"/>
      <c r="BZ59" s="301"/>
      <c r="CA59" s="301"/>
      <c r="CB59" s="301"/>
      <c r="CC59" s="301"/>
      <c r="CD59" s="301"/>
      <c r="CE59" s="301"/>
      <c r="CF59" s="301"/>
      <c r="CG59" s="301"/>
      <c r="CH59" s="301"/>
      <c r="CI59" s="301"/>
      <c r="CJ59" s="301"/>
      <c r="CK59" s="301"/>
      <c r="CL59" s="301"/>
      <c r="CM59" s="301"/>
      <c r="CN59" s="301"/>
      <c r="CO59" s="301"/>
      <c r="CP59" s="301"/>
      <c r="CQ59" s="301"/>
      <c r="CR59" s="301"/>
      <c r="CS59" s="301"/>
      <c r="CT59" s="301"/>
      <c r="CU59" s="301"/>
    </row>
    <row r="60" spans="1:99" s="302" customFormat="1" ht="24" customHeight="1">
      <c r="A60" s="528" t="s">
        <v>333</v>
      </c>
      <c r="B60" s="529"/>
      <c r="C60" s="529"/>
      <c r="D60" s="529"/>
      <c r="E60" s="529"/>
      <c r="F60" s="529"/>
      <c r="G60" s="529"/>
      <c r="H60" s="437">
        <f>H53+H56+H58</f>
        <v>0</v>
      </c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301"/>
      <c r="AX60" s="301"/>
      <c r="AY60" s="301"/>
      <c r="AZ60" s="301"/>
      <c r="BA60" s="301"/>
      <c r="BB60" s="301"/>
      <c r="BC60" s="301"/>
      <c r="BD60" s="301"/>
      <c r="BE60" s="301"/>
      <c r="BF60" s="301"/>
      <c r="BG60" s="301"/>
      <c r="BH60" s="301"/>
      <c r="BI60" s="301"/>
      <c r="BJ60" s="301"/>
      <c r="BK60" s="301"/>
      <c r="BL60" s="301"/>
      <c r="BM60" s="301"/>
      <c r="BN60" s="301"/>
      <c r="BO60" s="301"/>
      <c r="BP60" s="301"/>
      <c r="BQ60" s="301"/>
      <c r="BR60" s="301"/>
      <c r="BS60" s="301"/>
      <c r="BT60" s="301"/>
      <c r="BU60" s="301"/>
      <c r="BV60" s="301"/>
      <c r="BW60" s="301"/>
      <c r="BX60" s="301"/>
      <c r="BY60" s="301"/>
      <c r="BZ60" s="301"/>
      <c r="CA60" s="301"/>
      <c r="CB60" s="301"/>
      <c r="CC60" s="301"/>
      <c r="CD60" s="301"/>
      <c r="CE60" s="301"/>
      <c r="CF60" s="301"/>
      <c r="CG60" s="301"/>
      <c r="CH60" s="301"/>
      <c r="CI60" s="301"/>
      <c r="CJ60" s="301"/>
      <c r="CK60" s="301"/>
      <c r="CL60" s="301"/>
      <c r="CM60" s="301"/>
      <c r="CN60" s="301"/>
      <c r="CO60" s="301"/>
      <c r="CP60" s="301"/>
      <c r="CQ60" s="301"/>
      <c r="CR60" s="301"/>
      <c r="CS60" s="301"/>
      <c r="CT60" s="301"/>
      <c r="CU60" s="301"/>
    </row>
    <row r="61" spans="1:99" s="303" customFormat="1" ht="34.5" customHeight="1">
      <c r="A61" s="439" t="s">
        <v>343</v>
      </c>
      <c r="B61" s="429" t="s">
        <v>54</v>
      </c>
      <c r="C61" s="540" t="s">
        <v>345</v>
      </c>
      <c r="D61" s="540"/>
      <c r="E61" s="540"/>
      <c r="F61" s="540"/>
      <c r="G61" s="540"/>
      <c r="H61" s="54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1"/>
      <c r="AG61" s="301"/>
      <c r="AH61" s="301"/>
      <c r="AI61" s="301"/>
      <c r="AJ61" s="301"/>
      <c r="AK61" s="301"/>
      <c r="AL61" s="301"/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301"/>
      <c r="AX61" s="301"/>
      <c r="AY61" s="301"/>
      <c r="AZ61" s="301"/>
      <c r="BA61" s="301"/>
      <c r="BB61" s="301"/>
      <c r="BC61" s="301"/>
      <c r="BD61" s="301"/>
      <c r="BE61" s="301"/>
      <c r="BF61" s="301"/>
      <c r="BG61" s="301"/>
      <c r="BH61" s="301"/>
      <c r="BI61" s="301"/>
      <c r="BJ61" s="301"/>
      <c r="BK61" s="301"/>
      <c r="BL61" s="301"/>
      <c r="BM61" s="301"/>
      <c r="BN61" s="301"/>
      <c r="BO61" s="301"/>
      <c r="BP61" s="301"/>
      <c r="BQ61" s="301"/>
      <c r="BR61" s="301"/>
      <c r="BS61" s="301"/>
      <c r="BT61" s="301"/>
      <c r="BU61" s="301"/>
      <c r="BV61" s="301"/>
      <c r="BW61" s="301"/>
      <c r="BX61" s="301"/>
      <c r="BY61" s="301"/>
      <c r="BZ61" s="301"/>
      <c r="CA61" s="301"/>
      <c r="CB61" s="301"/>
      <c r="CC61" s="301"/>
      <c r="CD61" s="301"/>
      <c r="CE61" s="301"/>
      <c r="CF61" s="301"/>
      <c r="CG61" s="301"/>
      <c r="CH61" s="301"/>
      <c r="CI61" s="301"/>
      <c r="CJ61" s="301"/>
      <c r="CK61" s="301"/>
      <c r="CL61" s="301"/>
      <c r="CM61" s="301"/>
      <c r="CN61" s="301"/>
      <c r="CO61" s="301"/>
      <c r="CP61" s="301"/>
      <c r="CQ61" s="301"/>
      <c r="CR61" s="301"/>
      <c r="CS61" s="301"/>
      <c r="CT61" s="301"/>
      <c r="CU61" s="301"/>
    </row>
    <row r="62" spans="1:99" s="4" customFormat="1" ht="18" customHeight="1">
      <c r="A62" s="430" t="s">
        <v>1</v>
      </c>
      <c r="B62" s="468" t="s">
        <v>427</v>
      </c>
      <c r="C62" s="536" t="s">
        <v>425</v>
      </c>
      <c r="D62" s="536"/>
      <c r="E62" s="536"/>
      <c r="F62" s="536"/>
      <c r="G62" s="536"/>
      <c r="H62" s="537"/>
    </row>
    <row r="63" spans="1:99" s="4" customFormat="1" ht="23.25" customHeight="1">
      <c r="A63" s="460" t="s">
        <v>342</v>
      </c>
      <c r="B63" s="494" t="s">
        <v>428</v>
      </c>
      <c r="C63" s="495" t="s">
        <v>426</v>
      </c>
      <c r="D63" s="462" t="s">
        <v>317</v>
      </c>
      <c r="E63" s="463" t="s">
        <v>1</v>
      </c>
      <c r="F63" s="463">
        <f>E64</f>
        <v>430</v>
      </c>
      <c r="G63" s="435">
        <v>0</v>
      </c>
      <c r="H63" s="436">
        <f>F63*G63</f>
        <v>0</v>
      </c>
    </row>
    <row r="64" spans="1:99" s="4" customFormat="1" ht="27.75" hidden="1" customHeight="1">
      <c r="A64" s="496"/>
      <c r="B64" s="497"/>
      <c r="C64" s="476" t="s">
        <v>429</v>
      </c>
      <c r="D64" s="478" t="s">
        <v>318</v>
      </c>
      <c r="E64" s="478">
        <v>430</v>
      </c>
      <c r="F64" s="498" t="s">
        <v>1</v>
      </c>
      <c r="G64" s="499"/>
      <c r="H64" s="500"/>
    </row>
    <row r="65" spans="1:9" s="4" customFormat="1" ht="17.25" customHeight="1">
      <c r="A65" s="528" t="s">
        <v>344</v>
      </c>
      <c r="B65" s="529"/>
      <c r="C65" s="529"/>
      <c r="D65" s="529"/>
      <c r="E65" s="529"/>
      <c r="F65" s="529"/>
      <c r="G65" s="529"/>
      <c r="H65" s="437">
        <f>H63</f>
        <v>0</v>
      </c>
    </row>
    <row r="66" spans="1:9" s="4" customFormat="1" ht="35.25" customHeight="1">
      <c r="A66" s="467" t="s">
        <v>361</v>
      </c>
      <c r="B66" s="425" t="s">
        <v>368</v>
      </c>
      <c r="C66" s="534" t="s">
        <v>369</v>
      </c>
      <c r="D66" s="534"/>
      <c r="E66" s="534"/>
      <c r="F66" s="534"/>
      <c r="G66" s="534"/>
      <c r="H66" s="535"/>
    </row>
    <row r="67" spans="1:9" s="4" customFormat="1" ht="21.75" customHeight="1">
      <c r="A67" s="430" t="s">
        <v>1</v>
      </c>
      <c r="B67" s="431" t="s">
        <v>370</v>
      </c>
      <c r="C67" s="536" t="s">
        <v>371</v>
      </c>
      <c r="D67" s="536"/>
      <c r="E67" s="536"/>
      <c r="F67" s="536"/>
      <c r="G67" s="536"/>
      <c r="H67" s="537"/>
    </row>
    <row r="68" spans="1:9" s="4" customFormat="1" ht="25.5" customHeight="1">
      <c r="A68" s="460" t="s">
        <v>360</v>
      </c>
      <c r="B68" s="474" t="s">
        <v>372</v>
      </c>
      <c r="C68" s="475" t="s">
        <v>373</v>
      </c>
      <c r="D68" s="462" t="s">
        <v>317</v>
      </c>
      <c r="E68" s="463" t="s">
        <v>1</v>
      </c>
      <c r="F68" s="463">
        <f>E69</f>
        <v>45</v>
      </c>
      <c r="G68" s="435">
        <v>0</v>
      </c>
      <c r="H68" s="436">
        <f>F68*G68</f>
        <v>0</v>
      </c>
    </row>
    <row r="69" spans="1:9" s="4" customFormat="1" ht="42.75" hidden="1" customHeight="1">
      <c r="A69" s="501"/>
      <c r="B69" s="502"/>
      <c r="C69" s="476" t="s">
        <v>430</v>
      </c>
      <c r="D69" s="478" t="s">
        <v>318</v>
      </c>
      <c r="E69" s="478">
        <v>45</v>
      </c>
      <c r="F69" s="498" t="s">
        <v>1</v>
      </c>
      <c r="G69" s="499"/>
      <c r="H69" s="500"/>
    </row>
    <row r="70" spans="1:9" s="4" customFormat="1" ht="21.75" customHeight="1">
      <c r="A70" s="430" t="s">
        <v>1</v>
      </c>
      <c r="B70" s="431" t="s">
        <v>374</v>
      </c>
      <c r="C70" s="536" t="s">
        <v>375</v>
      </c>
      <c r="D70" s="536"/>
      <c r="E70" s="536"/>
      <c r="F70" s="536"/>
      <c r="G70" s="536"/>
      <c r="H70" s="537"/>
    </row>
    <row r="71" spans="1:9" s="4" customFormat="1" ht="20.25" customHeight="1">
      <c r="A71" s="460" t="s">
        <v>384</v>
      </c>
      <c r="B71" s="474" t="s">
        <v>376</v>
      </c>
      <c r="C71" s="475" t="s">
        <v>377</v>
      </c>
      <c r="D71" s="462" t="s">
        <v>38</v>
      </c>
      <c r="E71" s="463" t="s">
        <v>1</v>
      </c>
      <c r="F71" s="463">
        <v>2</v>
      </c>
      <c r="G71" s="503">
        <v>0</v>
      </c>
      <c r="H71" s="436">
        <f>F71*G71</f>
        <v>0</v>
      </c>
    </row>
    <row r="72" spans="1:9" s="4" customFormat="1" ht="41.25" hidden="1" customHeight="1">
      <c r="A72" s="501"/>
      <c r="B72" s="502"/>
      <c r="C72" s="476" t="s">
        <v>431</v>
      </c>
      <c r="D72" s="477" t="s">
        <v>38</v>
      </c>
      <c r="E72" s="478">
        <v>4</v>
      </c>
      <c r="F72" s="478" t="s">
        <v>1</v>
      </c>
      <c r="G72" s="499"/>
      <c r="H72" s="500"/>
    </row>
    <row r="73" spans="1:9" s="4" customFormat="1" ht="20.25" customHeight="1">
      <c r="A73" s="460" t="s">
        <v>385</v>
      </c>
      <c r="B73" s="474" t="s">
        <v>378</v>
      </c>
      <c r="C73" s="475" t="s">
        <v>379</v>
      </c>
      <c r="D73" s="462" t="s">
        <v>38</v>
      </c>
      <c r="E73" s="463" t="s">
        <v>1</v>
      </c>
      <c r="F73" s="463">
        <v>3</v>
      </c>
      <c r="G73" s="503">
        <v>0</v>
      </c>
      <c r="H73" s="436">
        <f>F73*G73</f>
        <v>0</v>
      </c>
    </row>
    <row r="74" spans="1:9" s="4" customFormat="1" ht="30.75" hidden="1" customHeight="1">
      <c r="A74" s="501"/>
      <c r="B74" s="474"/>
      <c r="C74" s="476" t="s">
        <v>432</v>
      </c>
      <c r="D74" s="477" t="s">
        <v>38</v>
      </c>
      <c r="E74" s="478">
        <v>4</v>
      </c>
      <c r="F74" s="478" t="s">
        <v>1</v>
      </c>
      <c r="G74" s="499"/>
      <c r="H74" s="500"/>
    </row>
    <row r="75" spans="1:9" s="4" customFormat="1" ht="18" customHeight="1">
      <c r="A75" s="528" t="s">
        <v>362</v>
      </c>
      <c r="B75" s="529"/>
      <c r="C75" s="529"/>
      <c r="D75" s="529"/>
      <c r="E75" s="529"/>
      <c r="F75" s="529"/>
      <c r="G75" s="529"/>
      <c r="H75" s="437">
        <f>H68+H71+H73</f>
        <v>0</v>
      </c>
    </row>
    <row r="76" spans="1:9" s="4" customFormat="1" ht="35.25" customHeight="1">
      <c r="A76" s="467" t="s">
        <v>2</v>
      </c>
      <c r="B76" s="425" t="s">
        <v>339</v>
      </c>
      <c r="C76" s="534" t="s">
        <v>340</v>
      </c>
      <c r="D76" s="534"/>
      <c r="E76" s="534"/>
      <c r="F76" s="534"/>
      <c r="G76" s="534"/>
      <c r="H76" s="535"/>
      <c r="I76" s="307"/>
    </row>
    <row r="77" spans="1:9" s="4" customFormat="1" ht="17.25" customHeight="1">
      <c r="A77" s="430" t="s">
        <v>1</v>
      </c>
      <c r="B77" s="468" t="s">
        <v>382</v>
      </c>
      <c r="C77" s="536" t="s">
        <v>381</v>
      </c>
      <c r="D77" s="536"/>
      <c r="E77" s="536"/>
      <c r="F77" s="536"/>
      <c r="G77" s="536"/>
      <c r="H77" s="537"/>
      <c r="I77" s="304"/>
    </row>
    <row r="78" spans="1:9" s="297" customFormat="1" ht="29.25" customHeight="1">
      <c r="A78" s="460" t="s">
        <v>445</v>
      </c>
      <c r="B78" s="504" t="s">
        <v>380</v>
      </c>
      <c r="C78" s="505" t="s">
        <v>433</v>
      </c>
      <c r="D78" s="469" t="s">
        <v>41</v>
      </c>
      <c r="E78" s="463" t="s">
        <v>1</v>
      </c>
      <c r="F78" s="463">
        <f>E79</f>
        <v>22</v>
      </c>
      <c r="G78" s="506">
        <v>0</v>
      </c>
      <c r="H78" s="436">
        <f>F78*G78</f>
        <v>0</v>
      </c>
      <c r="I78" s="308"/>
    </row>
    <row r="79" spans="1:9" s="297" customFormat="1" ht="56.25" hidden="1" customHeight="1">
      <c r="A79" s="507" t="s">
        <v>341</v>
      </c>
      <c r="B79" s="502"/>
      <c r="C79" s="476" t="s">
        <v>434</v>
      </c>
      <c r="D79" s="508" t="s">
        <v>41</v>
      </c>
      <c r="E79" s="509">
        <v>22</v>
      </c>
      <c r="F79" s="478" t="s">
        <v>1</v>
      </c>
      <c r="G79" s="510"/>
      <c r="H79" s="459"/>
      <c r="I79" s="309"/>
    </row>
    <row r="80" spans="1:9" s="297" customFormat="1">
      <c r="A80" s="430" t="s">
        <v>1</v>
      </c>
      <c r="B80" s="468" t="s">
        <v>435</v>
      </c>
      <c r="C80" s="536" t="s">
        <v>436</v>
      </c>
      <c r="D80" s="536"/>
      <c r="E80" s="536"/>
      <c r="F80" s="536"/>
      <c r="G80" s="536"/>
      <c r="H80" s="537"/>
    </row>
    <row r="81" spans="1:10" s="297" customFormat="1">
      <c r="A81" s="460" t="s">
        <v>446</v>
      </c>
      <c r="B81" s="504" t="s">
        <v>438</v>
      </c>
      <c r="C81" s="475" t="s">
        <v>466</v>
      </c>
      <c r="D81" s="462" t="s">
        <v>41</v>
      </c>
      <c r="E81" s="463" t="s">
        <v>1</v>
      </c>
      <c r="F81" s="463">
        <f>E82</f>
        <v>218</v>
      </c>
      <c r="G81" s="506">
        <v>0</v>
      </c>
      <c r="H81" s="436">
        <f>F81*G81</f>
        <v>0</v>
      </c>
    </row>
    <row r="82" spans="1:10" s="297" customFormat="1" ht="47.25" hidden="1" customHeight="1">
      <c r="A82" s="511"/>
      <c r="B82" s="512"/>
      <c r="C82" s="476" t="s">
        <v>439</v>
      </c>
      <c r="D82" s="477" t="s">
        <v>41</v>
      </c>
      <c r="E82" s="509">
        <v>218</v>
      </c>
      <c r="F82" s="478" t="s">
        <v>1</v>
      </c>
      <c r="G82" s="448"/>
      <c r="H82" s="449"/>
    </row>
    <row r="83" spans="1:10" s="297" customFormat="1" ht="17.25" customHeight="1">
      <c r="A83" s="528" t="s">
        <v>386</v>
      </c>
      <c r="B83" s="529"/>
      <c r="C83" s="529"/>
      <c r="D83" s="529"/>
      <c r="E83" s="529"/>
      <c r="F83" s="529"/>
      <c r="G83" s="529"/>
      <c r="H83" s="437">
        <f>H78+H81</f>
        <v>0</v>
      </c>
    </row>
    <row r="84" spans="1:10" s="297" customFormat="1" ht="22.5" customHeight="1">
      <c r="A84" s="528" t="s">
        <v>334</v>
      </c>
      <c r="B84" s="529"/>
      <c r="C84" s="529"/>
      <c r="D84" s="529"/>
      <c r="E84" s="529"/>
      <c r="F84" s="529"/>
      <c r="G84" s="529"/>
      <c r="H84" s="437">
        <f>H83+H75+H65+H60+H50+H42+H30+H22</f>
        <v>0</v>
      </c>
    </row>
    <row r="85" spans="1:10" s="297" customFormat="1" ht="26.25" customHeight="1">
      <c r="A85" s="438" t="s">
        <v>22</v>
      </c>
      <c r="B85" s="538" t="s">
        <v>451</v>
      </c>
      <c r="C85" s="538"/>
      <c r="D85" s="538"/>
      <c r="E85" s="538"/>
      <c r="F85" s="538"/>
      <c r="G85" s="538"/>
      <c r="H85" s="539"/>
      <c r="I85" s="392"/>
      <c r="J85" s="392"/>
    </row>
    <row r="86" spans="1:10" s="297" customFormat="1" ht="26.25" customHeight="1">
      <c r="A86" s="467" t="s">
        <v>387</v>
      </c>
      <c r="B86" s="425" t="s">
        <v>454</v>
      </c>
      <c r="C86" s="534" t="s">
        <v>455</v>
      </c>
      <c r="D86" s="534"/>
      <c r="E86" s="534"/>
      <c r="F86" s="534"/>
      <c r="G86" s="534"/>
      <c r="H86" s="535"/>
      <c r="I86" s="392"/>
      <c r="J86" s="392"/>
    </row>
    <row r="87" spans="1:10" s="297" customFormat="1" ht="24" customHeight="1">
      <c r="A87" s="430" t="s">
        <v>1</v>
      </c>
      <c r="B87" s="468" t="s">
        <v>440</v>
      </c>
      <c r="C87" s="536" t="s">
        <v>443</v>
      </c>
      <c r="D87" s="536"/>
      <c r="E87" s="536"/>
      <c r="F87" s="536"/>
      <c r="G87" s="536"/>
      <c r="H87" s="537"/>
      <c r="I87" s="388"/>
      <c r="J87" s="388"/>
    </row>
    <row r="88" spans="1:10" s="297" customFormat="1" ht="33" customHeight="1">
      <c r="A88" s="513" t="s">
        <v>447</v>
      </c>
      <c r="B88" s="514" t="s">
        <v>441</v>
      </c>
      <c r="C88" s="442" t="s">
        <v>444</v>
      </c>
      <c r="D88" s="462" t="s">
        <v>41</v>
      </c>
      <c r="E88" s="463" t="s">
        <v>1</v>
      </c>
      <c r="F88" s="463">
        <f>E89</f>
        <v>34</v>
      </c>
      <c r="G88" s="515">
        <v>0</v>
      </c>
      <c r="H88" s="436">
        <f>F88*G88</f>
        <v>0</v>
      </c>
      <c r="I88" s="383"/>
      <c r="J88" s="383"/>
    </row>
    <row r="89" spans="1:10" s="297" customFormat="1" ht="33" hidden="1" customHeight="1" thickBot="1">
      <c r="A89" s="513"/>
      <c r="B89" s="514"/>
      <c r="C89" s="445" t="s">
        <v>442</v>
      </c>
      <c r="D89" s="477" t="s">
        <v>41</v>
      </c>
      <c r="E89" s="509">
        <v>34</v>
      </c>
      <c r="F89" s="478" t="s">
        <v>1</v>
      </c>
      <c r="G89" s="446"/>
      <c r="H89" s="516"/>
      <c r="I89" s="383"/>
      <c r="J89" s="383"/>
    </row>
    <row r="90" spans="1:10" ht="24" customHeight="1" thickBot="1">
      <c r="A90" s="528" t="s">
        <v>452</v>
      </c>
      <c r="B90" s="529"/>
      <c r="C90" s="529"/>
      <c r="D90" s="529"/>
      <c r="E90" s="529"/>
      <c r="F90" s="529"/>
      <c r="G90" s="529"/>
      <c r="H90" s="517">
        <f>H88</f>
        <v>0</v>
      </c>
    </row>
    <row r="91" spans="1:10" ht="29.25" customHeight="1">
      <c r="A91" s="528" t="s">
        <v>453</v>
      </c>
      <c r="B91" s="529"/>
      <c r="C91" s="529"/>
      <c r="D91" s="529"/>
      <c r="E91" s="529"/>
      <c r="F91" s="529"/>
      <c r="G91" s="530"/>
      <c r="H91" s="518">
        <f>H90+H84+H9</f>
        <v>0</v>
      </c>
    </row>
    <row r="92" spans="1:10" ht="27.75" customHeight="1">
      <c r="A92" s="528" t="s">
        <v>335</v>
      </c>
      <c r="B92" s="529"/>
      <c r="C92" s="529"/>
      <c r="D92" s="529"/>
      <c r="E92" s="529"/>
      <c r="F92" s="529"/>
      <c r="G92" s="530"/>
      <c r="H92" s="519">
        <f>H91*0.23</f>
        <v>0</v>
      </c>
    </row>
    <row r="93" spans="1:10" ht="31.5" customHeight="1" thickBot="1">
      <c r="A93" s="531" t="s">
        <v>336</v>
      </c>
      <c r="B93" s="532"/>
      <c r="C93" s="532"/>
      <c r="D93" s="532"/>
      <c r="E93" s="532"/>
      <c r="F93" s="532"/>
      <c r="G93" s="533"/>
      <c r="H93" s="520">
        <f>H91+H92</f>
        <v>0</v>
      </c>
    </row>
  </sheetData>
  <mergeCells count="47">
    <mergeCell ref="C11:H11"/>
    <mergeCell ref="C12:H12"/>
    <mergeCell ref="C66:H66"/>
    <mergeCell ref="C67:H67"/>
    <mergeCell ref="C70:H70"/>
    <mergeCell ref="C62:H62"/>
    <mergeCell ref="C31:H31"/>
    <mergeCell ref="C32:H32"/>
    <mergeCell ref="C39:H39"/>
    <mergeCell ref="C43:H43"/>
    <mergeCell ref="C15:H15"/>
    <mergeCell ref="C23:H23"/>
    <mergeCell ref="C24:H24"/>
    <mergeCell ref="C27:H27"/>
    <mergeCell ref="A65:G65"/>
    <mergeCell ref="A1:H1"/>
    <mergeCell ref="A2:H2"/>
    <mergeCell ref="B4:H4"/>
    <mergeCell ref="C5:H5"/>
    <mergeCell ref="C6:H6"/>
    <mergeCell ref="B85:H85"/>
    <mergeCell ref="C87:H87"/>
    <mergeCell ref="A8:G8"/>
    <mergeCell ref="A9:G9"/>
    <mergeCell ref="A22:G22"/>
    <mergeCell ref="A30:G30"/>
    <mergeCell ref="A42:G42"/>
    <mergeCell ref="A50:G50"/>
    <mergeCell ref="C44:H44"/>
    <mergeCell ref="C47:H47"/>
    <mergeCell ref="C51:H51"/>
    <mergeCell ref="C52:H52"/>
    <mergeCell ref="C55:H55"/>
    <mergeCell ref="C61:H61"/>
    <mergeCell ref="A60:G60"/>
    <mergeCell ref="B10:H10"/>
    <mergeCell ref="A75:G75"/>
    <mergeCell ref="A83:G83"/>
    <mergeCell ref="A84:G84"/>
    <mergeCell ref="C77:H77"/>
    <mergeCell ref="C80:H80"/>
    <mergeCell ref="C76:H76"/>
    <mergeCell ref="A90:G90"/>
    <mergeCell ref="A91:G91"/>
    <mergeCell ref="A92:G92"/>
    <mergeCell ref="A93:G93"/>
    <mergeCell ref="C86:H86"/>
  </mergeCells>
  <pageMargins left="0.82677165354330717" right="0.23622047244094491" top="0.74803149606299213" bottom="0.35433070866141736" header="0.31496062992125984" footer="0"/>
  <pageSetup paperSize="9" scale="60" fitToHeight="2" orientation="portrait" r:id="rId1"/>
  <rowBreaks count="2" manualBreakCount="2">
    <brk id="42" max="7" man="1"/>
    <brk id="43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754"/>
  <sheetViews>
    <sheetView workbookViewId="0">
      <selection sqref="A1:J1"/>
    </sheetView>
  </sheetViews>
  <sheetFormatPr defaultColWidth="8.7109375" defaultRowHeight="15"/>
  <cols>
    <col min="1" max="1" width="5.140625" customWidth="1"/>
    <col min="4" max="4" width="5" hidden="1" customWidth="1"/>
    <col min="8" max="8" width="10" customWidth="1"/>
    <col min="9" max="9" width="10.28515625" customWidth="1"/>
    <col min="264" max="264" width="10" customWidth="1"/>
    <col min="265" max="265" width="10.28515625" customWidth="1"/>
    <col min="520" max="520" width="10" customWidth="1"/>
    <col min="521" max="521" width="10.28515625" customWidth="1"/>
    <col min="776" max="776" width="10" customWidth="1"/>
    <col min="777" max="777" width="10.28515625" customWidth="1"/>
  </cols>
  <sheetData>
    <row r="1" spans="1:10" ht="17.25">
      <c r="A1" s="627" t="s">
        <v>274</v>
      </c>
      <c r="B1" s="627"/>
      <c r="C1" s="627"/>
      <c r="D1" s="627"/>
      <c r="E1" s="627"/>
      <c r="F1" s="627"/>
      <c r="G1" s="627"/>
      <c r="H1" s="627"/>
      <c r="I1" s="627"/>
      <c r="J1" s="627"/>
    </row>
    <row r="2" spans="1:10" ht="15.75">
      <c r="A2" s="628"/>
      <c r="B2" s="628"/>
      <c r="C2" s="628"/>
      <c r="D2" s="628"/>
      <c r="E2" s="628"/>
      <c r="F2" s="628"/>
      <c r="G2" s="628"/>
      <c r="H2" s="215"/>
      <c r="I2" s="215"/>
    </row>
    <row r="3" spans="1:10" hidden="1">
      <c r="A3" s="216"/>
      <c r="B3" s="217"/>
      <c r="C3" s="216"/>
      <c r="D3" s="216"/>
      <c r="E3" s="216"/>
      <c r="F3" s="216"/>
      <c r="G3" s="216"/>
      <c r="H3" s="215"/>
      <c r="I3" s="215"/>
    </row>
    <row r="4" spans="1:10">
      <c r="A4" s="629" t="s">
        <v>275</v>
      </c>
      <c r="B4" s="630" t="s">
        <v>276</v>
      </c>
      <c r="C4" s="630" t="s">
        <v>224</v>
      </c>
      <c r="D4" s="630" t="s">
        <v>225</v>
      </c>
      <c r="E4" s="614" t="s">
        <v>277</v>
      </c>
      <c r="F4" s="614" t="s">
        <v>278</v>
      </c>
      <c r="G4" s="631" t="s">
        <v>279</v>
      </c>
      <c r="H4" s="631"/>
      <c r="I4" s="631"/>
      <c r="J4" s="631"/>
    </row>
    <row r="5" spans="1:10" ht="38.25">
      <c r="A5" s="629"/>
      <c r="B5" s="630"/>
      <c r="C5" s="630"/>
      <c r="D5" s="630"/>
      <c r="E5" s="630"/>
      <c r="F5" s="630"/>
      <c r="G5" s="218" t="s">
        <v>280</v>
      </c>
      <c r="H5" s="218" t="s">
        <v>281</v>
      </c>
      <c r="I5" s="218" t="s">
        <v>282</v>
      </c>
      <c r="J5" s="219" t="s">
        <v>283</v>
      </c>
    </row>
    <row r="6" spans="1:10" ht="45">
      <c r="A6" s="629"/>
      <c r="B6" s="630"/>
      <c r="C6" s="630"/>
      <c r="D6" s="630"/>
      <c r="E6" s="220" t="s">
        <v>284</v>
      </c>
      <c r="F6" s="220" t="s">
        <v>285</v>
      </c>
      <c r="G6" s="220" t="s">
        <v>286</v>
      </c>
      <c r="H6" s="220" t="s">
        <v>286</v>
      </c>
      <c r="I6" s="220" t="s">
        <v>286</v>
      </c>
      <c r="J6" s="221" t="s">
        <v>286</v>
      </c>
    </row>
    <row r="7" spans="1:10" hidden="1">
      <c r="A7" s="626"/>
      <c r="B7" s="626"/>
      <c r="C7" s="626"/>
      <c r="D7" s="626"/>
      <c r="E7" s="626"/>
      <c r="F7" s="626"/>
      <c r="G7" s="626"/>
      <c r="H7" s="626"/>
      <c r="I7" s="626"/>
      <c r="J7" s="626"/>
    </row>
    <row r="8" spans="1:10" s="185" customFormat="1">
      <c r="A8" s="222">
        <v>1</v>
      </c>
      <c r="B8" s="189" t="s">
        <v>287</v>
      </c>
      <c r="C8" s="223">
        <v>60</v>
      </c>
      <c r="D8" s="223"/>
      <c r="E8" s="224">
        <v>37.4</v>
      </c>
      <c r="F8" s="224">
        <v>0.24</v>
      </c>
      <c r="G8" s="225">
        <f>ROUND(E8*F8,2)</f>
        <v>8.98</v>
      </c>
      <c r="H8" s="226"/>
      <c r="I8" s="226"/>
      <c r="J8" s="227"/>
    </row>
    <row r="9" spans="1:10" s="185" customFormat="1">
      <c r="A9" s="222">
        <v>2</v>
      </c>
      <c r="B9" s="189" t="s">
        <v>288</v>
      </c>
      <c r="C9" s="223">
        <v>97</v>
      </c>
      <c r="D9" s="223"/>
      <c r="E9" s="224">
        <v>11</v>
      </c>
      <c r="F9" s="228">
        <v>0.12</v>
      </c>
      <c r="G9" s="225"/>
      <c r="H9" s="225">
        <f>ROUND(E9*F9,2)</f>
        <v>1.32</v>
      </c>
      <c r="I9" s="226"/>
      <c r="J9" s="229"/>
    </row>
    <row r="10" spans="1:10" s="185" customFormat="1">
      <c r="A10" s="222">
        <v>3</v>
      </c>
      <c r="B10" s="189" t="s">
        <v>287</v>
      </c>
      <c r="C10" s="223">
        <v>108</v>
      </c>
      <c r="D10" s="197"/>
      <c r="E10" s="224">
        <v>37.6</v>
      </c>
      <c r="F10" s="228">
        <v>0.24</v>
      </c>
      <c r="G10" s="225">
        <f>ROUND(E10*F10,2)</f>
        <v>9.02</v>
      </c>
      <c r="H10" s="226"/>
      <c r="I10" s="226"/>
      <c r="J10" s="229"/>
    </row>
    <row r="11" spans="1:10" s="185" customFormat="1">
      <c r="A11" s="222">
        <v>4</v>
      </c>
      <c r="B11" s="189" t="s">
        <v>288</v>
      </c>
      <c r="C11" s="223">
        <v>146</v>
      </c>
      <c r="D11" s="223"/>
      <c r="E11" s="224">
        <v>7</v>
      </c>
      <c r="F11" s="228">
        <v>0.12</v>
      </c>
      <c r="G11" s="225"/>
      <c r="H11" s="225">
        <f>ROUND(E11*F11,2)</f>
        <v>0.84</v>
      </c>
      <c r="I11" s="226"/>
      <c r="J11" s="229"/>
    </row>
    <row r="12" spans="1:10" s="185" customFormat="1">
      <c r="A12" s="222">
        <v>5</v>
      </c>
      <c r="B12" s="189" t="s">
        <v>287</v>
      </c>
      <c r="C12" s="223">
        <v>153</v>
      </c>
      <c r="D12" s="223"/>
      <c r="E12" s="224">
        <v>66</v>
      </c>
      <c r="F12" s="228">
        <v>0.24</v>
      </c>
      <c r="G12" s="225">
        <f>ROUND(E12*F12,2)</f>
        <v>15.84</v>
      </c>
      <c r="H12" s="226"/>
      <c r="I12" s="226"/>
      <c r="J12" s="230"/>
    </row>
    <row r="13" spans="1:10" s="185" customFormat="1">
      <c r="A13" s="222">
        <v>6</v>
      </c>
      <c r="B13" s="189" t="s">
        <v>288</v>
      </c>
      <c r="C13" s="223">
        <v>219</v>
      </c>
      <c r="D13" s="223"/>
      <c r="E13" s="224">
        <v>5</v>
      </c>
      <c r="F13" s="228">
        <v>0.12</v>
      </c>
      <c r="G13" s="226"/>
      <c r="H13" s="225">
        <f>ROUND(E13*F13,2)</f>
        <v>0.6</v>
      </c>
      <c r="I13" s="226"/>
      <c r="J13" s="230"/>
    </row>
    <row r="14" spans="1:10" s="185" customFormat="1">
      <c r="A14" s="222">
        <v>7</v>
      </c>
      <c r="B14" s="189" t="s">
        <v>287</v>
      </c>
      <c r="C14" s="223">
        <v>224</v>
      </c>
      <c r="D14" s="197"/>
      <c r="E14" s="224">
        <v>157.69999999999999</v>
      </c>
      <c r="F14" s="228">
        <v>0.24</v>
      </c>
      <c r="G14" s="225">
        <f>ROUND(E14*F14,2)</f>
        <v>37.85</v>
      </c>
      <c r="H14" s="226"/>
      <c r="I14" s="226"/>
      <c r="J14" s="230"/>
    </row>
    <row r="15" spans="1:10" s="185" customFormat="1">
      <c r="A15" s="222">
        <v>8</v>
      </c>
      <c r="B15" s="189" t="s">
        <v>289</v>
      </c>
      <c r="C15" s="223">
        <v>382</v>
      </c>
      <c r="D15" s="223"/>
      <c r="E15" s="224">
        <v>154</v>
      </c>
      <c r="F15" s="228">
        <v>0.04</v>
      </c>
      <c r="G15" s="226"/>
      <c r="H15" s="225">
        <f>ROUND(E15*F15,2)</f>
        <v>6.16</v>
      </c>
      <c r="I15" s="226"/>
      <c r="J15" s="229"/>
    </row>
    <row r="16" spans="1:10" s="196" customFormat="1">
      <c r="A16" s="222">
        <v>9</v>
      </c>
      <c r="B16" s="189" t="s">
        <v>287</v>
      </c>
      <c r="C16" s="223">
        <v>533.5</v>
      </c>
      <c r="D16" s="197"/>
      <c r="E16" s="224">
        <v>131.5</v>
      </c>
      <c r="F16" s="228">
        <v>0.24</v>
      </c>
      <c r="G16" s="225">
        <f>ROUND(E16*F16,2)</f>
        <v>31.56</v>
      </c>
      <c r="H16" s="225"/>
      <c r="I16" s="226"/>
      <c r="J16" s="229"/>
    </row>
    <row r="17" spans="1:10" s="185" customFormat="1">
      <c r="A17" s="222">
        <v>10</v>
      </c>
      <c r="B17" s="189" t="s">
        <v>290</v>
      </c>
      <c r="C17" s="223">
        <v>665</v>
      </c>
      <c r="D17" s="223"/>
      <c r="E17" s="224">
        <v>2.41</v>
      </c>
      <c r="F17" s="228">
        <v>0.38</v>
      </c>
      <c r="G17" s="225"/>
      <c r="H17" s="225"/>
      <c r="I17" s="225"/>
      <c r="J17" s="231">
        <f>ROUND(E17*F17,2)</f>
        <v>0.92</v>
      </c>
    </row>
    <row r="18" spans="1:10" s="185" customFormat="1">
      <c r="A18" s="222">
        <v>11</v>
      </c>
      <c r="B18" s="189" t="s">
        <v>291</v>
      </c>
      <c r="C18" s="223">
        <v>665</v>
      </c>
      <c r="D18" s="223"/>
      <c r="E18" s="224">
        <v>19.8</v>
      </c>
      <c r="F18" s="228">
        <v>0.24</v>
      </c>
      <c r="G18" s="225">
        <f>ROUND(E18*F18,2)</f>
        <v>4.75</v>
      </c>
      <c r="H18" s="226"/>
      <c r="I18" s="226"/>
      <c r="J18" s="229"/>
    </row>
    <row r="19" spans="1:10" s="196" customFormat="1">
      <c r="A19" s="222">
        <v>12</v>
      </c>
      <c r="B19" s="189" t="s">
        <v>291</v>
      </c>
      <c r="C19" s="223">
        <v>735</v>
      </c>
      <c r="D19" s="223"/>
      <c r="E19" s="224">
        <v>7.43</v>
      </c>
      <c r="F19" s="228">
        <v>0.24</v>
      </c>
      <c r="G19" s="225">
        <f>ROUND(E19*F19,2)</f>
        <v>1.78</v>
      </c>
      <c r="H19" s="226"/>
      <c r="I19" s="226"/>
      <c r="J19" s="230"/>
    </row>
    <row r="20" spans="1:10" s="196" customFormat="1">
      <c r="A20" s="222">
        <v>13</v>
      </c>
      <c r="B20" s="189" t="s">
        <v>291</v>
      </c>
      <c r="C20" s="223">
        <v>735</v>
      </c>
      <c r="D20" s="223"/>
      <c r="E20" s="224">
        <v>7.6</v>
      </c>
      <c r="F20" s="228">
        <v>0.24</v>
      </c>
      <c r="G20" s="225">
        <f>ROUND(E20*F20,2)</f>
        <v>1.82</v>
      </c>
      <c r="H20" s="225"/>
      <c r="I20" s="232"/>
      <c r="J20" s="229"/>
    </row>
    <row r="21" spans="1:10" s="196" customFormat="1">
      <c r="A21" s="222">
        <v>14</v>
      </c>
      <c r="B21" s="189" t="s">
        <v>292</v>
      </c>
      <c r="C21" s="223">
        <v>742.5</v>
      </c>
      <c r="D21" s="197"/>
      <c r="E21" s="224">
        <v>4.5</v>
      </c>
      <c r="F21" s="228">
        <v>0.5</v>
      </c>
      <c r="G21" s="226"/>
      <c r="H21" s="226"/>
      <c r="I21" s="233">
        <f>ROUND(E21*F21,2)</f>
        <v>2.25</v>
      </c>
      <c r="J21" s="234"/>
    </row>
    <row r="22" spans="1:10" s="196" customFormat="1">
      <c r="A22" s="222">
        <v>15</v>
      </c>
      <c r="B22" s="189" t="s">
        <v>292</v>
      </c>
      <c r="C22" s="223">
        <v>742.5</v>
      </c>
      <c r="D22" s="197"/>
      <c r="E22" s="224">
        <v>4.5</v>
      </c>
      <c r="F22" s="228">
        <v>0.5</v>
      </c>
      <c r="G22" s="226"/>
      <c r="H22" s="226"/>
      <c r="I22" s="233">
        <f>ROUND(E22*F22,2)</f>
        <v>2.25</v>
      </c>
      <c r="J22" s="235"/>
    </row>
    <row r="23" spans="1:10" s="185" customFormat="1">
      <c r="A23" s="222">
        <v>16</v>
      </c>
      <c r="B23" s="189" t="s">
        <v>291</v>
      </c>
      <c r="C23" s="187">
        <v>746.5</v>
      </c>
      <c r="D23" s="223"/>
      <c r="E23" s="224">
        <v>21.5</v>
      </c>
      <c r="F23" s="228">
        <v>0.24</v>
      </c>
      <c r="G23" s="225">
        <f>ROUND(E23*F23,2)</f>
        <v>5.16</v>
      </c>
      <c r="H23" s="226"/>
      <c r="I23" s="226"/>
      <c r="J23" s="236"/>
    </row>
    <row r="24" spans="1:10" s="185" customFormat="1">
      <c r="A24" s="222">
        <v>17</v>
      </c>
      <c r="B24" s="189" t="s">
        <v>293</v>
      </c>
      <c r="C24" s="187">
        <v>748.5</v>
      </c>
      <c r="D24" s="223"/>
      <c r="E24" s="224">
        <v>4.2</v>
      </c>
      <c r="F24" s="224">
        <v>0.375</v>
      </c>
      <c r="G24" s="226"/>
      <c r="H24" s="226"/>
      <c r="I24" s="233">
        <f>ROUND(E24*F24,2)</f>
        <v>1.58</v>
      </c>
      <c r="J24" s="236"/>
    </row>
    <row r="25" spans="1:10" s="185" customFormat="1">
      <c r="A25" s="222">
        <v>18</v>
      </c>
      <c r="B25" s="189" t="s">
        <v>290</v>
      </c>
      <c r="C25" s="187">
        <v>755</v>
      </c>
      <c r="D25" s="197"/>
      <c r="E25" s="228">
        <v>1.38</v>
      </c>
      <c r="F25" s="228">
        <v>0.38</v>
      </c>
      <c r="G25" s="226"/>
      <c r="H25" s="226"/>
      <c r="I25" s="226"/>
      <c r="J25" s="231">
        <f>ROUND(E25*F25,2)</f>
        <v>0.52</v>
      </c>
    </row>
    <row r="26" spans="1:10" s="185" customFormat="1">
      <c r="A26" s="222">
        <v>19</v>
      </c>
      <c r="B26" s="189" t="s">
        <v>287</v>
      </c>
      <c r="C26" s="187">
        <v>757</v>
      </c>
      <c r="D26" s="223"/>
      <c r="E26" s="228">
        <v>20</v>
      </c>
      <c r="F26" s="228">
        <v>0.24</v>
      </c>
      <c r="G26" s="225">
        <f>ROUND(E26*F26,2)</f>
        <v>4.8</v>
      </c>
      <c r="H26" s="226"/>
      <c r="I26" s="226"/>
      <c r="J26" s="229"/>
    </row>
    <row r="27" spans="1:10" s="196" customFormat="1">
      <c r="A27" s="222">
        <v>20</v>
      </c>
      <c r="B27" s="189" t="s">
        <v>294</v>
      </c>
      <c r="C27" s="223">
        <v>777</v>
      </c>
      <c r="D27" s="197"/>
      <c r="E27" s="224">
        <v>42.5</v>
      </c>
      <c r="F27" s="228">
        <v>0.18</v>
      </c>
      <c r="G27" s="225"/>
      <c r="H27" s="225">
        <f t="shared" ref="H27:H34" si="0">ROUND(E27*F27,2)</f>
        <v>7.65</v>
      </c>
      <c r="I27" s="226"/>
      <c r="J27" s="229"/>
    </row>
    <row r="28" spans="1:10" s="196" customFormat="1">
      <c r="A28" s="222">
        <v>21</v>
      </c>
      <c r="B28" s="189" t="s">
        <v>288</v>
      </c>
      <c r="C28" s="223">
        <v>819.5</v>
      </c>
      <c r="D28" s="197"/>
      <c r="E28" s="224">
        <v>5</v>
      </c>
      <c r="F28" s="228">
        <v>0.12</v>
      </c>
      <c r="G28" s="226"/>
      <c r="H28" s="225">
        <f t="shared" si="0"/>
        <v>0.6</v>
      </c>
      <c r="I28" s="226"/>
      <c r="J28" s="229"/>
    </row>
    <row r="29" spans="1:10" s="185" customFormat="1">
      <c r="A29" s="222">
        <v>22</v>
      </c>
      <c r="B29" s="189" t="s">
        <v>294</v>
      </c>
      <c r="C29" s="187">
        <v>824.5</v>
      </c>
      <c r="D29" s="197"/>
      <c r="E29" s="228">
        <v>9.1999999999999993</v>
      </c>
      <c r="F29" s="228">
        <v>0.18</v>
      </c>
      <c r="G29" s="225"/>
      <c r="H29" s="225">
        <f t="shared" si="0"/>
        <v>1.66</v>
      </c>
      <c r="I29" s="226"/>
      <c r="J29" s="236"/>
    </row>
    <row r="30" spans="1:10" s="185" customFormat="1">
      <c r="A30" s="222">
        <v>23</v>
      </c>
      <c r="B30" s="189" t="s">
        <v>288</v>
      </c>
      <c r="C30" s="187">
        <v>833.5</v>
      </c>
      <c r="D30" s="197"/>
      <c r="E30" s="228">
        <v>5</v>
      </c>
      <c r="F30" s="228">
        <v>0.12</v>
      </c>
      <c r="G30" s="226"/>
      <c r="H30" s="225">
        <f t="shared" si="0"/>
        <v>0.6</v>
      </c>
      <c r="I30" s="226"/>
      <c r="J30" s="230"/>
    </row>
    <row r="31" spans="1:10" s="196" customFormat="1">
      <c r="A31" s="222">
        <v>24</v>
      </c>
      <c r="B31" s="189" t="s">
        <v>294</v>
      </c>
      <c r="C31" s="223">
        <v>838.5</v>
      </c>
      <c r="D31" s="197"/>
      <c r="E31" s="224">
        <v>39.200000000000003</v>
      </c>
      <c r="F31" s="228">
        <v>0.18</v>
      </c>
      <c r="G31" s="225"/>
      <c r="H31" s="225">
        <f t="shared" si="0"/>
        <v>7.06</v>
      </c>
      <c r="I31" s="226"/>
      <c r="J31" s="229"/>
    </row>
    <row r="32" spans="1:10" s="196" customFormat="1">
      <c r="A32" s="222">
        <v>25</v>
      </c>
      <c r="B32" s="189" t="s">
        <v>288</v>
      </c>
      <c r="C32" s="223">
        <v>877.5</v>
      </c>
      <c r="D32" s="197"/>
      <c r="E32" s="224">
        <v>5</v>
      </c>
      <c r="F32" s="228">
        <v>0.12</v>
      </c>
      <c r="G32" s="226"/>
      <c r="H32" s="225">
        <f t="shared" si="0"/>
        <v>0.6</v>
      </c>
      <c r="I32" s="226"/>
      <c r="J32" s="229"/>
    </row>
    <row r="33" spans="1:10" s="196" customFormat="1">
      <c r="A33" s="222">
        <v>26</v>
      </c>
      <c r="B33" s="189" t="s">
        <v>294</v>
      </c>
      <c r="C33" s="223">
        <v>882.5</v>
      </c>
      <c r="D33" s="223"/>
      <c r="E33" s="224">
        <v>16.2</v>
      </c>
      <c r="F33" s="228">
        <v>0.18</v>
      </c>
      <c r="G33" s="225"/>
      <c r="H33" s="225">
        <f t="shared" si="0"/>
        <v>2.92</v>
      </c>
      <c r="I33" s="226"/>
      <c r="J33" s="229"/>
    </row>
    <row r="34" spans="1:10" s="196" customFormat="1">
      <c r="A34" s="222">
        <v>27</v>
      </c>
      <c r="B34" s="189" t="s">
        <v>288</v>
      </c>
      <c r="C34" s="187">
        <v>889</v>
      </c>
      <c r="D34" s="223"/>
      <c r="E34" s="224">
        <v>5</v>
      </c>
      <c r="F34" s="228">
        <v>0.12</v>
      </c>
      <c r="G34" s="225"/>
      <c r="H34" s="225">
        <f t="shared" si="0"/>
        <v>0.6</v>
      </c>
      <c r="I34" s="226"/>
      <c r="J34" s="236"/>
    </row>
    <row r="35" spans="1:10" s="196" customFormat="1">
      <c r="A35" s="222">
        <v>28</v>
      </c>
      <c r="B35" s="189" t="s">
        <v>287</v>
      </c>
      <c r="C35" s="223">
        <v>904</v>
      </c>
      <c r="D35" s="197"/>
      <c r="E35" s="224">
        <v>19.2</v>
      </c>
      <c r="F35" s="228">
        <v>0.24</v>
      </c>
      <c r="G35" s="225">
        <f>ROUND(E35*F35,2)</f>
        <v>4.6100000000000003</v>
      </c>
      <c r="H35" s="226"/>
      <c r="I35" s="226"/>
      <c r="J35" s="229"/>
    </row>
    <row r="36" spans="1:10" s="196" customFormat="1">
      <c r="A36" s="222">
        <v>29</v>
      </c>
      <c r="B36" s="189" t="s">
        <v>288</v>
      </c>
      <c r="C36" s="223">
        <v>923</v>
      </c>
      <c r="D36" s="197"/>
      <c r="E36" s="224">
        <v>5</v>
      </c>
      <c r="F36" s="228">
        <v>0.12</v>
      </c>
      <c r="G36" s="226"/>
      <c r="H36" s="225">
        <f>ROUND(E36*F36,2)</f>
        <v>0.6</v>
      </c>
      <c r="I36" s="226"/>
      <c r="J36" s="229"/>
    </row>
    <row r="37" spans="1:10" s="196" customFormat="1">
      <c r="A37" s="222">
        <v>30</v>
      </c>
      <c r="B37" s="189" t="s">
        <v>287</v>
      </c>
      <c r="C37" s="223">
        <v>928</v>
      </c>
      <c r="D37" s="197"/>
      <c r="E37" s="224">
        <v>19.7</v>
      </c>
      <c r="F37" s="228">
        <v>0.24</v>
      </c>
      <c r="G37" s="225">
        <f>ROUND(E37*F37,2)</f>
        <v>4.7300000000000004</v>
      </c>
      <c r="H37" s="226"/>
      <c r="I37" s="226"/>
      <c r="J37" s="229"/>
    </row>
    <row r="38" spans="1:10" s="196" customFormat="1">
      <c r="A38" s="222">
        <v>31</v>
      </c>
      <c r="B38" s="189" t="s">
        <v>288</v>
      </c>
      <c r="C38" s="223">
        <v>948</v>
      </c>
      <c r="D38" s="223"/>
      <c r="E38" s="224">
        <v>5</v>
      </c>
      <c r="F38" s="228">
        <v>0.12</v>
      </c>
      <c r="G38" s="226"/>
      <c r="H38" s="225">
        <f>ROUND(E38*F38,2)</f>
        <v>0.6</v>
      </c>
      <c r="I38" s="226"/>
      <c r="J38" s="229"/>
    </row>
    <row r="39" spans="1:10" s="196" customFormat="1">
      <c r="A39" s="222">
        <v>32</v>
      </c>
      <c r="B39" s="189" t="s">
        <v>287</v>
      </c>
      <c r="C39" s="223">
        <v>953</v>
      </c>
      <c r="D39" s="223"/>
      <c r="E39" s="224">
        <v>17.600000000000001</v>
      </c>
      <c r="F39" s="228">
        <v>0.24</v>
      </c>
      <c r="G39" s="225">
        <f>ROUND(E39*F39,2)</f>
        <v>4.22</v>
      </c>
      <c r="H39" s="226"/>
      <c r="I39" s="226"/>
      <c r="J39" s="229"/>
    </row>
    <row r="40" spans="1:10" s="196" customFormat="1">
      <c r="A40" s="222">
        <v>33</v>
      </c>
      <c r="B40" s="189" t="s">
        <v>288</v>
      </c>
      <c r="C40" s="223">
        <v>970.5</v>
      </c>
      <c r="D40" s="197"/>
      <c r="E40" s="224">
        <v>5</v>
      </c>
      <c r="F40" s="228">
        <v>0.12</v>
      </c>
      <c r="G40" s="226"/>
      <c r="H40" s="225">
        <f t="shared" ref="H40:H52" si="1">ROUND(E40*F40,2)</f>
        <v>0.6</v>
      </c>
      <c r="I40" s="226"/>
      <c r="J40" s="229"/>
    </row>
    <row r="41" spans="1:10" s="196" customFormat="1">
      <c r="A41" s="222">
        <v>34</v>
      </c>
      <c r="B41" s="189" t="s">
        <v>294</v>
      </c>
      <c r="C41" s="223">
        <v>975.5</v>
      </c>
      <c r="D41" s="197"/>
      <c r="E41" s="224">
        <v>16.8</v>
      </c>
      <c r="F41" s="228">
        <v>0.18</v>
      </c>
      <c r="G41" s="225"/>
      <c r="H41" s="225">
        <f t="shared" si="1"/>
        <v>3.02</v>
      </c>
      <c r="I41" s="226"/>
      <c r="J41" s="229"/>
    </row>
    <row r="42" spans="1:10" s="196" customFormat="1">
      <c r="A42" s="222">
        <v>35</v>
      </c>
      <c r="B42" s="189" t="s">
        <v>288</v>
      </c>
      <c r="C42" s="223">
        <v>992</v>
      </c>
      <c r="D42" s="223"/>
      <c r="E42" s="224">
        <v>5</v>
      </c>
      <c r="F42" s="228">
        <v>0.12</v>
      </c>
      <c r="G42" s="226"/>
      <c r="H42" s="225">
        <f t="shared" si="1"/>
        <v>0.6</v>
      </c>
      <c r="I42" s="226"/>
      <c r="J42" s="229"/>
    </row>
    <row r="43" spans="1:10" s="196" customFormat="1">
      <c r="A43" s="222">
        <v>36</v>
      </c>
      <c r="B43" s="189" t="s">
        <v>294</v>
      </c>
      <c r="C43" s="187">
        <v>997</v>
      </c>
      <c r="D43" s="197"/>
      <c r="E43" s="224">
        <v>20.399999999999999</v>
      </c>
      <c r="F43" s="228">
        <v>0.18</v>
      </c>
      <c r="G43" s="225"/>
      <c r="H43" s="225">
        <f t="shared" si="1"/>
        <v>3.67</v>
      </c>
      <c r="I43" s="226"/>
      <c r="J43" s="230"/>
    </row>
    <row r="44" spans="1:10" s="185" customFormat="1">
      <c r="A44" s="222">
        <v>37</v>
      </c>
      <c r="B44" s="189" t="s">
        <v>288</v>
      </c>
      <c r="C44" s="187">
        <v>1017.5</v>
      </c>
      <c r="D44" s="223"/>
      <c r="E44" s="228">
        <v>5</v>
      </c>
      <c r="F44" s="228">
        <v>0.12</v>
      </c>
      <c r="G44" s="225"/>
      <c r="H44" s="225">
        <f t="shared" si="1"/>
        <v>0.6</v>
      </c>
      <c r="I44" s="225"/>
      <c r="J44" s="230"/>
    </row>
    <row r="45" spans="1:10" s="185" customFormat="1">
      <c r="A45" s="222">
        <v>38</v>
      </c>
      <c r="B45" s="189" t="s">
        <v>294</v>
      </c>
      <c r="C45" s="187">
        <v>1022.5</v>
      </c>
      <c r="D45" s="223"/>
      <c r="E45" s="228">
        <v>20.9</v>
      </c>
      <c r="F45" s="228">
        <v>0.18</v>
      </c>
      <c r="G45" s="225"/>
      <c r="H45" s="225">
        <f t="shared" si="1"/>
        <v>3.76</v>
      </c>
      <c r="I45" s="226"/>
      <c r="J45" s="236"/>
    </row>
    <row r="46" spans="1:10" s="185" customFormat="1">
      <c r="A46" s="222">
        <v>39</v>
      </c>
      <c r="B46" s="189" t="s">
        <v>288</v>
      </c>
      <c r="C46" s="187">
        <v>1043.5</v>
      </c>
      <c r="D46" s="223"/>
      <c r="E46" s="228">
        <v>5</v>
      </c>
      <c r="F46" s="228">
        <v>0.12</v>
      </c>
      <c r="G46" s="226"/>
      <c r="H46" s="225">
        <f t="shared" si="1"/>
        <v>0.6</v>
      </c>
      <c r="I46" s="226"/>
      <c r="J46" s="230"/>
    </row>
    <row r="47" spans="1:10" s="185" customFormat="1">
      <c r="A47" s="222">
        <v>40</v>
      </c>
      <c r="B47" s="189" t="s">
        <v>294</v>
      </c>
      <c r="C47" s="187">
        <v>1048.5</v>
      </c>
      <c r="D47" s="197"/>
      <c r="E47" s="228">
        <v>44</v>
      </c>
      <c r="F47" s="228">
        <v>0.18</v>
      </c>
      <c r="G47" s="225"/>
      <c r="H47" s="225">
        <f t="shared" si="1"/>
        <v>7.92</v>
      </c>
      <c r="I47" s="226"/>
      <c r="J47" s="229"/>
    </row>
    <row r="48" spans="1:10" s="196" customFormat="1">
      <c r="A48" s="222">
        <v>41</v>
      </c>
      <c r="B48" s="189" t="s">
        <v>288</v>
      </c>
      <c r="C48" s="187">
        <v>1092.5</v>
      </c>
      <c r="D48" s="197"/>
      <c r="E48" s="228">
        <v>5</v>
      </c>
      <c r="F48" s="228">
        <v>0.12</v>
      </c>
      <c r="G48" s="226"/>
      <c r="H48" s="225">
        <f t="shared" si="1"/>
        <v>0.6</v>
      </c>
      <c r="I48" s="226"/>
      <c r="J48" s="229"/>
    </row>
    <row r="49" spans="1:10" s="196" customFormat="1">
      <c r="A49" s="222">
        <v>42</v>
      </c>
      <c r="B49" s="189" t="s">
        <v>294</v>
      </c>
      <c r="C49" s="187">
        <v>1097.5</v>
      </c>
      <c r="D49" s="223"/>
      <c r="E49" s="228">
        <v>9.5</v>
      </c>
      <c r="F49" s="228">
        <v>0.18</v>
      </c>
      <c r="G49" s="225"/>
      <c r="H49" s="225">
        <f t="shared" si="1"/>
        <v>1.71</v>
      </c>
      <c r="I49" s="226"/>
      <c r="J49" s="236"/>
    </row>
    <row r="50" spans="1:10" s="196" customFormat="1">
      <c r="A50" s="222">
        <v>43</v>
      </c>
      <c r="B50" s="189" t="s">
        <v>288</v>
      </c>
      <c r="C50" s="187">
        <v>1107</v>
      </c>
      <c r="D50" s="223"/>
      <c r="E50" s="228">
        <v>5</v>
      </c>
      <c r="F50" s="228">
        <v>0.12</v>
      </c>
      <c r="G50" s="225"/>
      <c r="H50" s="225">
        <f t="shared" si="1"/>
        <v>0.6</v>
      </c>
      <c r="I50" s="226"/>
      <c r="J50" s="230"/>
    </row>
    <row r="51" spans="1:10" s="196" customFormat="1">
      <c r="A51" s="222">
        <v>44</v>
      </c>
      <c r="B51" s="189" t="s">
        <v>294</v>
      </c>
      <c r="C51" s="223">
        <v>1112</v>
      </c>
      <c r="D51" s="223"/>
      <c r="E51" s="224">
        <v>55.3</v>
      </c>
      <c r="F51" s="228">
        <v>0.18</v>
      </c>
      <c r="G51" s="225"/>
      <c r="H51" s="225">
        <f t="shared" si="1"/>
        <v>9.9499999999999993</v>
      </c>
      <c r="I51" s="226"/>
      <c r="J51" s="229"/>
    </row>
    <row r="52" spans="1:10" s="196" customFormat="1">
      <c r="A52" s="222">
        <v>45</v>
      </c>
      <c r="B52" s="189" t="s">
        <v>289</v>
      </c>
      <c r="C52" s="223">
        <v>1167.5</v>
      </c>
      <c r="D52" s="197"/>
      <c r="E52" s="224">
        <v>50</v>
      </c>
      <c r="F52" s="228">
        <v>0.04</v>
      </c>
      <c r="G52" s="226"/>
      <c r="H52" s="225">
        <f t="shared" si="1"/>
        <v>2</v>
      </c>
      <c r="I52" s="226"/>
      <c r="J52" s="229"/>
    </row>
    <row r="53" spans="1:10" s="196" customFormat="1">
      <c r="A53" s="222">
        <v>46</v>
      </c>
      <c r="B53" s="189" t="s">
        <v>287</v>
      </c>
      <c r="C53" s="223">
        <v>1217.5</v>
      </c>
      <c r="D53" s="197"/>
      <c r="E53" s="224">
        <v>20</v>
      </c>
      <c r="F53" s="228">
        <v>0.24</v>
      </c>
      <c r="G53" s="225">
        <f>ROUND(E53*F53,2)</f>
        <v>4.8</v>
      </c>
      <c r="H53" s="226"/>
      <c r="I53" s="226"/>
      <c r="J53" s="229"/>
    </row>
    <row r="54" spans="1:10" s="196" customFormat="1">
      <c r="A54" s="222">
        <v>47</v>
      </c>
      <c r="B54" s="189" t="s">
        <v>288</v>
      </c>
      <c r="C54" s="223">
        <v>1237.5</v>
      </c>
      <c r="D54" s="197"/>
      <c r="E54" s="224">
        <v>17</v>
      </c>
      <c r="F54" s="228">
        <v>0.12</v>
      </c>
      <c r="G54" s="226"/>
      <c r="H54" s="225">
        <f>ROUND(E54*F54,2)</f>
        <v>2.04</v>
      </c>
      <c r="I54" s="226"/>
      <c r="J54" s="229"/>
    </row>
    <row r="55" spans="1:10" s="196" customFormat="1">
      <c r="A55" s="222">
        <v>48</v>
      </c>
      <c r="B55" s="189" t="s">
        <v>287</v>
      </c>
      <c r="C55" s="223" t="s">
        <v>295</v>
      </c>
      <c r="D55" s="197"/>
      <c r="E55" s="224">
        <v>20</v>
      </c>
      <c r="F55" s="228">
        <v>0.24</v>
      </c>
      <c r="G55" s="225">
        <f>ROUND(E55*F55,2)</f>
        <v>4.8</v>
      </c>
      <c r="H55" s="226"/>
      <c r="I55" s="226"/>
      <c r="J55" s="229"/>
    </row>
    <row r="56" spans="1:10" s="196" customFormat="1">
      <c r="A56" s="222">
        <v>49</v>
      </c>
      <c r="B56" s="189" t="s">
        <v>296</v>
      </c>
      <c r="C56" s="223" t="s">
        <v>295</v>
      </c>
      <c r="D56" s="197"/>
      <c r="E56" s="228">
        <v>8.5</v>
      </c>
      <c r="F56" s="228">
        <v>0.26250000000000001</v>
      </c>
      <c r="G56" s="226"/>
      <c r="H56" s="226"/>
      <c r="I56" s="233">
        <f>ROUND(E56*F56,2)</f>
        <v>2.23</v>
      </c>
      <c r="J56" s="230"/>
    </row>
    <row r="57" spans="1:10" s="196" customFormat="1">
      <c r="A57" s="222">
        <v>50</v>
      </c>
      <c r="B57" s="189" t="s">
        <v>287</v>
      </c>
      <c r="C57" s="223">
        <v>1254.5</v>
      </c>
      <c r="D57" s="223"/>
      <c r="E57" s="224">
        <v>6</v>
      </c>
      <c r="F57" s="228">
        <v>0.24</v>
      </c>
      <c r="G57" s="225">
        <f>ROUND(E57*F57,2)</f>
        <v>1.44</v>
      </c>
      <c r="H57" s="226"/>
      <c r="I57" s="226"/>
      <c r="J57" s="229"/>
    </row>
    <row r="58" spans="1:10" s="196" customFormat="1">
      <c r="A58" s="222">
        <v>51</v>
      </c>
      <c r="B58" s="189" t="s">
        <v>293</v>
      </c>
      <c r="C58" s="223">
        <v>1257</v>
      </c>
      <c r="D58" s="197"/>
      <c r="E58" s="224">
        <v>2.75</v>
      </c>
      <c r="F58" s="224">
        <v>0.375</v>
      </c>
      <c r="G58" s="226"/>
      <c r="H58" s="226"/>
      <c r="I58" s="233">
        <f>ROUND(E58*F58,2)</f>
        <v>1.03</v>
      </c>
      <c r="J58" s="229"/>
    </row>
    <row r="59" spans="1:10" s="196" customFormat="1">
      <c r="A59" s="222">
        <v>52</v>
      </c>
      <c r="B59" s="189" t="s">
        <v>292</v>
      </c>
      <c r="C59" s="223">
        <v>1259</v>
      </c>
      <c r="D59" s="197"/>
      <c r="E59" s="224">
        <v>6</v>
      </c>
      <c r="F59" s="228">
        <v>0.5</v>
      </c>
      <c r="G59" s="226"/>
      <c r="H59" s="226"/>
      <c r="I59" s="237">
        <f>ROUND(E59*F59,2)</f>
        <v>3</v>
      </c>
      <c r="J59" s="229"/>
    </row>
    <row r="60" spans="1:10" s="196" customFormat="1">
      <c r="A60" s="222">
        <v>53</v>
      </c>
      <c r="B60" s="189" t="s">
        <v>287</v>
      </c>
      <c r="C60" s="223">
        <v>1263</v>
      </c>
      <c r="D60" s="197"/>
      <c r="E60" s="224">
        <v>20</v>
      </c>
      <c r="F60" s="228">
        <v>0.24</v>
      </c>
      <c r="G60" s="225">
        <f>ROUND(E60*F60,2)</f>
        <v>4.8</v>
      </c>
      <c r="H60" s="226"/>
      <c r="I60" s="226"/>
      <c r="J60" s="229"/>
    </row>
    <row r="61" spans="1:10" s="196" customFormat="1">
      <c r="A61" s="222">
        <v>54</v>
      </c>
      <c r="B61" s="189" t="s">
        <v>293</v>
      </c>
      <c r="C61" s="223">
        <v>1265</v>
      </c>
      <c r="D61" s="197"/>
      <c r="E61" s="224">
        <v>2.75</v>
      </c>
      <c r="F61" s="224">
        <v>0.375</v>
      </c>
      <c r="G61" s="226"/>
      <c r="H61" s="226"/>
      <c r="I61" s="225">
        <f>ROUND(E61*F61,2)</f>
        <v>1.03</v>
      </c>
      <c r="J61" s="229"/>
    </row>
    <row r="62" spans="1:10" s="196" customFormat="1">
      <c r="A62" s="222">
        <v>55</v>
      </c>
      <c r="B62" s="189" t="s">
        <v>297</v>
      </c>
      <c r="C62" s="223">
        <v>1283</v>
      </c>
      <c r="D62" s="223"/>
      <c r="E62" s="224">
        <v>50</v>
      </c>
      <c r="F62" s="224">
        <v>0.08</v>
      </c>
      <c r="G62" s="225"/>
      <c r="H62" s="225">
        <f>ROUND(E62*F62,2)</f>
        <v>4</v>
      </c>
      <c r="I62" s="226"/>
      <c r="J62" s="229"/>
    </row>
    <row r="63" spans="1:10" s="196" customFormat="1">
      <c r="A63" s="222">
        <v>56</v>
      </c>
      <c r="B63" s="189" t="s">
        <v>288</v>
      </c>
      <c r="C63" s="223">
        <v>1845.5</v>
      </c>
      <c r="D63" s="197"/>
      <c r="E63" s="224">
        <v>5</v>
      </c>
      <c r="F63" s="228">
        <v>0.12</v>
      </c>
      <c r="G63" s="226"/>
      <c r="H63" s="225">
        <f>ROUND(E63*F63,2)</f>
        <v>0.6</v>
      </c>
      <c r="I63" s="226"/>
      <c r="J63" s="229"/>
    </row>
    <row r="64" spans="1:10" s="196" customFormat="1">
      <c r="A64" s="222">
        <v>57</v>
      </c>
      <c r="B64" s="189" t="s">
        <v>288</v>
      </c>
      <c r="C64" s="223">
        <v>2051.5</v>
      </c>
      <c r="D64" s="197"/>
      <c r="E64" s="224">
        <v>5</v>
      </c>
      <c r="F64" s="228">
        <v>0.12</v>
      </c>
      <c r="G64" s="226"/>
      <c r="H64" s="225">
        <f>ROUND(E64*F64,2)</f>
        <v>0.6</v>
      </c>
      <c r="I64" s="226"/>
      <c r="J64" s="229"/>
    </row>
    <row r="65" spans="1:10" s="196" customFormat="1" hidden="1">
      <c r="A65" s="238"/>
      <c r="B65" s="193"/>
      <c r="C65" s="197"/>
      <c r="D65" s="197"/>
      <c r="E65" s="239"/>
      <c r="F65" s="240"/>
      <c r="G65" s="226"/>
      <c r="H65" s="226"/>
      <c r="I65" s="226"/>
      <c r="J65" s="229"/>
    </row>
    <row r="66" spans="1:10" s="196" customFormat="1" hidden="1">
      <c r="A66" s="238"/>
      <c r="B66" s="193"/>
      <c r="C66" s="197"/>
      <c r="D66" s="197"/>
      <c r="E66" s="239"/>
      <c r="F66" s="239"/>
      <c r="G66" s="226"/>
      <c r="H66" s="226"/>
      <c r="I66" s="226"/>
      <c r="J66" s="229"/>
    </row>
    <row r="67" spans="1:10" s="196" customFormat="1" hidden="1">
      <c r="A67" s="238"/>
      <c r="B67" s="193"/>
      <c r="C67" s="197"/>
      <c r="D67" s="197"/>
      <c r="E67" s="239"/>
      <c r="F67" s="240"/>
      <c r="G67" s="226"/>
      <c r="H67" s="226"/>
      <c r="I67" s="226"/>
      <c r="J67" s="229"/>
    </row>
    <row r="68" spans="1:10" s="196" customFormat="1" hidden="1">
      <c r="A68" s="238"/>
      <c r="B68" s="193"/>
      <c r="C68" s="191"/>
      <c r="D68" s="197"/>
      <c r="E68" s="239"/>
      <c r="F68" s="240"/>
      <c r="G68" s="226"/>
      <c r="H68" s="226"/>
      <c r="I68" s="226"/>
      <c r="J68" s="230"/>
    </row>
    <row r="69" spans="1:10" s="196" customFormat="1" hidden="1">
      <c r="A69" s="238"/>
      <c r="B69" s="193"/>
      <c r="C69" s="197"/>
      <c r="D69" s="197"/>
      <c r="E69" s="239"/>
      <c r="F69" s="239"/>
      <c r="G69" s="226"/>
      <c r="H69" s="226"/>
      <c r="I69" s="226"/>
      <c r="J69" s="229"/>
    </row>
    <row r="70" spans="1:10" s="196" customFormat="1" hidden="1">
      <c r="A70" s="238"/>
      <c r="B70" s="193"/>
      <c r="C70" s="197"/>
      <c r="D70" s="197"/>
      <c r="E70" s="239"/>
      <c r="F70" s="239"/>
      <c r="G70" s="226"/>
      <c r="H70" s="226"/>
      <c r="I70" s="226"/>
      <c r="J70" s="229"/>
    </row>
    <row r="71" spans="1:10" s="196" customFormat="1" hidden="1">
      <c r="A71" s="238"/>
      <c r="B71" s="193"/>
      <c r="C71" s="197"/>
      <c r="D71" s="197"/>
      <c r="E71" s="239"/>
      <c r="F71" s="240"/>
      <c r="G71" s="226"/>
      <c r="H71" s="226"/>
      <c r="I71" s="226"/>
      <c r="J71" s="229"/>
    </row>
    <row r="72" spans="1:10" s="196" customFormat="1" hidden="1">
      <c r="A72" s="238"/>
      <c r="B72" s="193"/>
      <c r="C72" s="197"/>
      <c r="D72" s="197"/>
      <c r="E72" s="239"/>
      <c r="F72" s="240"/>
      <c r="G72" s="226"/>
      <c r="H72" s="226"/>
      <c r="I72" s="226"/>
      <c r="J72" s="229"/>
    </row>
    <row r="73" spans="1:10" s="196" customFormat="1" hidden="1">
      <c r="A73" s="238"/>
      <c r="B73" s="193"/>
      <c r="C73" s="197"/>
      <c r="D73" s="197"/>
      <c r="E73" s="239"/>
      <c r="F73" s="240"/>
      <c r="G73" s="226"/>
      <c r="H73" s="226"/>
      <c r="I73" s="226"/>
      <c r="J73" s="229"/>
    </row>
    <row r="74" spans="1:10" s="196" customFormat="1" hidden="1">
      <c r="A74" s="238"/>
      <c r="B74" s="193"/>
      <c r="C74" s="191"/>
      <c r="D74" s="197"/>
      <c r="E74" s="239"/>
      <c r="F74" s="240"/>
      <c r="G74" s="226"/>
      <c r="H74" s="226"/>
      <c r="I74" s="226"/>
      <c r="J74" s="230"/>
    </row>
    <row r="75" spans="1:10" s="185" customFormat="1" hidden="1">
      <c r="A75" s="238"/>
      <c r="B75" s="193"/>
      <c r="C75" s="197"/>
      <c r="D75" s="197"/>
      <c r="E75" s="239"/>
      <c r="F75" s="239"/>
      <c r="G75" s="226"/>
      <c r="H75" s="226"/>
      <c r="I75" s="226"/>
      <c r="J75" s="229"/>
    </row>
    <row r="76" spans="1:10" s="185" customFormat="1" hidden="1">
      <c r="A76" s="238"/>
      <c r="B76" s="193"/>
      <c r="C76" s="197"/>
      <c r="D76" s="197"/>
      <c r="E76" s="239"/>
      <c r="F76" s="239"/>
      <c r="G76" s="226"/>
      <c r="H76" s="226"/>
      <c r="I76" s="226"/>
      <c r="J76" s="229"/>
    </row>
    <row r="77" spans="1:10" s="196" customFormat="1" hidden="1">
      <c r="A77" s="238"/>
      <c r="B77" s="193"/>
      <c r="C77" s="197"/>
      <c r="D77" s="197"/>
      <c r="E77" s="239"/>
      <c r="F77" s="239"/>
      <c r="G77" s="226"/>
      <c r="H77" s="226"/>
      <c r="I77" s="226"/>
      <c r="J77" s="229"/>
    </row>
    <row r="78" spans="1:10" s="196" customFormat="1" hidden="1">
      <c r="A78" s="238"/>
      <c r="B78" s="193"/>
      <c r="C78" s="197"/>
      <c r="D78" s="197"/>
      <c r="E78" s="239"/>
      <c r="F78" s="239"/>
      <c r="G78" s="226"/>
      <c r="H78" s="226"/>
      <c r="I78" s="226"/>
      <c r="J78" s="229"/>
    </row>
    <row r="79" spans="1:10" s="185" customFormat="1" hidden="1">
      <c r="A79" s="238"/>
      <c r="B79" s="193"/>
      <c r="C79" s="197"/>
      <c r="D79" s="197"/>
      <c r="E79" s="239"/>
      <c r="F79" s="239"/>
      <c r="G79" s="226"/>
      <c r="H79" s="226"/>
      <c r="I79" s="226"/>
      <c r="J79" s="230"/>
    </row>
    <row r="80" spans="1:10" s="196" customFormat="1" hidden="1">
      <c r="A80" s="238"/>
      <c r="B80" s="193"/>
      <c r="C80" s="191"/>
      <c r="D80" s="197"/>
      <c r="E80" s="240"/>
      <c r="F80" s="240"/>
      <c r="G80" s="226"/>
      <c r="H80" s="226"/>
      <c r="I80" s="226"/>
      <c r="J80" s="230"/>
    </row>
    <row r="81" spans="1:10" s="196" customFormat="1" hidden="1">
      <c r="A81" s="238"/>
      <c r="B81" s="193"/>
      <c r="C81" s="197"/>
      <c r="D81" s="197"/>
      <c r="E81" s="239"/>
      <c r="F81" s="239"/>
      <c r="G81" s="226"/>
      <c r="H81" s="226"/>
      <c r="I81" s="226"/>
      <c r="J81" s="229"/>
    </row>
    <row r="82" spans="1:10" s="196" customFormat="1" hidden="1">
      <c r="A82" s="238"/>
      <c r="B82" s="193"/>
      <c r="C82" s="191"/>
      <c r="D82" s="197"/>
      <c r="E82" s="240"/>
      <c r="F82" s="240"/>
      <c r="G82" s="226"/>
      <c r="H82" s="226"/>
      <c r="I82" s="226"/>
      <c r="J82" s="230"/>
    </row>
    <row r="83" spans="1:10" s="196" customFormat="1" hidden="1">
      <c r="A83" s="238"/>
      <c r="B83" s="193"/>
      <c r="C83" s="191"/>
      <c r="D83" s="197"/>
      <c r="E83" s="240"/>
      <c r="F83" s="240"/>
      <c r="G83" s="226"/>
      <c r="H83" s="226"/>
      <c r="I83" s="226"/>
      <c r="J83" s="230"/>
    </row>
    <row r="84" spans="1:10" s="196" customFormat="1" hidden="1">
      <c r="A84" s="238"/>
      <c r="B84" s="193"/>
      <c r="C84" s="197"/>
      <c r="D84" s="197"/>
      <c r="E84" s="239"/>
      <c r="F84" s="239"/>
      <c r="G84" s="226"/>
      <c r="H84" s="226"/>
      <c r="I84" s="226"/>
      <c r="J84" s="229"/>
    </row>
    <row r="85" spans="1:10" s="196" customFormat="1" hidden="1">
      <c r="A85" s="238"/>
      <c r="B85" s="193"/>
      <c r="C85" s="197"/>
      <c r="D85" s="197"/>
      <c r="E85" s="239"/>
      <c r="F85" s="239"/>
      <c r="G85" s="226"/>
      <c r="H85" s="226"/>
      <c r="I85" s="226"/>
      <c r="J85" s="236"/>
    </row>
    <row r="86" spans="1:10" s="196" customFormat="1" hidden="1">
      <c r="A86" s="238"/>
      <c r="B86" s="193"/>
      <c r="C86" s="191"/>
      <c r="D86" s="197"/>
      <c r="E86" s="239"/>
      <c r="F86" s="240"/>
      <c r="G86" s="226"/>
      <c r="H86" s="226"/>
      <c r="I86" s="241"/>
      <c r="J86" s="229"/>
    </row>
    <row r="87" spans="1:10" s="196" customFormat="1" hidden="1">
      <c r="A87" s="238"/>
      <c r="B87" s="193"/>
      <c r="C87" s="191"/>
      <c r="D87" s="197"/>
      <c r="E87" s="239"/>
      <c r="F87" s="240"/>
      <c r="G87" s="226"/>
      <c r="H87" s="226"/>
      <c r="I87" s="241"/>
      <c r="J87" s="229"/>
    </row>
    <row r="88" spans="1:10" s="196" customFormat="1" hidden="1">
      <c r="A88" s="238"/>
      <c r="B88" s="193"/>
      <c r="C88" s="191"/>
      <c r="D88" s="197"/>
      <c r="E88" s="239"/>
      <c r="F88" s="240"/>
      <c r="G88" s="226"/>
      <c r="H88" s="226"/>
      <c r="I88" s="226"/>
      <c r="J88" s="229"/>
    </row>
    <row r="89" spans="1:10" s="196" customFormat="1" hidden="1">
      <c r="A89" s="238"/>
      <c r="B89" s="193"/>
      <c r="C89" s="191"/>
      <c r="D89" s="197"/>
      <c r="E89" s="239"/>
      <c r="F89" s="240"/>
      <c r="G89" s="226"/>
      <c r="H89" s="226"/>
      <c r="I89" s="226"/>
      <c r="J89" s="229"/>
    </row>
    <row r="90" spans="1:10" s="196" customFormat="1" hidden="1">
      <c r="A90" s="238"/>
      <c r="B90" s="193"/>
      <c r="C90" s="191"/>
      <c r="D90" s="197"/>
      <c r="E90" s="239"/>
      <c r="F90" s="240"/>
      <c r="G90" s="226"/>
      <c r="H90" s="226"/>
      <c r="I90" s="226"/>
      <c r="J90" s="236"/>
    </row>
    <row r="91" spans="1:10" s="196" customFormat="1" hidden="1">
      <c r="A91" s="238"/>
      <c r="B91" s="193"/>
      <c r="C91" s="191"/>
      <c r="D91" s="197"/>
      <c r="E91" s="239"/>
      <c r="F91" s="240"/>
      <c r="G91" s="226"/>
      <c r="H91" s="226"/>
      <c r="I91" s="241"/>
      <c r="J91" s="229"/>
    </row>
    <row r="92" spans="1:10" s="196" customFormat="1" hidden="1">
      <c r="A92" s="238"/>
      <c r="B92" s="193"/>
      <c r="C92" s="197"/>
      <c r="D92" s="197"/>
      <c r="E92" s="239"/>
      <c r="F92" s="240"/>
      <c r="G92" s="226"/>
      <c r="H92" s="226"/>
      <c r="I92" s="226"/>
      <c r="J92" s="229"/>
    </row>
    <row r="93" spans="1:10" s="196" customFormat="1" hidden="1">
      <c r="A93" s="238"/>
      <c r="B93" s="193"/>
      <c r="C93" s="191"/>
      <c r="D93" s="197"/>
      <c r="E93" s="239"/>
      <c r="F93" s="240"/>
      <c r="G93" s="226"/>
      <c r="H93" s="226"/>
      <c r="I93" s="241"/>
      <c r="J93" s="229"/>
    </row>
    <row r="94" spans="1:10" s="196" customFormat="1" hidden="1">
      <c r="A94" s="238"/>
      <c r="B94" s="193"/>
      <c r="C94" s="191"/>
      <c r="D94" s="197"/>
      <c r="E94" s="239"/>
      <c r="F94" s="240"/>
      <c r="G94" s="226"/>
      <c r="H94" s="226"/>
      <c r="I94" s="242"/>
      <c r="J94" s="229"/>
    </row>
    <row r="95" spans="1:10" s="196" customFormat="1" hidden="1">
      <c r="A95" s="238"/>
      <c r="B95" s="193"/>
      <c r="C95" s="191"/>
      <c r="D95" s="197"/>
      <c r="E95" s="239"/>
      <c r="F95" s="240"/>
      <c r="G95" s="226"/>
      <c r="H95" s="226"/>
      <c r="I95" s="226"/>
      <c r="J95" s="230"/>
    </row>
    <row r="96" spans="1:10" s="185" customFormat="1" hidden="1">
      <c r="A96" s="238"/>
      <c r="B96" s="193"/>
      <c r="C96" s="191"/>
      <c r="D96" s="197"/>
      <c r="E96" s="240"/>
      <c r="F96" s="240"/>
      <c r="G96" s="226"/>
      <c r="H96" s="226"/>
      <c r="I96" s="226"/>
      <c r="J96" s="230"/>
    </row>
    <row r="97" spans="1:10" s="196" customFormat="1" hidden="1">
      <c r="A97" s="238"/>
      <c r="B97" s="193"/>
      <c r="C97" s="191"/>
      <c r="D97" s="197"/>
      <c r="E97" s="239"/>
      <c r="F97" s="240"/>
      <c r="G97" s="226"/>
      <c r="H97" s="226"/>
      <c r="I97" s="242"/>
      <c r="J97" s="229"/>
    </row>
    <row r="98" spans="1:10" s="196" customFormat="1" hidden="1">
      <c r="A98" s="238"/>
      <c r="B98" s="193"/>
      <c r="C98" s="191"/>
      <c r="D98" s="197"/>
      <c r="E98" s="240"/>
      <c r="F98" s="240"/>
      <c r="G98" s="226"/>
      <c r="H98" s="226"/>
      <c r="I98" s="226"/>
      <c r="J98" s="236"/>
    </row>
    <row r="99" spans="1:10" s="196" customFormat="1" hidden="1">
      <c r="A99" s="238"/>
      <c r="B99" s="193"/>
      <c r="C99" s="191"/>
      <c r="D99" s="197"/>
      <c r="E99" s="240"/>
      <c r="F99" s="240"/>
      <c r="G99" s="226"/>
      <c r="H99" s="226"/>
      <c r="I99" s="226"/>
      <c r="J99" s="236"/>
    </row>
    <row r="100" spans="1:10" s="196" customFormat="1" hidden="1">
      <c r="A100" s="238"/>
      <c r="B100" s="193"/>
      <c r="C100" s="197"/>
      <c r="D100" s="197"/>
      <c r="E100" s="239"/>
      <c r="F100" s="239"/>
      <c r="G100" s="226"/>
      <c r="H100" s="226"/>
      <c r="I100" s="226"/>
      <c r="J100" s="229"/>
    </row>
    <row r="101" spans="1:10" s="196" customFormat="1" hidden="1">
      <c r="A101" s="238"/>
      <c r="B101" s="193"/>
      <c r="C101" s="197"/>
      <c r="D101" s="197"/>
      <c r="E101" s="239"/>
      <c r="F101" s="239"/>
      <c r="G101" s="226"/>
      <c r="H101" s="226"/>
      <c r="I101" s="226"/>
      <c r="J101" s="229"/>
    </row>
    <row r="102" spans="1:10" s="196" customFormat="1" hidden="1">
      <c r="A102" s="238"/>
      <c r="B102" s="193"/>
      <c r="C102" s="191"/>
      <c r="D102" s="197"/>
      <c r="E102" s="239"/>
      <c r="F102" s="240"/>
      <c r="G102" s="226"/>
      <c r="H102" s="226"/>
      <c r="I102" s="242"/>
      <c r="J102" s="229"/>
    </row>
    <row r="103" spans="1:10" s="196" customFormat="1" hidden="1">
      <c r="A103" s="238"/>
      <c r="B103" s="193"/>
      <c r="C103" s="191"/>
      <c r="D103" s="197"/>
      <c r="E103" s="239"/>
      <c r="F103" s="240"/>
      <c r="G103" s="226"/>
      <c r="H103" s="226"/>
      <c r="I103" s="242"/>
      <c r="J103" s="229"/>
    </row>
    <row r="104" spans="1:10" s="196" customFormat="1" hidden="1">
      <c r="A104" s="238"/>
      <c r="B104" s="193"/>
      <c r="C104" s="191"/>
      <c r="D104" s="197"/>
      <c r="E104" s="240"/>
      <c r="F104" s="240"/>
      <c r="G104" s="226"/>
      <c r="H104" s="226"/>
      <c r="I104" s="226"/>
      <c r="J104" s="236"/>
    </row>
    <row r="105" spans="1:10" s="196" customFormat="1" hidden="1">
      <c r="A105" s="238"/>
      <c r="B105" s="193"/>
      <c r="C105" s="191"/>
      <c r="D105" s="197"/>
      <c r="E105" s="240"/>
      <c r="F105" s="240"/>
      <c r="G105" s="226"/>
      <c r="H105" s="226"/>
      <c r="I105" s="226"/>
      <c r="J105" s="230"/>
    </row>
    <row r="106" spans="1:10" s="196" customFormat="1" hidden="1">
      <c r="A106" s="238"/>
      <c r="B106" s="193"/>
      <c r="C106" s="197"/>
      <c r="D106" s="197"/>
      <c r="E106" s="239"/>
      <c r="F106" s="239"/>
      <c r="G106" s="226"/>
      <c r="H106" s="226"/>
      <c r="I106" s="226"/>
      <c r="J106" s="229"/>
    </row>
    <row r="107" spans="1:10" s="196" customFormat="1" hidden="1">
      <c r="A107" s="238"/>
      <c r="B107" s="193"/>
      <c r="C107" s="197"/>
      <c r="D107" s="197"/>
      <c r="E107" s="239"/>
      <c r="F107" s="239"/>
      <c r="G107" s="226"/>
      <c r="H107" s="226"/>
      <c r="I107" s="226"/>
      <c r="J107" s="229"/>
    </row>
    <row r="108" spans="1:10" s="185" customFormat="1" hidden="1">
      <c r="A108" s="238"/>
      <c r="B108" s="193"/>
      <c r="C108" s="197"/>
      <c r="D108" s="197"/>
      <c r="E108" s="239"/>
      <c r="F108" s="239"/>
      <c r="G108" s="226"/>
      <c r="H108" s="226"/>
      <c r="I108" s="226"/>
      <c r="J108" s="236"/>
    </row>
    <row r="109" spans="1:10" s="196" customFormat="1" hidden="1">
      <c r="A109" s="238"/>
      <c r="B109" s="193"/>
      <c r="C109" s="197"/>
      <c r="D109" s="197"/>
      <c r="E109" s="239"/>
      <c r="F109" s="240"/>
      <c r="G109" s="226"/>
      <c r="H109" s="226"/>
      <c r="I109" s="226"/>
      <c r="J109" s="229"/>
    </row>
    <row r="110" spans="1:10" s="185" customFormat="1" hidden="1">
      <c r="A110" s="238"/>
      <c r="B110" s="193"/>
      <c r="C110" s="197"/>
      <c r="D110" s="197"/>
      <c r="E110" s="239"/>
      <c r="F110" s="239"/>
      <c r="G110" s="226"/>
      <c r="H110" s="226"/>
      <c r="I110" s="226"/>
      <c r="J110" s="230"/>
    </row>
    <row r="111" spans="1:10" s="196" customFormat="1" hidden="1">
      <c r="A111" s="238"/>
      <c r="B111" s="193"/>
      <c r="C111" s="191"/>
      <c r="D111" s="197"/>
      <c r="E111" s="239"/>
      <c r="F111" s="240"/>
      <c r="G111" s="226"/>
      <c r="H111" s="226"/>
      <c r="I111" s="226"/>
      <c r="J111" s="230"/>
    </row>
    <row r="112" spans="1:10" s="196" customFormat="1" hidden="1">
      <c r="A112" s="238"/>
      <c r="B112" s="193"/>
      <c r="C112" s="191"/>
      <c r="D112" s="197"/>
      <c r="E112" s="239"/>
      <c r="F112" s="240"/>
      <c r="G112" s="226"/>
      <c r="H112" s="226"/>
      <c r="I112" s="242"/>
      <c r="J112" s="229"/>
    </row>
    <row r="113" spans="1:10" s="196" customFormat="1" hidden="1">
      <c r="A113" s="238"/>
      <c r="B113" s="193"/>
      <c r="C113" s="191"/>
      <c r="D113" s="197"/>
      <c r="E113" s="239"/>
      <c r="F113" s="240"/>
      <c r="G113" s="226"/>
      <c r="H113" s="226"/>
      <c r="I113" s="242"/>
      <c r="J113" s="229"/>
    </row>
    <row r="114" spans="1:10" s="196" customFormat="1" hidden="1">
      <c r="A114" s="238"/>
      <c r="B114" s="193"/>
      <c r="C114" s="197"/>
      <c r="D114" s="197"/>
      <c r="E114" s="239"/>
      <c r="F114" s="239"/>
      <c r="G114" s="226"/>
      <c r="H114" s="226"/>
      <c r="I114" s="226"/>
      <c r="J114" s="229"/>
    </row>
    <row r="115" spans="1:10" s="196" customFormat="1" hidden="1">
      <c r="A115" s="238"/>
      <c r="B115" s="193"/>
      <c r="C115" s="197"/>
      <c r="D115" s="197"/>
      <c r="E115" s="239"/>
      <c r="F115" s="239"/>
      <c r="G115" s="226"/>
      <c r="H115" s="226"/>
      <c r="I115" s="226"/>
      <c r="J115" s="229"/>
    </row>
    <row r="116" spans="1:10" s="196" customFormat="1" hidden="1">
      <c r="A116" s="238"/>
      <c r="B116" s="193"/>
      <c r="C116" s="191"/>
      <c r="D116" s="197"/>
      <c r="E116" s="239"/>
      <c r="F116" s="239"/>
      <c r="G116" s="226"/>
      <c r="H116" s="226"/>
      <c r="I116" s="226"/>
      <c r="J116" s="236"/>
    </row>
    <row r="117" spans="1:10" s="196" customFormat="1" hidden="1">
      <c r="A117" s="238"/>
      <c r="B117" s="193"/>
      <c r="C117" s="197"/>
      <c r="D117" s="197"/>
      <c r="E117" s="239"/>
      <c r="F117" s="239"/>
      <c r="G117" s="226"/>
      <c r="H117" s="226"/>
      <c r="I117" s="226"/>
      <c r="J117" s="229"/>
    </row>
    <row r="118" spans="1:10" s="196" customFormat="1" hidden="1">
      <c r="A118" s="238"/>
      <c r="B118" s="193"/>
      <c r="C118" s="197"/>
      <c r="D118" s="197"/>
      <c r="E118" s="239"/>
      <c r="F118" s="239"/>
      <c r="G118" s="226"/>
      <c r="H118" s="226"/>
      <c r="I118" s="226"/>
      <c r="J118" s="229"/>
    </row>
    <row r="119" spans="1:10" s="196" customFormat="1" hidden="1">
      <c r="A119" s="238"/>
      <c r="B119" s="193"/>
      <c r="C119" s="197"/>
      <c r="D119" s="197"/>
      <c r="E119" s="239"/>
      <c r="F119" s="239"/>
      <c r="G119" s="226"/>
      <c r="H119" s="226"/>
      <c r="I119" s="226"/>
      <c r="J119" s="227"/>
    </row>
    <row r="120" spans="1:10" s="196" customFormat="1" hidden="1">
      <c r="A120" s="238"/>
      <c r="B120" s="193"/>
      <c r="C120" s="197"/>
      <c r="D120" s="197"/>
      <c r="E120" s="239"/>
      <c r="F120" s="239"/>
      <c r="G120" s="226"/>
      <c r="H120" s="226"/>
      <c r="I120" s="226"/>
      <c r="J120" s="229"/>
    </row>
    <row r="121" spans="1:10" s="196" customFormat="1" hidden="1">
      <c r="A121" s="238"/>
      <c r="B121" s="193"/>
      <c r="C121" s="197"/>
      <c r="D121" s="197"/>
      <c r="E121" s="239"/>
      <c r="F121" s="239"/>
      <c r="G121" s="226"/>
      <c r="H121" s="226"/>
      <c r="I121" s="226"/>
      <c r="J121" s="229"/>
    </row>
    <row r="122" spans="1:10" s="196" customFormat="1" hidden="1">
      <c r="A122" s="238"/>
      <c r="B122" s="193"/>
      <c r="C122" s="197"/>
      <c r="D122" s="197"/>
      <c r="E122" s="239"/>
      <c r="F122" s="239"/>
      <c r="G122" s="226"/>
      <c r="H122" s="226"/>
      <c r="I122" s="226"/>
      <c r="J122" s="229"/>
    </row>
    <row r="123" spans="1:10" s="196" customFormat="1" hidden="1">
      <c r="A123" s="238"/>
      <c r="B123" s="193"/>
      <c r="C123" s="197"/>
      <c r="D123" s="197"/>
      <c r="E123" s="239"/>
      <c r="F123" s="239"/>
      <c r="G123" s="226"/>
      <c r="H123" s="226"/>
      <c r="I123" s="226"/>
      <c r="J123" s="229"/>
    </row>
    <row r="124" spans="1:10" s="196" customFormat="1" hidden="1">
      <c r="A124" s="238"/>
      <c r="B124" s="193"/>
      <c r="C124" s="197"/>
      <c r="D124" s="197"/>
      <c r="E124" s="239"/>
      <c r="F124" s="239"/>
      <c r="G124" s="226"/>
      <c r="H124" s="226"/>
      <c r="I124" s="226"/>
      <c r="J124" s="229"/>
    </row>
    <row r="125" spans="1:10" s="196" customFormat="1" hidden="1">
      <c r="A125" s="238"/>
      <c r="B125" s="193"/>
      <c r="C125" s="197"/>
      <c r="D125" s="197"/>
      <c r="E125" s="239"/>
      <c r="F125" s="239"/>
      <c r="G125" s="226"/>
      <c r="H125" s="226"/>
      <c r="I125" s="226"/>
      <c r="J125" s="229"/>
    </row>
    <row r="126" spans="1:10" s="196" customFormat="1" hidden="1">
      <c r="A126" s="238"/>
      <c r="B126" s="193"/>
      <c r="C126" s="197"/>
      <c r="D126" s="197"/>
      <c r="E126" s="239"/>
      <c r="F126" s="239"/>
      <c r="G126" s="226"/>
      <c r="H126" s="226"/>
      <c r="I126" s="226"/>
      <c r="J126" s="229"/>
    </row>
    <row r="127" spans="1:10" s="196" customFormat="1" hidden="1">
      <c r="A127" s="238"/>
      <c r="B127" s="193"/>
      <c r="C127" s="197"/>
      <c r="D127" s="197"/>
      <c r="E127" s="239"/>
      <c r="F127" s="239"/>
      <c r="G127" s="226"/>
      <c r="H127" s="226"/>
      <c r="I127" s="226"/>
      <c r="J127" s="229"/>
    </row>
    <row r="128" spans="1:10" s="196" customFormat="1" hidden="1">
      <c r="A128" s="238"/>
      <c r="B128" s="193"/>
      <c r="C128" s="197"/>
      <c r="D128" s="197"/>
      <c r="E128" s="239"/>
      <c r="F128" s="239"/>
      <c r="G128" s="226"/>
      <c r="H128" s="226"/>
      <c r="I128" s="226"/>
      <c r="J128" s="229"/>
    </row>
    <row r="129" spans="1:10" s="196" customFormat="1" hidden="1">
      <c r="A129" s="238"/>
      <c r="B129" s="193"/>
      <c r="C129" s="197"/>
      <c r="D129" s="197"/>
      <c r="E129" s="239"/>
      <c r="F129" s="239"/>
      <c r="G129" s="226"/>
      <c r="H129" s="226"/>
      <c r="I129" s="226"/>
      <c r="J129" s="229"/>
    </row>
    <row r="130" spans="1:10" s="196" customFormat="1" hidden="1">
      <c r="A130" s="238"/>
      <c r="B130" s="193"/>
      <c r="C130" s="197"/>
      <c r="D130" s="197"/>
      <c r="E130" s="239"/>
      <c r="F130" s="239"/>
      <c r="G130" s="226"/>
      <c r="H130" s="226"/>
      <c r="I130" s="226"/>
      <c r="J130" s="229"/>
    </row>
    <row r="131" spans="1:10" s="196" customFormat="1" hidden="1">
      <c r="A131" s="238"/>
      <c r="B131" s="193"/>
      <c r="C131" s="191"/>
      <c r="D131" s="197"/>
      <c r="E131" s="239"/>
      <c r="F131" s="240"/>
      <c r="G131" s="226"/>
      <c r="H131" s="226"/>
      <c r="I131" s="226"/>
      <c r="J131" s="230"/>
    </row>
    <row r="132" spans="1:10" s="196" customFormat="1" hidden="1">
      <c r="A132" s="238"/>
      <c r="B132" s="193"/>
      <c r="C132" s="191"/>
      <c r="D132" s="197"/>
      <c r="E132" s="239"/>
      <c r="F132" s="239"/>
      <c r="G132" s="226"/>
      <c r="H132" s="226"/>
      <c r="I132" s="226"/>
      <c r="J132" s="236"/>
    </row>
    <row r="133" spans="1:10" s="196" customFormat="1" hidden="1">
      <c r="A133" s="238"/>
      <c r="B133" s="193"/>
      <c r="C133" s="191"/>
      <c r="D133" s="197"/>
      <c r="E133" s="240"/>
      <c r="F133" s="240"/>
      <c r="G133" s="226"/>
      <c r="H133" s="226"/>
      <c r="I133" s="226"/>
      <c r="J133" s="230"/>
    </row>
    <row r="134" spans="1:10" s="196" customFormat="1" hidden="1">
      <c r="A134" s="238"/>
      <c r="B134" s="193"/>
      <c r="C134" s="191"/>
      <c r="D134" s="197"/>
      <c r="E134" s="240"/>
      <c r="F134" s="240"/>
      <c r="G134" s="226"/>
      <c r="H134" s="226"/>
      <c r="I134" s="226"/>
      <c r="J134" s="230"/>
    </row>
    <row r="135" spans="1:10" s="196" customFormat="1" hidden="1">
      <c r="A135" s="238"/>
      <c r="B135" s="193"/>
      <c r="C135" s="191"/>
      <c r="D135" s="197"/>
      <c r="E135" s="240"/>
      <c r="F135" s="240"/>
      <c r="G135" s="226"/>
      <c r="H135" s="226"/>
      <c r="I135" s="226"/>
      <c r="J135" s="230"/>
    </row>
    <row r="136" spans="1:10" s="196" customFormat="1" hidden="1">
      <c r="A136" s="238"/>
      <c r="B136" s="193"/>
      <c r="C136" s="197"/>
      <c r="D136" s="197"/>
      <c r="E136" s="239"/>
      <c r="F136" s="239"/>
      <c r="G136" s="226"/>
      <c r="H136" s="226"/>
      <c r="I136" s="226"/>
      <c r="J136" s="229"/>
    </row>
    <row r="137" spans="1:10" s="196" customFormat="1" hidden="1">
      <c r="A137" s="238"/>
      <c r="B137" s="193"/>
      <c r="C137" s="197"/>
      <c r="D137" s="197"/>
      <c r="E137" s="239"/>
      <c r="F137" s="239"/>
      <c r="G137" s="226"/>
      <c r="H137" s="226"/>
      <c r="I137" s="226"/>
      <c r="J137" s="229"/>
    </row>
    <row r="138" spans="1:10" s="196" customFormat="1" hidden="1">
      <c r="A138" s="238"/>
      <c r="B138" s="193"/>
      <c r="C138" s="191"/>
      <c r="D138" s="197"/>
      <c r="E138" s="239"/>
      <c r="F138" s="240"/>
      <c r="G138" s="226"/>
      <c r="H138" s="226"/>
      <c r="I138" s="226"/>
      <c r="J138" s="230"/>
    </row>
    <row r="139" spans="1:10" s="196" customFormat="1" hidden="1">
      <c r="A139" s="238"/>
      <c r="B139" s="193"/>
      <c r="C139" s="191"/>
      <c r="D139" s="197"/>
      <c r="E139" s="239"/>
      <c r="F139" s="240"/>
      <c r="G139" s="226"/>
      <c r="H139" s="226"/>
      <c r="I139" s="226"/>
      <c r="J139" s="230"/>
    </row>
    <row r="140" spans="1:10" s="196" customFormat="1" hidden="1">
      <c r="A140" s="238"/>
      <c r="B140" s="193"/>
      <c r="C140" s="191"/>
      <c r="D140" s="197"/>
      <c r="E140" s="240"/>
      <c r="F140" s="240"/>
      <c r="G140" s="226"/>
      <c r="H140" s="226"/>
      <c r="I140" s="226"/>
      <c r="J140" s="230"/>
    </row>
    <row r="141" spans="1:10" s="196" customFormat="1" hidden="1">
      <c r="A141" s="238"/>
      <c r="B141" s="193"/>
      <c r="C141" s="191"/>
      <c r="D141" s="197"/>
      <c r="E141" s="239"/>
      <c r="F141" s="240"/>
      <c r="G141" s="226"/>
      <c r="H141" s="226"/>
      <c r="I141" s="226"/>
      <c r="J141" s="230"/>
    </row>
    <row r="142" spans="1:10" s="196" customFormat="1" hidden="1">
      <c r="A142" s="238"/>
      <c r="B142" s="193"/>
      <c r="C142" s="191"/>
      <c r="D142" s="197"/>
      <c r="E142" s="239"/>
      <c r="F142" s="240"/>
      <c r="G142" s="226"/>
      <c r="H142" s="226"/>
      <c r="I142" s="226"/>
      <c r="J142" s="236"/>
    </row>
    <row r="143" spans="1:10" s="196" customFormat="1" hidden="1">
      <c r="A143" s="238"/>
      <c r="B143" s="193"/>
      <c r="C143" s="197"/>
      <c r="D143" s="197"/>
      <c r="E143" s="239"/>
      <c r="F143" s="239"/>
      <c r="G143" s="226"/>
      <c r="H143" s="226"/>
      <c r="I143" s="226"/>
      <c r="J143" s="229"/>
    </row>
    <row r="144" spans="1:10" s="196" customFormat="1" hidden="1">
      <c r="A144" s="238"/>
      <c r="B144" s="193"/>
      <c r="C144" s="197"/>
      <c r="D144" s="197"/>
      <c r="E144" s="239"/>
      <c r="F144" s="239"/>
      <c r="G144" s="226"/>
      <c r="H144" s="226"/>
      <c r="I144" s="226"/>
      <c r="J144" s="229"/>
    </row>
    <row r="145" spans="1:10" s="196" customFormat="1" hidden="1">
      <c r="A145" s="238"/>
      <c r="B145" s="193"/>
      <c r="C145" s="191"/>
      <c r="D145" s="197"/>
      <c r="E145" s="239"/>
      <c r="F145" s="240"/>
      <c r="G145" s="226"/>
      <c r="H145" s="226"/>
      <c r="I145" s="226"/>
      <c r="J145" s="230"/>
    </row>
    <row r="146" spans="1:10" s="196" customFormat="1" hidden="1">
      <c r="A146" s="238"/>
      <c r="B146" s="193"/>
      <c r="C146" s="191"/>
      <c r="D146" s="197"/>
      <c r="E146" s="239"/>
      <c r="F146" s="240"/>
      <c r="G146" s="226"/>
      <c r="H146" s="226"/>
      <c r="I146" s="226"/>
      <c r="J146" s="230"/>
    </row>
    <row r="147" spans="1:10" s="196" customFormat="1" hidden="1">
      <c r="A147" s="238"/>
      <c r="B147" s="193"/>
      <c r="C147" s="197"/>
      <c r="D147" s="197"/>
      <c r="E147" s="239"/>
      <c r="F147" s="240"/>
      <c r="G147" s="226"/>
      <c r="H147" s="226"/>
      <c r="I147" s="226"/>
      <c r="J147" s="229"/>
    </row>
    <row r="148" spans="1:10" s="185" customFormat="1" hidden="1">
      <c r="A148" s="238"/>
      <c r="B148" s="193"/>
      <c r="C148" s="197"/>
      <c r="D148" s="197"/>
      <c r="E148" s="239"/>
      <c r="F148" s="239"/>
      <c r="G148" s="226"/>
      <c r="H148" s="226"/>
      <c r="I148" s="226"/>
      <c r="J148" s="229"/>
    </row>
    <row r="149" spans="1:10" s="185" customFormat="1" hidden="1">
      <c r="A149" s="238"/>
      <c r="B149" s="193"/>
      <c r="C149" s="197"/>
      <c r="D149" s="197"/>
      <c r="E149" s="239"/>
      <c r="F149" s="239"/>
      <c r="G149" s="226"/>
      <c r="H149" s="226"/>
      <c r="I149" s="226"/>
      <c r="J149" s="229"/>
    </row>
    <row r="150" spans="1:10" s="185" customFormat="1" hidden="1">
      <c r="A150" s="238"/>
      <c r="B150" s="193"/>
      <c r="C150" s="197"/>
      <c r="D150" s="197"/>
      <c r="E150" s="239"/>
      <c r="F150" s="239"/>
      <c r="G150" s="226"/>
      <c r="H150" s="226"/>
      <c r="I150" s="226"/>
      <c r="J150" s="229"/>
    </row>
    <row r="151" spans="1:10" s="196" customFormat="1" hidden="1">
      <c r="A151" s="238"/>
      <c r="B151" s="193"/>
      <c r="C151" s="191"/>
      <c r="D151" s="197"/>
      <c r="E151" s="239"/>
      <c r="F151" s="240"/>
      <c r="G151" s="226"/>
      <c r="H151" s="226"/>
      <c r="I151" s="226"/>
      <c r="J151" s="230"/>
    </row>
    <row r="152" spans="1:10" s="196" customFormat="1" hidden="1">
      <c r="A152" s="238"/>
      <c r="B152" s="193"/>
      <c r="C152" s="197"/>
      <c r="D152" s="197"/>
      <c r="E152" s="239"/>
      <c r="F152" s="239"/>
      <c r="G152" s="226"/>
      <c r="H152" s="226"/>
      <c r="I152" s="226"/>
      <c r="J152" s="230"/>
    </row>
    <row r="153" spans="1:10" s="196" customFormat="1" hidden="1">
      <c r="A153" s="238"/>
      <c r="B153" s="193"/>
      <c r="C153" s="197"/>
      <c r="D153" s="197"/>
      <c r="E153" s="239"/>
      <c r="F153" s="239"/>
      <c r="G153" s="226"/>
      <c r="H153" s="226"/>
      <c r="I153" s="226"/>
      <c r="J153" s="236"/>
    </row>
    <row r="154" spans="1:10" s="196" customFormat="1" hidden="1">
      <c r="A154" s="238"/>
      <c r="B154" s="193"/>
      <c r="C154" s="191"/>
      <c r="D154" s="197"/>
      <c r="E154" s="239"/>
      <c r="F154" s="240"/>
      <c r="G154" s="226"/>
      <c r="H154" s="226"/>
      <c r="I154" s="226"/>
      <c r="J154" s="236"/>
    </row>
    <row r="155" spans="1:10" s="185" customFormat="1" hidden="1">
      <c r="A155" s="238"/>
      <c r="B155" s="243"/>
      <c r="C155" s="197"/>
      <c r="D155" s="244"/>
      <c r="E155" s="239"/>
      <c r="F155" s="239"/>
      <c r="G155" s="226"/>
      <c r="H155" s="226"/>
      <c r="I155" s="226"/>
      <c r="J155" s="236"/>
    </row>
    <row r="156" spans="1:10" s="185" customFormat="1" hidden="1">
      <c r="A156" s="238"/>
      <c r="B156" s="193"/>
      <c r="C156" s="197"/>
      <c r="D156" s="197"/>
      <c r="E156" s="239"/>
      <c r="F156" s="239"/>
      <c r="G156" s="226"/>
      <c r="H156" s="226"/>
      <c r="I156" s="226"/>
      <c r="J156" s="236"/>
    </row>
    <row r="157" spans="1:10" s="196" customFormat="1" hidden="1">
      <c r="A157" s="238"/>
      <c r="B157" s="193"/>
      <c r="C157" s="197"/>
      <c r="D157" s="197"/>
      <c r="E157" s="239"/>
      <c r="F157" s="240"/>
      <c r="G157" s="226"/>
      <c r="H157" s="226"/>
      <c r="I157" s="226"/>
      <c r="J157" s="229"/>
    </row>
    <row r="158" spans="1:10" s="196" customFormat="1" hidden="1">
      <c r="A158" s="238"/>
      <c r="B158" s="193"/>
      <c r="C158" s="191"/>
      <c r="D158" s="197"/>
      <c r="E158" s="239"/>
      <c r="F158" s="240"/>
      <c r="G158" s="226"/>
      <c r="H158" s="226"/>
      <c r="I158" s="226"/>
      <c r="J158" s="230"/>
    </row>
    <row r="159" spans="1:10" s="196" customFormat="1" hidden="1">
      <c r="A159" s="238"/>
      <c r="B159" s="193"/>
      <c r="C159" s="191"/>
      <c r="D159" s="197"/>
      <c r="E159" s="239"/>
      <c r="F159" s="240"/>
      <c r="G159" s="226"/>
      <c r="H159" s="226"/>
      <c r="I159" s="226"/>
      <c r="J159" s="230"/>
    </row>
    <row r="160" spans="1:10" s="196" customFormat="1" hidden="1">
      <c r="A160" s="238"/>
      <c r="B160" s="193"/>
      <c r="C160" s="191"/>
      <c r="D160" s="197"/>
      <c r="E160" s="239"/>
      <c r="F160" s="239"/>
      <c r="G160" s="226"/>
      <c r="H160" s="226"/>
      <c r="I160" s="226"/>
      <c r="J160" s="230"/>
    </row>
    <row r="161" spans="1:10" s="185" customFormat="1" hidden="1">
      <c r="A161" s="238"/>
      <c r="B161" s="193"/>
      <c r="C161" s="191"/>
      <c r="D161" s="197"/>
      <c r="E161" s="240"/>
      <c r="F161" s="240"/>
      <c r="G161" s="226"/>
      <c r="H161" s="226"/>
      <c r="I161" s="226"/>
      <c r="J161" s="230"/>
    </row>
    <row r="162" spans="1:10" s="185" customFormat="1" hidden="1">
      <c r="A162" s="238"/>
      <c r="B162" s="193"/>
      <c r="C162" s="191"/>
      <c r="D162" s="197"/>
      <c r="E162" s="240"/>
      <c r="F162" s="240"/>
      <c r="G162" s="226"/>
      <c r="H162" s="226"/>
      <c r="I162" s="226"/>
      <c r="J162" s="230"/>
    </row>
    <row r="163" spans="1:10" s="196" customFormat="1" hidden="1">
      <c r="A163" s="238"/>
      <c r="B163" s="193"/>
      <c r="C163" s="197"/>
      <c r="D163" s="197"/>
      <c r="E163" s="239"/>
      <c r="F163" s="239"/>
      <c r="G163" s="226"/>
      <c r="H163" s="226"/>
      <c r="I163" s="226"/>
      <c r="J163" s="230"/>
    </row>
    <row r="164" spans="1:10" s="185" customFormat="1" hidden="1">
      <c r="A164" s="238"/>
      <c r="B164" s="193"/>
      <c r="C164" s="197"/>
      <c r="D164" s="197"/>
      <c r="E164" s="239"/>
      <c r="F164" s="239"/>
      <c r="G164" s="226"/>
      <c r="H164" s="226"/>
      <c r="I164" s="226"/>
      <c r="J164" s="229"/>
    </row>
    <row r="165" spans="1:10" s="185" customFormat="1" hidden="1">
      <c r="A165" s="238"/>
      <c r="B165" s="193"/>
      <c r="C165" s="197"/>
      <c r="D165" s="197"/>
      <c r="E165" s="239"/>
      <c r="F165" s="239"/>
      <c r="G165" s="226"/>
      <c r="H165" s="226"/>
      <c r="I165" s="226"/>
      <c r="J165" s="229"/>
    </row>
    <row r="166" spans="1:10" s="185" customFormat="1" hidden="1">
      <c r="A166" s="238"/>
      <c r="B166" s="193"/>
      <c r="C166" s="197"/>
      <c r="D166" s="197"/>
      <c r="E166" s="239"/>
      <c r="F166" s="239"/>
      <c r="G166" s="226"/>
      <c r="H166" s="226"/>
      <c r="I166" s="226"/>
      <c r="J166" s="229"/>
    </row>
    <row r="167" spans="1:10" s="185" customFormat="1" hidden="1">
      <c r="A167" s="238"/>
      <c r="B167" s="193"/>
      <c r="C167" s="197"/>
      <c r="D167" s="197"/>
      <c r="E167" s="239"/>
      <c r="F167" s="239"/>
      <c r="G167" s="226"/>
      <c r="H167" s="226"/>
      <c r="I167" s="226"/>
      <c r="J167" s="229"/>
    </row>
    <row r="168" spans="1:10" s="196" customFormat="1" hidden="1">
      <c r="A168" s="238"/>
      <c r="B168" s="193"/>
      <c r="C168" s="191"/>
      <c r="D168" s="197"/>
      <c r="E168" s="239"/>
      <c r="F168" s="240"/>
      <c r="G168" s="226"/>
      <c r="H168" s="226"/>
      <c r="I168" s="226"/>
      <c r="J168" s="236"/>
    </row>
    <row r="169" spans="1:10" s="196" customFormat="1" hidden="1">
      <c r="A169" s="238"/>
      <c r="B169" s="193"/>
      <c r="C169" s="191"/>
      <c r="D169" s="197"/>
      <c r="E169" s="239"/>
      <c r="F169" s="240"/>
      <c r="G169" s="226"/>
      <c r="H169" s="226"/>
      <c r="I169" s="226"/>
      <c r="J169" s="236"/>
    </row>
    <row r="170" spans="1:10" s="196" customFormat="1" hidden="1">
      <c r="A170" s="238"/>
      <c r="B170" s="193"/>
      <c r="C170" s="197"/>
      <c r="D170" s="197"/>
      <c r="E170" s="239"/>
      <c r="F170" s="239"/>
      <c r="G170" s="226"/>
      <c r="H170" s="226"/>
      <c r="I170" s="226"/>
      <c r="J170" s="236"/>
    </row>
    <row r="171" spans="1:10" s="196" customFormat="1" hidden="1">
      <c r="A171" s="238"/>
      <c r="B171" s="193"/>
      <c r="C171" s="197"/>
      <c r="D171" s="197"/>
      <c r="E171" s="239"/>
      <c r="F171" s="239"/>
      <c r="G171" s="226"/>
      <c r="H171" s="226"/>
      <c r="I171" s="226"/>
      <c r="J171" s="236"/>
    </row>
    <row r="172" spans="1:10" s="196" customFormat="1" hidden="1">
      <c r="A172" s="238"/>
      <c r="B172" s="193"/>
      <c r="C172" s="191"/>
      <c r="D172" s="197"/>
      <c r="E172" s="239"/>
      <c r="F172" s="240"/>
      <c r="G172" s="226"/>
      <c r="H172" s="226"/>
      <c r="I172" s="226"/>
      <c r="J172" s="236"/>
    </row>
    <row r="173" spans="1:10" s="196" customFormat="1" hidden="1">
      <c r="A173" s="238"/>
      <c r="B173" s="193"/>
      <c r="C173" s="191"/>
      <c r="D173" s="197"/>
      <c r="E173" s="239"/>
      <c r="F173" s="240"/>
      <c r="G173" s="226"/>
      <c r="H173" s="226"/>
      <c r="I173" s="241"/>
      <c r="J173" s="245"/>
    </row>
    <row r="174" spans="1:10" s="196" customFormat="1" hidden="1">
      <c r="A174" s="238"/>
      <c r="B174" s="193"/>
      <c r="C174" s="191"/>
      <c r="D174" s="197"/>
      <c r="E174" s="239"/>
      <c r="F174" s="240"/>
      <c r="G174" s="226"/>
      <c r="H174" s="226"/>
      <c r="I174" s="241"/>
      <c r="J174" s="245"/>
    </row>
    <row r="175" spans="1:10" s="196" customFormat="1" hidden="1">
      <c r="A175" s="238"/>
      <c r="B175" s="193"/>
      <c r="C175" s="191"/>
      <c r="D175" s="197"/>
      <c r="E175" s="239"/>
      <c r="F175" s="240"/>
      <c r="G175" s="226"/>
      <c r="H175" s="226"/>
      <c r="I175" s="226"/>
      <c r="J175" s="230"/>
    </row>
    <row r="176" spans="1:10" s="196" customFormat="1" hidden="1">
      <c r="A176" s="238"/>
      <c r="B176" s="193"/>
      <c r="C176" s="191"/>
      <c r="D176" s="197"/>
      <c r="E176" s="239"/>
      <c r="F176" s="240"/>
      <c r="G176" s="226"/>
      <c r="H176" s="226"/>
      <c r="I176" s="226"/>
      <c r="J176" s="230"/>
    </row>
    <row r="177" spans="1:10" s="196" customFormat="1" hidden="1">
      <c r="A177" s="238"/>
      <c r="B177" s="193"/>
      <c r="C177" s="191"/>
      <c r="D177" s="197"/>
      <c r="E177" s="239"/>
      <c r="F177" s="240"/>
      <c r="G177" s="226"/>
      <c r="H177" s="226"/>
      <c r="I177" s="226"/>
      <c r="J177" s="236"/>
    </row>
    <row r="178" spans="1:10" s="196" customFormat="1" hidden="1">
      <c r="A178" s="238"/>
      <c r="B178" s="193"/>
      <c r="C178" s="191"/>
      <c r="D178" s="197"/>
      <c r="E178" s="239"/>
      <c r="F178" s="239"/>
      <c r="G178" s="226"/>
      <c r="H178" s="226"/>
      <c r="I178" s="226"/>
      <c r="J178" s="236"/>
    </row>
    <row r="179" spans="1:10" s="196" customFormat="1" hidden="1">
      <c r="A179" s="238"/>
      <c r="B179" s="193"/>
      <c r="C179" s="191"/>
      <c r="D179" s="197"/>
      <c r="E179" s="239"/>
      <c r="F179" s="239"/>
      <c r="G179" s="226"/>
      <c r="H179" s="226"/>
      <c r="I179" s="226"/>
      <c r="J179" s="236"/>
    </row>
    <row r="180" spans="1:10" s="185" customFormat="1" hidden="1">
      <c r="A180" s="238"/>
      <c r="B180" s="193"/>
      <c r="C180" s="191"/>
      <c r="D180" s="197"/>
      <c r="E180" s="240"/>
      <c r="F180" s="240"/>
      <c r="G180" s="226"/>
      <c r="H180" s="226"/>
      <c r="I180" s="226"/>
      <c r="J180" s="236"/>
    </row>
    <row r="181" spans="1:10" s="196" customFormat="1" hidden="1">
      <c r="A181" s="238"/>
      <c r="B181" s="193"/>
      <c r="C181" s="191"/>
      <c r="D181" s="197"/>
      <c r="E181" s="240"/>
      <c r="F181" s="240"/>
      <c r="G181" s="226"/>
      <c r="H181" s="226"/>
      <c r="I181" s="226"/>
      <c r="J181" s="236"/>
    </row>
    <row r="182" spans="1:10" s="196" customFormat="1" hidden="1">
      <c r="A182" s="238"/>
      <c r="B182" s="193"/>
      <c r="C182" s="191"/>
      <c r="D182" s="197"/>
      <c r="E182" s="240"/>
      <c r="F182" s="240"/>
      <c r="G182" s="226"/>
      <c r="H182" s="226"/>
      <c r="I182" s="226"/>
      <c r="J182" s="230"/>
    </row>
    <row r="183" spans="1:10" s="196" customFormat="1" hidden="1">
      <c r="A183" s="238"/>
      <c r="B183" s="193"/>
      <c r="C183" s="191"/>
      <c r="D183" s="197"/>
      <c r="E183" s="239"/>
      <c r="F183" s="240"/>
      <c r="G183" s="226"/>
      <c r="H183" s="226"/>
      <c r="I183" s="226"/>
      <c r="J183" s="230"/>
    </row>
    <row r="184" spans="1:10" s="196" customFormat="1" hidden="1">
      <c r="A184" s="238"/>
      <c r="B184" s="193"/>
      <c r="C184" s="191"/>
      <c r="D184" s="197"/>
      <c r="E184" s="239"/>
      <c r="F184" s="240"/>
      <c r="G184" s="226"/>
      <c r="H184" s="226"/>
      <c r="I184" s="226"/>
      <c r="J184" s="230"/>
    </row>
    <row r="185" spans="1:10" s="196" customFormat="1" hidden="1">
      <c r="A185" s="238"/>
      <c r="B185" s="193"/>
      <c r="C185" s="191"/>
      <c r="D185" s="197"/>
      <c r="E185" s="239"/>
      <c r="F185" s="240"/>
      <c r="G185" s="226"/>
      <c r="H185" s="226"/>
      <c r="I185" s="226"/>
      <c r="J185" s="230"/>
    </row>
    <row r="186" spans="1:10" s="196" customFormat="1" hidden="1">
      <c r="A186" s="238"/>
      <c r="B186" s="193"/>
      <c r="C186" s="191"/>
      <c r="D186" s="197"/>
      <c r="E186" s="239"/>
      <c r="F186" s="240"/>
      <c r="G186" s="226"/>
      <c r="H186" s="226"/>
      <c r="I186" s="226"/>
      <c r="J186" s="236"/>
    </row>
    <row r="187" spans="1:10" s="196" customFormat="1" hidden="1">
      <c r="A187" s="238"/>
      <c r="B187" s="193"/>
      <c r="C187" s="191"/>
      <c r="D187" s="197"/>
      <c r="E187" s="239"/>
      <c r="F187" s="240"/>
      <c r="G187" s="226"/>
      <c r="H187" s="226"/>
      <c r="I187" s="226"/>
      <c r="J187" s="230"/>
    </row>
    <row r="188" spans="1:10" s="196" customFormat="1" hidden="1">
      <c r="A188" s="238"/>
      <c r="B188" s="193"/>
      <c r="C188" s="197"/>
      <c r="D188" s="197"/>
      <c r="E188" s="239"/>
      <c r="F188" s="240"/>
      <c r="G188" s="226"/>
      <c r="H188" s="226"/>
      <c r="I188" s="226"/>
      <c r="J188" s="229"/>
    </row>
    <row r="189" spans="1:10" s="196" customFormat="1" hidden="1">
      <c r="A189" s="238"/>
      <c r="B189" s="193"/>
      <c r="C189" s="197"/>
      <c r="D189" s="197"/>
      <c r="E189" s="239"/>
      <c r="F189" s="240"/>
      <c r="G189" s="226"/>
      <c r="H189" s="226"/>
      <c r="I189" s="226"/>
      <c r="J189" s="229"/>
    </row>
    <row r="190" spans="1:10" s="196" customFormat="1" hidden="1">
      <c r="A190" s="238"/>
      <c r="B190" s="193"/>
      <c r="C190" s="191"/>
      <c r="D190" s="197"/>
      <c r="E190" s="239"/>
      <c r="F190" s="240"/>
      <c r="G190" s="226"/>
      <c r="H190" s="226"/>
      <c r="I190" s="226"/>
      <c r="J190" s="236"/>
    </row>
    <row r="191" spans="1:10" s="196" customFormat="1" hidden="1">
      <c r="A191" s="238"/>
      <c r="B191" s="193"/>
      <c r="C191" s="191"/>
      <c r="D191" s="197"/>
      <c r="E191" s="239"/>
      <c r="F191" s="240"/>
      <c r="G191" s="226"/>
      <c r="H191" s="226"/>
      <c r="I191" s="226"/>
      <c r="J191" s="236"/>
    </row>
    <row r="192" spans="1:10" s="196" customFormat="1" hidden="1">
      <c r="A192" s="238"/>
      <c r="B192" s="193"/>
      <c r="C192" s="191"/>
      <c r="D192" s="197"/>
      <c r="E192" s="239"/>
      <c r="F192" s="240"/>
      <c r="G192" s="226"/>
      <c r="H192" s="226"/>
      <c r="I192" s="226"/>
      <c r="J192" s="236"/>
    </row>
    <row r="193" spans="1:10" s="196" customFormat="1" hidden="1">
      <c r="A193" s="238"/>
      <c r="B193" s="193"/>
      <c r="C193" s="191"/>
      <c r="D193" s="197"/>
      <c r="E193" s="239"/>
      <c r="F193" s="240"/>
      <c r="G193" s="226"/>
      <c r="H193" s="226"/>
      <c r="I193" s="226"/>
      <c r="J193" s="236"/>
    </row>
    <row r="194" spans="1:10" s="196" customFormat="1" hidden="1">
      <c r="A194" s="238"/>
      <c r="B194" s="193"/>
      <c r="C194" s="191"/>
      <c r="D194" s="197"/>
      <c r="E194" s="239"/>
      <c r="F194" s="240"/>
      <c r="G194" s="226"/>
      <c r="H194" s="226"/>
      <c r="I194" s="226"/>
      <c r="J194" s="236"/>
    </row>
    <row r="195" spans="1:10" s="196" customFormat="1" hidden="1">
      <c r="A195" s="238"/>
      <c r="B195" s="193"/>
      <c r="C195" s="197"/>
      <c r="D195" s="197"/>
      <c r="E195" s="239"/>
      <c r="F195" s="239"/>
      <c r="G195" s="226"/>
      <c r="H195" s="226"/>
      <c r="I195" s="226"/>
      <c r="J195" s="229"/>
    </row>
    <row r="196" spans="1:10" s="196" customFormat="1" hidden="1">
      <c r="A196" s="238"/>
      <c r="B196" s="193"/>
      <c r="C196" s="197"/>
      <c r="D196" s="197"/>
      <c r="E196" s="239"/>
      <c r="F196" s="239"/>
      <c r="G196" s="226"/>
      <c r="H196" s="226"/>
      <c r="I196" s="226"/>
      <c r="J196" s="229"/>
    </row>
    <row r="197" spans="1:10" s="196" customFormat="1" hidden="1">
      <c r="A197" s="238"/>
      <c r="B197" s="193"/>
      <c r="C197" s="191"/>
      <c r="D197" s="197"/>
      <c r="E197" s="240"/>
      <c r="F197" s="240"/>
      <c r="G197" s="226"/>
      <c r="H197" s="226"/>
      <c r="I197" s="226"/>
      <c r="J197" s="230"/>
    </row>
    <row r="198" spans="1:10" s="196" customFormat="1" hidden="1">
      <c r="A198" s="238"/>
      <c r="B198" s="193"/>
      <c r="C198" s="191"/>
      <c r="D198" s="197"/>
      <c r="E198" s="240"/>
      <c r="F198" s="240"/>
      <c r="G198" s="226"/>
      <c r="H198" s="226"/>
      <c r="I198" s="226"/>
      <c r="J198" s="230"/>
    </row>
    <row r="199" spans="1:10" s="196" customFormat="1" hidden="1">
      <c r="A199" s="238"/>
      <c r="B199" s="193"/>
      <c r="C199" s="197"/>
      <c r="D199" s="197"/>
      <c r="E199" s="239"/>
      <c r="F199" s="239"/>
      <c r="G199" s="226"/>
      <c r="H199" s="226"/>
      <c r="I199" s="226"/>
      <c r="J199" s="229"/>
    </row>
    <row r="200" spans="1:10" s="196" customFormat="1" hidden="1">
      <c r="A200" s="238"/>
      <c r="B200" s="193"/>
      <c r="C200" s="197"/>
      <c r="D200" s="197"/>
      <c r="E200" s="239"/>
      <c r="F200" s="239"/>
      <c r="G200" s="226"/>
      <c r="H200" s="226"/>
      <c r="I200" s="226"/>
      <c r="J200" s="229"/>
    </row>
    <row r="201" spans="1:10" s="196" customFormat="1" hidden="1">
      <c r="A201" s="238"/>
      <c r="B201" s="193"/>
      <c r="C201" s="191"/>
      <c r="D201" s="197"/>
      <c r="E201" s="240"/>
      <c r="F201" s="240"/>
      <c r="G201" s="226"/>
      <c r="H201" s="226"/>
      <c r="I201" s="226"/>
      <c r="J201" s="230"/>
    </row>
    <row r="202" spans="1:10" s="196" customFormat="1" hidden="1">
      <c r="A202" s="238"/>
      <c r="B202" s="193"/>
      <c r="C202" s="191"/>
      <c r="D202" s="197"/>
      <c r="E202" s="240"/>
      <c r="F202" s="240"/>
      <c r="G202" s="226"/>
      <c r="H202" s="226"/>
      <c r="I202" s="226"/>
      <c r="J202" s="230"/>
    </row>
    <row r="203" spans="1:10" s="196" customFormat="1" hidden="1">
      <c r="A203" s="238"/>
      <c r="B203" s="193"/>
      <c r="C203" s="191"/>
      <c r="D203" s="197"/>
      <c r="E203" s="239"/>
      <c r="F203" s="240"/>
      <c r="G203" s="226"/>
      <c r="H203" s="226"/>
      <c r="I203" s="226"/>
      <c r="J203" s="236"/>
    </row>
    <row r="204" spans="1:10" s="196" customFormat="1" hidden="1">
      <c r="A204" s="238"/>
      <c r="B204" s="193"/>
      <c r="C204" s="191"/>
      <c r="D204" s="197"/>
      <c r="E204" s="239"/>
      <c r="F204" s="240"/>
      <c r="G204" s="226"/>
      <c r="H204" s="226"/>
      <c r="I204" s="226"/>
      <c r="J204" s="236"/>
    </row>
    <row r="205" spans="1:10" s="196" customFormat="1" hidden="1">
      <c r="A205" s="238"/>
      <c r="B205" s="193"/>
      <c r="C205" s="191"/>
      <c r="D205" s="197"/>
      <c r="E205" s="239"/>
      <c r="F205" s="239"/>
      <c r="G205" s="226"/>
      <c r="H205" s="226"/>
      <c r="I205" s="226"/>
      <c r="J205" s="229"/>
    </row>
    <row r="206" spans="1:10" s="196" customFormat="1" hidden="1">
      <c r="A206" s="238"/>
      <c r="B206" s="193"/>
      <c r="C206" s="191"/>
      <c r="D206" s="197"/>
      <c r="E206" s="239"/>
      <c r="F206" s="239"/>
      <c r="G206" s="226"/>
      <c r="H206" s="226"/>
      <c r="I206" s="226"/>
      <c r="J206" s="229"/>
    </row>
    <row r="207" spans="1:10" s="196" customFormat="1" hidden="1">
      <c r="A207" s="238"/>
      <c r="B207" s="193"/>
      <c r="C207" s="191"/>
      <c r="D207" s="197"/>
      <c r="E207" s="239"/>
      <c r="F207" s="239"/>
      <c r="G207" s="226"/>
      <c r="H207" s="226"/>
      <c r="I207" s="226"/>
      <c r="J207" s="229"/>
    </row>
    <row r="208" spans="1:10" s="196" customFormat="1" hidden="1">
      <c r="A208" s="238"/>
      <c r="B208" s="193"/>
      <c r="C208" s="191"/>
      <c r="D208" s="197"/>
      <c r="E208" s="239"/>
      <c r="F208" s="239"/>
      <c r="G208" s="226"/>
      <c r="H208" s="226"/>
      <c r="I208" s="226"/>
      <c r="J208" s="229"/>
    </row>
    <row r="209" spans="1:10" s="196" customFormat="1" hidden="1">
      <c r="A209" s="238"/>
      <c r="B209" s="193"/>
      <c r="C209" s="191"/>
      <c r="D209" s="197"/>
      <c r="E209" s="239"/>
      <c r="F209" s="240"/>
      <c r="G209" s="226"/>
      <c r="H209" s="226"/>
      <c r="I209" s="226"/>
      <c r="J209" s="230"/>
    </row>
    <row r="210" spans="1:10" s="196" customFormat="1" hidden="1">
      <c r="A210" s="238"/>
      <c r="B210" s="193"/>
      <c r="C210" s="191"/>
      <c r="D210" s="197"/>
      <c r="E210" s="239"/>
      <c r="F210" s="240"/>
      <c r="G210" s="226"/>
      <c r="H210" s="226"/>
      <c r="I210" s="226"/>
      <c r="J210" s="230"/>
    </row>
    <row r="211" spans="1:10" s="196" customFormat="1" hidden="1">
      <c r="A211" s="238"/>
      <c r="B211" s="193"/>
      <c r="C211" s="197"/>
      <c r="D211" s="197"/>
      <c r="E211" s="239"/>
      <c r="F211" s="240"/>
      <c r="G211" s="226"/>
      <c r="H211" s="226"/>
      <c r="I211" s="226"/>
      <c r="J211" s="229"/>
    </row>
    <row r="212" spans="1:10" s="185" customFormat="1" hidden="1">
      <c r="A212" s="238"/>
      <c r="B212" s="193"/>
      <c r="C212" s="191"/>
      <c r="D212" s="197"/>
      <c r="E212" s="240"/>
      <c r="F212" s="240"/>
      <c r="G212" s="226"/>
      <c r="H212" s="226"/>
      <c r="I212" s="226"/>
      <c r="J212" s="236"/>
    </row>
    <row r="213" spans="1:10" s="196" customFormat="1" hidden="1">
      <c r="A213" s="238"/>
      <c r="B213" s="193"/>
      <c r="C213" s="191"/>
      <c r="D213" s="197"/>
      <c r="E213" s="239"/>
      <c r="F213" s="240"/>
      <c r="G213" s="226"/>
      <c r="H213" s="226"/>
      <c r="I213" s="226"/>
      <c r="J213" s="236"/>
    </row>
    <row r="214" spans="1:10" s="196" customFormat="1" hidden="1">
      <c r="A214" s="238"/>
      <c r="B214" s="193"/>
      <c r="C214" s="197"/>
      <c r="D214" s="197"/>
      <c r="E214" s="239"/>
      <c r="F214" s="240"/>
      <c r="G214" s="226"/>
      <c r="H214" s="226"/>
      <c r="I214" s="226"/>
      <c r="J214" s="229"/>
    </row>
    <row r="215" spans="1:10" s="196" customFormat="1" hidden="1">
      <c r="A215" s="238"/>
      <c r="B215" s="193"/>
      <c r="C215" s="191"/>
      <c r="D215" s="197"/>
      <c r="E215" s="239"/>
      <c r="F215" s="240"/>
      <c r="G215" s="226"/>
      <c r="H215" s="226"/>
      <c r="I215" s="226"/>
      <c r="J215" s="236"/>
    </row>
    <row r="216" spans="1:10" s="196" customFormat="1" hidden="1">
      <c r="A216" s="238"/>
      <c r="B216" s="193"/>
      <c r="C216" s="191"/>
      <c r="D216" s="197"/>
      <c r="E216" s="239"/>
      <c r="F216" s="240"/>
      <c r="G216" s="226"/>
      <c r="H216" s="226"/>
      <c r="I216" s="226"/>
      <c r="J216" s="236"/>
    </row>
    <row r="217" spans="1:10" s="196" customFormat="1" hidden="1">
      <c r="A217" s="238"/>
      <c r="B217" s="193"/>
      <c r="C217" s="191"/>
      <c r="D217" s="197"/>
      <c r="E217" s="239"/>
      <c r="F217" s="239"/>
      <c r="G217" s="226"/>
      <c r="H217" s="226"/>
      <c r="I217" s="226"/>
      <c r="J217" s="236"/>
    </row>
    <row r="218" spans="1:10" s="196" customFormat="1" hidden="1">
      <c r="A218" s="238"/>
      <c r="B218" s="193"/>
      <c r="C218" s="191"/>
      <c r="D218" s="197"/>
      <c r="E218" s="239"/>
      <c r="F218" s="239"/>
      <c r="G218" s="226"/>
      <c r="H218" s="226"/>
      <c r="I218" s="226"/>
      <c r="J218" s="230"/>
    </row>
    <row r="219" spans="1:10" s="196" customFormat="1" hidden="1">
      <c r="A219" s="238"/>
      <c r="B219" s="193"/>
      <c r="C219" s="191"/>
      <c r="D219" s="197"/>
      <c r="E219" s="239"/>
      <c r="F219" s="240"/>
      <c r="G219" s="226"/>
      <c r="H219" s="226"/>
      <c r="I219" s="226"/>
      <c r="J219" s="230"/>
    </row>
    <row r="220" spans="1:10" s="196" customFormat="1" hidden="1">
      <c r="A220" s="238"/>
      <c r="B220" s="193"/>
      <c r="C220" s="191"/>
      <c r="D220" s="197"/>
      <c r="E220" s="239"/>
      <c r="F220" s="240"/>
      <c r="G220" s="226"/>
      <c r="H220" s="226"/>
      <c r="I220" s="226"/>
      <c r="J220" s="230"/>
    </row>
    <row r="221" spans="1:10" s="185" customFormat="1" hidden="1">
      <c r="A221" s="238"/>
      <c r="B221" s="193"/>
      <c r="C221" s="197"/>
      <c r="D221" s="197"/>
      <c r="E221" s="239"/>
      <c r="F221" s="239"/>
      <c r="G221" s="226"/>
      <c r="H221" s="226"/>
      <c r="I221" s="226"/>
      <c r="J221" s="229"/>
    </row>
    <row r="222" spans="1:10" s="185" customFormat="1" hidden="1">
      <c r="A222" s="238"/>
      <c r="B222" s="193"/>
      <c r="C222" s="197"/>
      <c r="D222" s="197"/>
      <c r="E222" s="239"/>
      <c r="F222" s="239"/>
      <c r="G222" s="226"/>
      <c r="H222" s="226"/>
      <c r="I222" s="226"/>
      <c r="J222" s="229"/>
    </row>
    <row r="223" spans="1:10" s="185" customFormat="1" hidden="1">
      <c r="A223" s="238"/>
      <c r="B223" s="193"/>
      <c r="C223" s="197"/>
      <c r="D223" s="197"/>
      <c r="E223" s="239"/>
      <c r="F223" s="239"/>
      <c r="G223" s="226"/>
      <c r="H223" s="226"/>
      <c r="I223" s="226"/>
      <c r="J223" s="229"/>
    </row>
    <row r="224" spans="1:10" s="185" customFormat="1" hidden="1">
      <c r="A224" s="238"/>
      <c r="B224" s="193"/>
      <c r="C224" s="191"/>
      <c r="D224" s="197"/>
      <c r="E224" s="240"/>
      <c r="F224" s="240"/>
      <c r="G224" s="226"/>
      <c r="H224" s="226"/>
      <c r="I224" s="226"/>
      <c r="J224" s="230"/>
    </row>
    <row r="225" spans="1:10" s="185" customFormat="1" hidden="1">
      <c r="A225" s="238"/>
      <c r="B225" s="193"/>
      <c r="C225" s="191"/>
      <c r="D225" s="197"/>
      <c r="E225" s="240"/>
      <c r="F225" s="240"/>
      <c r="G225" s="226"/>
      <c r="H225" s="226"/>
      <c r="I225" s="226"/>
      <c r="J225" s="230"/>
    </row>
    <row r="226" spans="1:10" s="196" customFormat="1" hidden="1">
      <c r="A226" s="238"/>
      <c r="B226" s="193"/>
      <c r="C226" s="191"/>
      <c r="D226" s="197"/>
      <c r="E226" s="239"/>
      <c r="F226" s="240"/>
      <c r="G226" s="226"/>
      <c r="H226" s="226"/>
      <c r="I226" s="226"/>
      <c r="J226" s="230"/>
    </row>
    <row r="227" spans="1:10" s="196" customFormat="1" hidden="1">
      <c r="A227" s="238"/>
      <c r="B227" s="193"/>
      <c r="C227" s="191"/>
      <c r="D227" s="197"/>
      <c r="E227" s="239"/>
      <c r="F227" s="240"/>
      <c r="G227" s="226"/>
      <c r="H227" s="226"/>
      <c r="I227" s="226"/>
      <c r="J227" s="230"/>
    </row>
    <row r="228" spans="1:10" s="196" customFormat="1" hidden="1">
      <c r="A228" s="238"/>
      <c r="B228" s="243"/>
      <c r="C228" s="244"/>
      <c r="D228" s="244"/>
      <c r="E228" s="239"/>
      <c r="F228" s="239"/>
      <c r="G228" s="226"/>
      <c r="H228" s="226"/>
      <c r="I228" s="226"/>
      <c r="J228" s="236"/>
    </row>
    <row r="229" spans="1:10" s="196" customFormat="1" hidden="1">
      <c r="A229" s="238"/>
      <c r="B229" s="193"/>
      <c r="C229" s="191"/>
      <c r="D229" s="197"/>
      <c r="E229" s="239"/>
      <c r="F229" s="240"/>
      <c r="G229" s="226"/>
      <c r="H229" s="226"/>
      <c r="I229" s="246"/>
      <c r="J229" s="229"/>
    </row>
    <row r="230" spans="1:10" s="196" customFormat="1" hidden="1">
      <c r="A230" s="238"/>
      <c r="B230" s="193"/>
      <c r="C230" s="191"/>
      <c r="D230" s="197"/>
      <c r="E230" s="239"/>
      <c r="F230" s="240"/>
      <c r="G230" s="226"/>
      <c r="H230" s="226"/>
      <c r="I230" s="242"/>
      <c r="J230" s="229"/>
    </row>
    <row r="231" spans="1:10" s="196" customFormat="1" hidden="1">
      <c r="A231" s="238"/>
      <c r="B231" s="243"/>
      <c r="C231" s="244"/>
      <c r="D231" s="244"/>
      <c r="E231" s="239"/>
      <c r="F231" s="239"/>
      <c r="G231" s="226"/>
      <c r="H231" s="226"/>
      <c r="I231" s="226"/>
      <c r="J231" s="230"/>
    </row>
    <row r="232" spans="1:10" s="196" customFormat="1" hidden="1">
      <c r="A232" s="238"/>
      <c r="B232" s="243"/>
      <c r="C232" s="244"/>
      <c r="D232" s="244"/>
      <c r="E232" s="239"/>
      <c r="F232" s="239"/>
      <c r="G232" s="226"/>
      <c r="H232" s="226"/>
      <c r="I232" s="226"/>
      <c r="J232" s="236"/>
    </row>
    <row r="233" spans="1:10" s="196" customFormat="1" hidden="1">
      <c r="A233" s="238"/>
      <c r="B233" s="193"/>
      <c r="C233" s="191"/>
      <c r="D233" s="197"/>
      <c r="E233" s="239"/>
      <c r="F233" s="240"/>
      <c r="G233" s="226"/>
      <c r="H233" s="226"/>
      <c r="I233" s="242"/>
      <c r="J233" s="229"/>
    </row>
    <row r="234" spans="1:10" s="196" customFormat="1" hidden="1">
      <c r="A234" s="238"/>
      <c r="B234" s="193"/>
      <c r="C234" s="191"/>
      <c r="D234" s="197"/>
      <c r="E234" s="239"/>
      <c r="F234" s="240"/>
      <c r="G234" s="226"/>
      <c r="H234" s="226"/>
      <c r="I234" s="242"/>
      <c r="J234" s="229"/>
    </row>
    <row r="235" spans="1:10" s="196" customFormat="1" hidden="1">
      <c r="A235" s="238"/>
      <c r="B235" s="243"/>
      <c r="C235" s="244"/>
      <c r="D235" s="244"/>
      <c r="E235" s="239"/>
      <c r="F235" s="239"/>
      <c r="G235" s="226"/>
      <c r="H235" s="226"/>
      <c r="I235" s="226"/>
      <c r="J235" s="230"/>
    </row>
    <row r="236" spans="1:10" s="196" customFormat="1" hidden="1">
      <c r="A236" s="238"/>
      <c r="B236" s="193"/>
      <c r="C236" s="197"/>
      <c r="D236" s="197"/>
      <c r="E236" s="239"/>
      <c r="F236" s="240"/>
      <c r="G236" s="226"/>
      <c r="H236" s="226"/>
      <c r="I236" s="226"/>
      <c r="J236" s="229"/>
    </row>
    <row r="237" spans="1:10" s="185" customFormat="1" hidden="1">
      <c r="A237" s="238"/>
      <c r="B237" s="193"/>
      <c r="C237" s="191"/>
      <c r="D237" s="197"/>
      <c r="E237" s="239"/>
      <c r="F237" s="240"/>
      <c r="G237" s="226"/>
      <c r="H237" s="226"/>
      <c r="I237" s="226"/>
      <c r="J237" s="230"/>
    </row>
    <row r="238" spans="1:10" s="185" customFormat="1" hidden="1">
      <c r="A238" s="238"/>
      <c r="B238" s="193"/>
      <c r="C238" s="191"/>
      <c r="D238" s="197"/>
      <c r="E238" s="239"/>
      <c r="F238" s="240"/>
      <c r="G238" s="226"/>
      <c r="H238" s="226"/>
      <c r="I238" s="226"/>
      <c r="J238" s="236"/>
    </row>
    <row r="239" spans="1:10" s="185" customFormat="1" hidden="1">
      <c r="A239" s="238"/>
      <c r="B239" s="193"/>
      <c r="C239" s="191"/>
      <c r="D239" s="197"/>
      <c r="E239" s="239"/>
      <c r="F239" s="240"/>
      <c r="G239" s="226"/>
      <c r="H239" s="226"/>
      <c r="I239" s="226"/>
      <c r="J239" s="230"/>
    </row>
    <row r="240" spans="1:10" s="185" customFormat="1" hidden="1">
      <c r="A240" s="238"/>
      <c r="B240" s="193"/>
      <c r="C240" s="191"/>
      <c r="D240" s="197"/>
      <c r="E240" s="239"/>
      <c r="F240" s="240"/>
      <c r="G240" s="226"/>
      <c r="H240" s="226"/>
      <c r="I240" s="226"/>
      <c r="J240" s="230"/>
    </row>
    <row r="241" spans="1:10" s="185" customFormat="1" hidden="1">
      <c r="A241" s="238"/>
      <c r="B241" s="193"/>
      <c r="C241" s="191"/>
      <c r="D241" s="197"/>
      <c r="E241" s="239"/>
      <c r="F241" s="239"/>
      <c r="G241" s="226"/>
      <c r="H241" s="226"/>
      <c r="I241" s="226"/>
      <c r="J241" s="236"/>
    </row>
    <row r="242" spans="1:10" s="185" customFormat="1" hidden="1">
      <c r="A242" s="238"/>
      <c r="B242" s="193"/>
      <c r="C242" s="197"/>
      <c r="D242" s="197"/>
      <c r="E242" s="239"/>
      <c r="F242" s="240"/>
      <c r="G242" s="226"/>
      <c r="H242" s="226"/>
      <c r="I242" s="226"/>
      <c r="J242" s="229"/>
    </row>
    <row r="243" spans="1:10" s="185" customFormat="1" hidden="1">
      <c r="A243" s="238"/>
      <c r="B243" s="193"/>
      <c r="C243" s="197"/>
      <c r="D243" s="197"/>
      <c r="E243" s="239"/>
      <c r="F243" s="239"/>
      <c r="G243" s="226"/>
      <c r="H243" s="226"/>
      <c r="I243" s="226"/>
      <c r="J243" s="230"/>
    </row>
    <row r="244" spans="1:10" s="196" customFormat="1" hidden="1">
      <c r="A244" s="238"/>
      <c r="B244" s="193"/>
      <c r="C244" s="197"/>
      <c r="D244" s="197"/>
      <c r="E244" s="239"/>
      <c r="F244" s="240"/>
      <c r="G244" s="226"/>
      <c r="H244" s="226"/>
      <c r="I244" s="226"/>
      <c r="J244" s="229"/>
    </row>
    <row r="245" spans="1:10" s="196" customFormat="1" hidden="1">
      <c r="A245" s="238"/>
      <c r="B245" s="193"/>
      <c r="C245" s="191"/>
      <c r="D245" s="197"/>
      <c r="E245" s="239"/>
      <c r="F245" s="240"/>
      <c r="G245" s="226"/>
      <c r="H245" s="226"/>
      <c r="I245" s="226"/>
      <c r="J245" s="236"/>
    </row>
    <row r="246" spans="1:10" s="196" customFormat="1" hidden="1">
      <c r="A246" s="238"/>
      <c r="B246" s="193"/>
      <c r="C246" s="191"/>
      <c r="D246" s="197"/>
      <c r="E246" s="239"/>
      <c r="F246" s="240"/>
      <c r="G246" s="226"/>
      <c r="H246" s="226"/>
      <c r="I246" s="226"/>
      <c r="J246" s="230"/>
    </row>
    <row r="247" spans="1:10" s="196" customFormat="1" hidden="1">
      <c r="A247" s="238"/>
      <c r="B247" s="193"/>
      <c r="C247" s="191"/>
      <c r="D247" s="197"/>
      <c r="E247" s="239"/>
      <c r="F247" s="240"/>
      <c r="G247" s="226"/>
      <c r="H247" s="226"/>
      <c r="I247" s="226"/>
      <c r="J247" s="230"/>
    </row>
    <row r="248" spans="1:10" s="196" customFormat="1" hidden="1">
      <c r="A248" s="238"/>
      <c r="B248" s="193"/>
      <c r="C248" s="191"/>
      <c r="D248" s="197"/>
      <c r="E248" s="239"/>
      <c r="F248" s="240"/>
      <c r="G248" s="226"/>
      <c r="H248" s="226"/>
      <c r="I248" s="226"/>
      <c r="J248" s="230"/>
    </row>
    <row r="249" spans="1:10" s="185" customFormat="1" hidden="1">
      <c r="A249" s="238"/>
      <c r="B249" s="193"/>
      <c r="C249" s="191"/>
      <c r="D249" s="197"/>
      <c r="E249" s="239"/>
      <c r="F249" s="240"/>
      <c r="G249" s="226"/>
      <c r="H249" s="226"/>
      <c r="I249" s="226"/>
      <c r="J249" s="230"/>
    </row>
    <row r="250" spans="1:10" s="185" customFormat="1" hidden="1">
      <c r="A250" s="238"/>
      <c r="B250" s="193"/>
      <c r="C250" s="197"/>
      <c r="D250" s="197"/>
      <c r="E250" s="239"/>
      <c r="F250" s="239"/>
      <c r="G250" s="226"/>
      <c r="H250" s="226"/>
      <c r="I250" s="226"/>
      <c r="J250" s="230"/>
    </row>
    <row r="251" spans="1:10" s="196" customFormat="1" hidden="1">
      <c r="A251" s="238"/>
      <c r="B251" s="193"/>
      <c r="C251" s="191"/>
      <c r="D251" s="197"/>
      <c r="E251" s="239"/>
      <c r="F251" s="239"/>
      <c r="G251" s="226"/>
      <c r="H251" s="226"/>
      <c r="I251" s="226"/>
      <c r="J251" s="229"/>
    </row>
    <row r="252" spans="1:10" s="196" customFormat="1" hidden="1">
      <c r="A252" s="238"/>
      <c r="B252" s="193"/>
      <c r="C252" s="191"/>
      <c r="D252" s="197"/>
      <c r="E252" s="239"/>
      <c r="F252" s="239"/>
      <c r="G252" s="226"/>
      <c r="H252" s="226"/>
      <c r="I252" s="226"/>
      <c r="J252" s="229"/>
    </row>
    <row r="253" spans="1:10" s="185" customFormat="1" hidden="1">
      <c r="A253" s="238"/>
      <c r="B253" s="193"/>
      <c r="C253" s="191"/>
      <c r="D253" s="197"/>
      <c r="E253" s="239"/>
      <c r="F253" s="239"/>
      <c r="G253" s="226"/>
      <c r="H253" s="226"/>
      <c r="I253" s="226"/>
      <c r="J253" s="236"/>
    </row>
    <row r="254" spans="1:10" s="196" customFormat="1" hidden="1">
      <c r="A254" s="238"/>
      <c r="B254" s="193"/>
      <c r="C254" s="197"/>
      <c r="D254" s="197"/>
      <c r="E254" s="239"/>
      <c r="F254" s="240"/>
      <c r="G254" s="226"/>
      <c r="H254" s="226"/>
      <c r="I254" s="226"/>
      <c r="J254" s="229"/>
    </row>
    <row r="255" spans="1:10" s="196" customFormat="1" hidden="1">
      <c r="A255" s="238"/>
      <c r="B255" s="193"/>
      <c r="C255" s="191"/>
      <c r="D255" s="197"/>
      <c r="E255" s="239"/>
      <c r="F255" s="239"/>
      <c r="G255" s="226"/>
      <c r="H255" s="226"/>
      <c r="I255" s="226"/>
      <c r="J255" s="229"/>
    </row>
    <row r="256" spans="1:10" s="196" customFormat="1" hidden="1">
      <c r="A256" s="238"/>
      <c r="B256" s="193"/>
      <c r="C256" s="191"/>
      <c r="D256" s="197"/>
      <c r="E256" s="239"/>
      <c r="F256" s="239"/>
      <c r="G256" s="226"/>
      <c r="H256" s="226"/>
      <c r="I256" s="226"/>
      <c r="J256" s="229"/>
    </row>
    <row r="257" spans="1:10" s="196" customFormat="1" hidden="1">
      <c r="A257" s="238"/>
      <c r="B257" s="193"/>
      <c r="C257" s="191"/>
      <c r="D257" s="197"/>
      <c r="E257" s="239"/>
      <c r="F257" s="240"/>
      <c r="G257" s="226"/>
      <c r="H257" s="226"/>
      <c r="I257" s="226"/>
      <c r="J257" s="230"/>
    </row>
    <row r="258" spans="1:10" s="196" customFormat="1" hidden="1">
      <c r="A258" s="238"/>
      <c r="B258" s="193"/>
      <c r="C258" s="191"/>
      <c r="D258" s="197"/>
      <c r="E258" s="239"/>
      <c r="F258" s="239"/>
      <c r="G258" s="226"/>
      <c r="H258" s="226"/>
      <c r="I258" s="226"/>
      <c r="J258" s="229"/>
    </row>
    <row r="259" spans="1:10" s="196" customFormat="1" hidden="1">
      <c r="A259" s="238"/>
      <c r="B259" s="193"/>
      <c r="C259" s="191"/>
      <c r="D259" s="197"/>
      <c r="E259" s="239"/>
      <c r="F259" s="239"/>
      <c r="G259" s="226"/>
      <c r="H259" s="226"/>
      <c r="I259" s="226"/>
      <c r="J259" s="229"/>
    </row>
    <row r="260" spans="1:10" s="185" customFormat="1" hidden="1">
      <c r="A260" s="238"/>
      <c r="B260" s="193"/>
      <c r="C260" s="197"/>
      <c r="D260" s="197"/>
      <c r="E260" s="239"/>
      <c r="F260" s="239"/>
      <c r="G260" s="226"/>
      <c r="H260" s="226"/>
      <c r="I260" s="226"/>
      <c r="J260" s="230"/>
    </row>
    <row r="261" spans="1:10" s="196" customFormat="1" hidden="1">
      <c r="A261" s="238"/>
      <c r="B261" s="193"/>
      <c r="C261" s="191"/>
      <c r="D261" s="197"/>
      <c r="E261" s="239"/>
      <c r="F261" s="239"/>
      <c r="G261" s="226"/>
      <c r="H261" s="226"/>
      <c r="I261" s="226"/>
      <c r="J261" s="229"/>
    </row>
    <row r="262" spans="1:10" s="196" customFormat="1" hidden="1">
      <c r="A262" s="238"/>
      <c r="B262" s="193"/>
      <c r="C262" s="191"/>
      <c r="D262" s="197"/>
      <c r="E262" s="239"/>
      <c r="F262" s="239"/>
      <c r="G262" s="226"/>
      <c r="H262" s="226"/>
      <c r="I262" s="226"/>
      <c r="J262" s="229"/>
    </row>
    <row r="263" spans="1:10" s="196" customFormat="1" hidden="1">
      <c r="A263" s="238"/>
      <c r="B263" s="193"/>
      <c r="C263" s="191"/>
      <c r="D263" s="197"/>
      <c r="E263" s="239"/>
      <c r="F263" s="240"/>
      <c r="G263" s="226"/>
      <c r="H263" s="226"/>
      <c r="I263" s="226"/>
      <c r="J263" s="236"/>
    </row>
    <row r="264" spans="1:10" s="196" customFormat="1" hidden="1">
      <c r="A264" s="238"/>
      <c r="B264" s="193"/>
      <c r="C264" s="191"/>
      <c r="D264" s="197"/>
      <c r="E264" s="240"/>
      <c r="F264" s="240"/>
      <c r="G264" s="226"/>
      <c r="H264" s="226"/>
      <c r="I264" s="226"/>
      <c r="J264" s="236"/>
    </row>
    <row r="265" spans="1:10" s="185" customFormat="1" hidden="1">
      <c r="A265" s="238"/>
      <c r="B265" s="193"/>
      <c r="C265" s="191"/>
      <c r="D265" s="197"/>
      <c r="E265" s="240"/>
      <c r="F265" s="240"/>
      <c r="G265" s="226"/>
      <c r="H265" s="226"/>
      <c r="I265" s="226"/>
      <c r="J265" s="230"/>
    </row>
    <row r="266" spans="1:10" s="196" customFormat="1" hidden="1">
      <c r="A266" s="238"/>
      <c r="B266" s="193"/>
      <c r="C266" s="191"/>
      <c r="D266" s="197"/>
      <c r="E266" s="239"/>
      <c r="F266" s="240"/>
      <c r="G266" s="226"/>
      <c r="H266" s="226"/>
      <c r="I266" s="226"/>
      <c r="J266" s="230"/>
    </row>
    <row r="267" spans="1:10" s="196" customFormat="1" hidden="1">
      <c r="A267" s="238"/>
      <c r="B267" s="193"/>
      <c r="C267" s="191"/>
      <c r="D267" s="197"/>
      <c r="E267" s="239"/>
      <c r="F267" s="240"/>
      <c r="G267" s="226"/>
      <c r="H267" s="226"/>
      <c r="I267" s="226"/>
      <c r="J267" s="230"/>
    </row>
    <row r="268" spans="1:10" s="196" customFormat="1" hidden="1">
      <c r="A268" s="238"/>
      <c r="B268" s="193"/>
      <c r="C268" s="191"/>
      <c r="D268" s="197"/>
      <c r="E268" s="239"/>
      <c r="F268" s="239"/>
      <c r="G268" s="226"/>
      <c r="H268" s="226"/>
      <c r="I268" s="226"/>
      <c r="J268" s="229"/>
    </row>
    <row r="269" spans="1:10" s="196" customFormat="1" hidden="1">
      <c r="A269" s="238"/>
      <c r="B269" s="193"/>
      <c r="C269" s="191"/>
      <c r="D269" s="197"/>
      <c r="E269" s="239"/>
      <c r="F269" s="239"/>
      <c r="G269" s="226"/>
      <c r="H269" s="226"/>
      <c r="I269" s="226"/>
      <c r="J269" s="229"/>
    </row>
    <row r="270" spans="1:10" s="196" customFormat="1" hidden="1">
      <c r="A270" s="238"/>
      <c r="B270" s="193"/>
      <c r="C270" s="191"/>
      <c r="D270" s="197"/>
      <c r="E270" s="239"/>
      <c r="F270" s="239"/>
      <c r="G270" s="226"/>
      <c r="H270" s="226"/>
      <c r="I270" s="226"/>
      <c r="J270" s="229"/>
    </row>
    <row r="271" spans="1:10" s="196" customFormat="1" hidden="1">
      <c r="A271" s="238"/>
      <c r="B271" s="193"/>
      <c r="C271" s="191"/>
      <c r="D271" s="197"/>
      <c r="E271" s="239"/>
      <c r="F271" s="239"/>
      <c r="G271" s="226"/>
      <c r="H271" s="226"/>
      <c r="I271" s="226"/>
      <c r="J271" s="229"/>
    </row>
    <row r="272" spans="1:10" s="196" customFormat="1" hidden="1">
      <c r="A272" s="238"/>
      <c r="B272" s="193"/>
      <c r="C272" s="191"/>
      <c r="D272" s="197"/>
      <c r="E272" s="240"/>
      <c r="F272" s="240"/>
      <c r="G272" s="226"/>
      <c r="H272" s="226"/>
      <c r="I272" s="226"/>
      <c r="J272" s="236"/>
    </row>
    <row r="273" spans="1:10" s="196" customFormat="1" hidden="1">
      <c r="A273" s="238"/>
      <c r="B273" s="193"/>
      <c r="C273" s="191"/>
      <c r="D273" s="197"/>
      <c r="E273" s="240"/>
      <c r="F273" s="240"/>
      <c r="G273" s="226"/>
      <c r="H273" s="226"/>
      <c r="I273" s="226"/>
      <c r="J273" s="236"/>
    </row>
    <row r="274" spans="1:10" s="196" customFormat="1" hidden="1">
      <c r="A274" s="238"/>
      <c r="B274" s="193"/>
      <c r="C274" s="191"/>
      <c r="D274" s="197"/>
      <c r="E274" s="239"/>
      <c r="F274" s="240"/>
      <c r="G274" s="226"/>
      <c r="H274" s="226"/>
      <c r="I274" s="226"/>
      <c r="J274" s="230"/>
    </row>
    <row r="275" spans="1:10" s="196" customFormat="1" hidden="1">
      <c r="A275" s="238"/>
      <c r="B275" s="193"/>
      <c r="C275" s="197"/>
      <c r="D275" s="197"/>
      <c r="E275" s="239"/>
      <c r="F275" s="240"/>
      <c r="G275" s="226"/>
      <c r="H275" s="226"/>
      <c r="I275" s="226"/>
      <c r="J275" s="229"/>
    </row>
    <row r="276" spans="1:10" s="185" customFormat="1" hidden="1">
      <c r="A276" s="238"/>
      <c r="B276" s="243"/>
      <c r="C276" s="244"/>
      <c r="D276" s="244"/>
      <c r="E276" s="239"/>
      <c r="F276" s="240"/>
      <c r="G276" s="226"/>
      <c r="H276" s="226"/>
      <c r="I276" s="226"/>
      <c r="J276" s="236"/>
    </row>
    <row r="277" spans="1:10" s="185" customFormat="1" hidden="1">
      <c r="A277" s="238"/>
      <c r="B277" s="193"/>
      <c r="C277" s="197"/>
      <c r="D277" s="197"/>
      <c r="E277" s="239"/>
      <c r="F277" s="239"/>
      <c r="G277" s="226"/>
      <c r="H277" s="226"/>
      <c r="I277" s="226"/>
      <c r="J277" s="230"/>
    </row>
    <row r="278" spans="1:10" s="196" customFormat="1" hidden="1">
      <c r="A278" s="238"/>
      <c r="B278" s="193"/>
      <c r="C278" s="191"/>
      <c r="D278" s="197"/>
      <c r="E278" s="240"/>
      <c r="F278" s="240"/>
      <c r="G278" s="226"/>
      <c r="H278" s="226"/>
      <c r="I278" s="226"/>
      <c r="J278" s="230"/>
    </row>
    <row r="279" spans="1:10" s="185" customFormat="1" hidden="1">
      <c r="A279" s="238"/>
      <c r="B279" s="193"/>
      <c r="C279" s="197"/>
      <c r="D279" s="197"/>
      <c r="E279" s="239"/>
      <c r="F279" s="239"/>
      <c r="G279" s="226"/>
      <c r="H279" s="226"/>
      <c r="I279" s="226"/>
      <c r="J279" s="230"/>
    </row>
    <row r="280" spans="1:10" s="185" customFormat="1" hidden="1">
      <c r="A280" s="238"/>
      <c r="B280" s="193"/>
      <c r="C280" s="191"/>
      <c r="D280" s="197"/>
      <c r="E280" s="240"/>
      <c r="F280" s="240"/>
      <c r="G280" s="226"/>
      <c r="H280" s="226"/>
      <c r="I280" s="226"/>
      <c r="J280" s="230"/>
    </row>
    <row r="281" spans="1:10" s="196" customFormat="1" hidden="1">
      <c r="A281" s="238"/>
      <c r="B281" s="193"/>
      <c r="C281" s="197"/>
      <c r="D281" s="197"/>
      <c r="E281" s="239"/>
      <c r="F281" s="240"/>
      <c r="G281" s="226"/>
      <c r="H281" s="226"/>
      <c r="I281" s="226"/>
      <c r="J281" s="229"/>
    </row>
    <row r="282" spans="1:10" s="196" customFormat="1" hidden="1">
      <c r="A282" s="238"/>
      <c r="B282" s="193"/>
      <c r="C282" s="197"/>
      <c r="D282" s="197"/>
      <c r="E282" s="239"/>
      <c r="F282" s="240"/>
      <c r="G282" s="226"/>
      <c r="H282" s="226"/>
      <c r="I282" s="226"/>
      <c r="J282" s="229"/>
    </row>
    <row r="283" spans="1:10" s="185" customFormat="1" hidden="1">
      <c r="A283" s="238"/>
      <c r="B283" s="193"/>
      <c r="C283" s="197"/>
      <c r="D283" s="197"/>
      <c r="E283" s="239"/>
      <c r="F283" s="240"/>
      <c r="G283" s="226"/>
      <c r="H283" s="226"/>
      <c r="I283" s="226"/>
      <c r="J283" s="229"/>
    </row>
    <row r="284" spans="1:10" s="185" customFormat="1" hidden="1">
      <c r="A284" s="238"/>
      <c r="B284" s="193"/>
      <c r="C284" s="197"/>
      <c r="D284" s="197"/>
      <c r="E284" s="239"/>
      <c r="F284" s="239"/>
      <c r="G284" s="226"/>
      <c r="H284" s="226"/>
      <c r="I284" s="226"/>
      <c r="J284" s="230"/>
    </row>
    <row r="285" spans="1:10" s="185" customFormat="1" hidden="1">
      <c r="A285" s="238"/>
      <c r="B285" s="243"/>
      <c r="C285" s="197"/>
      <c r="D285" s="244"/>
      <c r="E285" s="239"/>
      <c r="F285" s="240"/>
      <c r="G285" s="226"/>
      <c r="H285" s="226"/>
      <c r="I285" s="226"/>
      <c r="J285" s="230"/>
    </row>
    <row r="286" spans="1:10" s="185" customFormat="1" hidden="1">
      <c r="A286" s="238"/>
      <c r="B286" s="193"/>
      <c r="C286" s="191"/>
      <c r="D286" s="197"/>
      <c r="E286" s="240"/>
      <c r="F286" s="240"/>
      <c r="G286" s="226"/>
      <c r="H286" s="226"/>
      <c r="I286" s="226"/>
      <c r="J286" s="230"/>
    </row>
    <row r="287" spans="1:10" s="196" customFormat="1" hidden="1">
      <c r="A287" s="238"/>
      <c r="B287" s="193"/>
      <c r="C287" s="197"/>
      <c r="D287" s="197"/>
      <c r="E287" s="239"/>
      <c r="F287" s="240"/>
      <c r="G287" s="226"/>
      <c r="H287" s="226"/>
      <c r="I287" s="226"/>
      <c r="J287" s="229"/>
    </row>
    <row r="288" spans="1:10" s="196" customFormat="1" hidden="1">
      <c r="A288" s="238"/>
      <c r="B288" s="193"/>
      <c r="C288" s="191"/>
      <c r="D288" s="197"/>
      <c r="E288" s="239"/>
      <c r="F288" s="240"/>
      <c r="G288" s="226"/>
      <c r="H288" s="226"/>
      <c r="I288" s="226"/>
      <c r="J288" s="230"/>
    </row>
    <row r="289" spans="1:10" s="196" customFormat="1" hidden="1">
      <c r="A289" s="238"/>
      <c r="B289" s="193"/>
      <c r="C289" s="191"/>
      <c r="D289" s="197"/>
      <c r="E289" s="240"/>
      <c r="F289" s="240"/>
      <c r="G289" s="226"/>
      <c r="H289" s="226"/>
      <c r="I289" s="226"/>
      <c r="J289" s="230"/>
    </row>
    <row r="290" spans="1:10" s="196" customFormat="1" hidden="1">
      <c r="A290" s="238"/>
      <c r="B290" s="193"/>
      <c r="C290" s="191"/>
      <c r="D290" s="197"/>
      <c r="E290" s="240"/>
      <c r="F290" s="240"/>
      <c r="G290" s="226"/>
      <c r="H290" s="226"/>
      <c r="I290" s="226"/>
      <c r="J290" s="230"/>
    </row>
    <row r="291" spans="1:10" s="196" customFormat="1" hidden="1">
      <c r="A291" s="238"/>
      <c r="B291" s="193"/>
      <c r="C291" s="191"/>
      <c r="D291" s="197"/>
      <c r="E291" s="239"/>
      <c r="F291" s="239"/>
      <c r="G291" s="226"/>
      <c r="H291" s="226"/>
      <c r="I291" s="226"/>
      <c r="J291" s="229"/>
    </row>
    <row r="292" spans="1:10" s="196" customFormat="1" hidden="1">
      <c r="A292" s="238"/>
      <c r="B292" s="193"/>
      <c r="C292" s="191"/>
      <c r="D292" s="197"/>
      <c r="E292" s="239"/>
      <c r="F292" s="239"/>
      <c r="G292" s="226"/>
      <c r="H292" s="226"/>
      <c r="I292" s="226"/>
      <c r="J292" s="229"/>
    </row>
    <row r="293" spans="1:10" s="196" customFormat="1" hidden="1">
      <c r="A293" s="238"/>
      <c r="B293" s="193"/>
      <c r="C293" s="191"/>
      <c r="D293" s="197"/>
      <c r="E293" s="239"/>
      <c r="F293" s="239"/>
      <c r="G293" s="226"/>
      <c r="H293" s="226"/>
      <c r="I293" s="226"/>
      <c r="J293" s="229"/>
    </row>
    <row r="294" spans="1:10" s="196" customFormat="1" hidden="1">
      <c r="A294" s="238"/>
      <c r="B294" s="193"/>
      <c r="C294" s="191"/>
      <c r="D294" s="197"/>
      <c r="E294" s="239"/>
      <c r="F294" s="240"/>
      <c r="G294" s="226"/>
      <c r="H294" s="226"/>
      <c r="I294" s="226"/>
      <c r="J294" s="236"/>
    </row>
    <row r="295" spans="1:10" s="196" customFormat="1" hidden="1">
      <c r="A295" s="238"/>
      <c r="B295" s="193"/>
      <c r="C295" s="191"/>
      <c r="D295" s="197"/>
      <c r="E295" s="239"/>
      <c r="F295" s="240"/>
      <c r="G295" s="226"/>
      <c r="H295" s="226"/>
      <c r="I295" s="226"/>
      <c r="J295" s="230"/>
    </row>
    <row r="296" spans="1:10" s="196" customFormat="1" hidden="1">
      <c r="A296" s="238"/>
      <c r="B296" s="193"/>
      <c r="C296" s="191"/>
      <c r="D296" s="197"/>
      <c r="E296" s="239"/>
      <c r="F296" s="239"/>
      <c r="G296" s="226"/>
      <c r="H296" s="226"/>
      <c r="I296" s="226"/>
      <c r="J296" s="229"/>
    </row>
    <row r="297" spans="1:10" s="185" customFormat="1" hidden="1">
      <c r="A297" s="238"/>
      <c r="B297" s="193"/>
      <c r="C297" s="191"/>
      <c r="D297" s="197"/>
      <c r="E297" s="240"/>
      <c r="F297" s="240"/>
      <c r="G297" s="226"/>
      <c r="H297" s="226"/>
      <c r="I297" s="226"/>
      <c r="J297" s="236"/>
    </row>
    <row r="298" spans="1:10" s="196" customFormat="1" hidden="1">
      <c r="A298" s="238"/>
      <c r="B298" s="193"/>
      <c r="C298" s="191"/>
      <c r="D298" s="197"/>
      <c r="E298" s="239"/>
      <c r="F298" s="240"/>
      <c r="G298" s="226"/>
      <c r="H298" s="226"/>
      <c r="I298" s="226"/>
      <c r="J298" s="236"/>
    </row>
    <row r="299" spans="1:10" s="196" customFormat="1" hidden="1">
      <c r="A299" s="238"/>
      <c r="B299" s="193"/>
      <c r="C299" s="191"/>
      <c r="D299" s="197"/>
      <c r="E299" s="239"/>
      <c r="F299" s="240"/>
      <c r="G299" s="226"/>
      <c r="H299" s="226"/>
      <c r="I299" s="241"/>
      <c r="J299" s="245"/>
    </row>
    <row r="300" spans="1:10" s="196" customFormat="1" hidden="1">
      <c r="A300" s="238"/>
      <c r="B300" s="193"/>
      <c r="C300" s="191"/>
      <c r="D300" s="197"/>
      <c r="E300" s="239"/>
      <c r="F300" s="240"/>
      <c r="G300" s="226"/>
      <c r="H300" s="226"/>
      <c r="I300" s="241"/>
      <c r="J300" s="245"/>
    </row>
    <row r="301" spans="1:10" s="185" customFormat="1" hidden="1">
      <c r="A301" s="238"/>
      <c r="B301" s="193"/>
      <c r="C301" s="197"/>
      <c r="D301" s="197"/>
      <c r="E301" s="239"/>
      <c r="F301" s="239"/>
      <c r="G301" s="226"/>
      <c r="H301" s="226"/>
      <c r="I301" s="226"/>
      <c r="J301" s="227"/>
    </row>
    <row r="302" spans="1:10" s="196" customFormat="1" hidden="1">
      <c r="A302" s="238"/>
      <c r="B302" s="193"/>
      <c r="C302" s="197"/>
      <c r="D302" s="197"/>
      <c r="E302" s="239"/>
      <c r="F302" s="240"/>
      <c r="G302" s="226"/>
      <c r="H302" s="226"/>
      <c r="I302" s="226"/>
      <c r="J302" s="229"/>
    </row>
    <row r="303" spans="1:10" s="196" customFormat="1" hidden="1">
      <c r="A303" s="238"/>
      <c r="B303" s="193"/>
      <c r="C303" s="191"/>
      <c r="D303" s="197"/>
      <c r="E303" s="239"/>
      <c r="F303" s="240"/>
      <c r="G303" s="226"/>
      <c r="H303" s="226"/>
      <c r="I303" s="226"/>
      <c r="J303" s="236"/>
    </row>
    <row r="304" spans="1:10" s="196" customFormat="1" hidden="1">
      <c r="A304" s="238"/>
      <c r="B304" s="193"/>
      <c r="C304" s="191"/>
      <c r="D304" s="197"/>
      <c r="E304" s="240"/>
      <c r="F304" s="240"/>
      <c r="G304" s="226"/>
      <c r="H304" s="226"/>
      <c r="I304" s="226"/>
      <c r="J304" s="236"/>
    </row>
    <row r="305" spans="1:10" s="196" customFormat="1" hidden="1">
      <c r="A305" s="238"/>
      <c r="B305" s="193"/>
      <c r="C305" s="191"/>
      <c r="D305" s="197"/>
      <c r="E305" s="240"/>
      <c r="F305" s="240"/>
      <c r="G305" s="226"/>
      <c r="H305" s="226"/>
      <c r="I305" s="226"/>
      <c r="J305" s="230"/>
    </row>
    <row r="306" spans="1:10" s="196" customFormat="1" hidden="1">
      <c r="A306" s="238"/>
      <c r="B306" s="193"/>
      <c r="C306" s="191"/>
      <c r="D306" s="197"/>
      <c r="E306" s="239"/>
      <c r="F306" s="239"/>
      <c r="G306" s="226"/>
      <c r="H306" s="226"/>
      <c r="I306" s="226"/>
      <c r="J306" s="229"/>
    </row>
    <row r="307" spans="1:10" s="196" customFormat="1" hidden="1">
      <c r="A307" s="238"/>
      <c r="B307" s="193"/>
      <c r="C307" s="191"/>
      <c r="D307" s="197"/>
      <c r="E307" s="239"/>
      <c r="F307" s="239"/>
      <c r="G307" s="226"/>
      <c r="H307" s="226"/>
      <c r="I307" s="226"/>
      <c r="J307" s="229"/>
    </row>
    <row r="308" spans="1:10" s="185" customFormat="1" hidden="1">
      <c r="A308" s="238"/>
      <c r="B308" s="193"/>
      <c r="C308" s="197"/>
      <c r="D308" s="197"/>
      <c r="E308" s="239"/>
      <c r="F308" s="240"/>
      <c r="G308" s="226"/>
      <c r="H308" s="226"/>
      <c r="I308" s="226"/>
      <c r="J308" s="229"/>
    </row>
    <row r="309" spans="1:10" s="185" customFormat="1" hidden="1">
      <c r="A309" s="238"/>
      <c r="B309" s="193"/>
      <c r="C309" s="197"/>
      <c r="D309" s="197"/>
      <c r="E309" s="239"/>
      <c r="F309" s="240"/>
      <c r="G309" s="226"/>
      <c r="H309" s="226"/>
      <c r="I309" s="226"/>
      <c r="J309" s="229"/>
    </row>
    <row r="310" spans="1:10" s="185" customFormat="1" hidden="1">
      <c r="A310" s="238"/>
      <c r="B310" s="193"/>
      <c r="C310" s="197"/>
      <c r="D310" s="197"/>
      <c r="E310" s="239"/>
      <c r="F310" s="240"/>
      <c r="G310" s="226"/>
      <c r="H310" s="226"/>
      <c r="I310" s="226"/>
      <c r="J310" s="229"/>
    </row>
    <row r="311" spans="1:10" s="196" customFormat="1" hidden="1">
      <c r="A311" s="238"/>
      <c r="B311" s="193"/>
      <c r="C311" s="191"/>
      <c r="D311" s="197"/>
      <c r="E311" s="239"/>
      <c r="F311" s="240"/>
      <c r="G311" s="226"/>
      <c r="H311" s="226"/>
      <c r="I311" s="226"/>
      <c r="J311" s="236"/>
    </row>
    <row r="312" spans="1:10" s="196" customFormat="1" hidden="1">
      <c r="A312" s="238"/>
      <c r="B312" s="193"/>
      <c r="C312" s="191"/>
      <c r="D312" s="197"/>
      <c r="E312" s="239"/>
      <c r="F312" s="240"/>
      <c r="G312" s="226"/>
      <c r="H312" s="226"/>
      <c r="I312" s="226"/>
      <c r="J312" s="230"/>
    </row>
    <row r="313" spans="1:10" s="196" customFormat="1" hidden="1">
      <c r="A313" s="238"/>
      <c r="B313" s="193"/>
      <c r="C313" s="191"/>
      <c r="D313" s="197"/>
      <c r="E313" s="239"/>
      <c r="F313" s="240"/>
      <c r="G313" s="226"/>
      <c r="H313" s="226"/>
      <c r="I313" s="226"/>
      <c r="J313" s="230"/>
    </row>
    <row r="314" spans="1:10" s="185" customFormat="1" hidden="1">
      <c r="A314" s="238"/>
      <c r="B314" s="193"/>
      <c r="C314" s="191"/>
      <c r="D314" s="197"/>
      <c r="E314" s="239"/>
      <c r="F314" s="239"/>
      <c r="G314" s="226"/>
      <c r="H314" s="226"/>
      <c r="I314" s="226"/>
      <c r="J314" s="230"/>
    </row>
    <row r="315" spans="1:10" s="185" customFormat="1" hidden="1">
      <c r="A315" s="238"/>
      <c r="B315" s="193"/>
      <c r="C315" s="197"/>
      <c r="D315" s="197"/>
      <c r="E315" s="239"/>
      <c r="F315" s="239"/>
      <c r="G315" s="226"/>
      <c r="H315" s="226"/>
      <c r="I315" s="226"/>
      <c r="J315" s="230"/>
    </row>
    <row r="316" spans="1:10" s="185" customFormat="1" hidden="1">
      <c r="A316" s="238"/>
      <c r="B316" s="243"/>
      <c r="C316" s="197"/>
      <c r="D316" s="244"/>
      <c r="E316" s="239"/>
      <c r="F316" s="239"/>
      <c r="G316" s="226"/>
      <c r="H316" s="226"/>
      <c r="I316" s="226"/>
      <c r="J316" s="229"/>
    </row>
    <row r="317" spans="1:10" s="185" customFormat="1" hidden="1">
      <c r="A317" s="238"/>
      <c r="B317" s="243"/>
      <c r="C317" s="197"/>
      <c r="D317" s="244"/>
      <c r="E317" s="239"/>
      <c r="F317" s="239"/>
      <c r="G317" s="226"/>
      <c r="H317" s="226"/>
      <c r="I317" s="226"/>
      <c r="J317" s="229"/>
    </row>
    <row r="318" spans="1:10" s="196" customFormat="1" hidden="1">
      <c r="A318" s="238"/>
      <c r="B318" s="193"/>
      <c r="C318" s="197"/>
      <c r="D318" s="197"/>
      <c r="E318" s="239"/>
      <c r="F318" s="240"/>
      <c r="G318" s="226"/>
      <c r="H318" s="226"/>
      <c r="I318" s="226"/>
      <c r="J318" s="229"/>
    </row>
    <row r="319" spans="1:10" s="196" customFormat="1" hidden="1">
      <c r="A319" s="238"/>
      <c r="B319" s="193"/>
      <c r="C319" s="191"/>
      <c r="D319" s="197"/>
      <c r="E319" s="239"/>
      <c r="F319" s="240"/>
      <c r="G319" s="226"/>
      <c r="H319" s="226"/>
      <c r="I319" s="226"/>
      <c r="J319" s="230"/>
    </row>
    <row r="320" spans="1:10" s="185" customFormat="1" hidden="1">
      <c r="A320" s="238"/>
      <c r="B320" s="243"/>
      <c r="C320" s="197"/>
      <c r="D320" s="244"/>
      <c r="E320" s="239"/>
      <c r="F320" s="240"/>
      <c r="G320" s="226"/>
      <c r="H320" s="226"/>
      <c r="I320" s="226"/>
      <c r="J320" s="229"/>
    </row>
    <row r="321" spans="1:10" s="185" customFormat="1" hidden="1">
      <c r="A321" s="238"/>
      <c r="B321" s="243"/>
      <c r="C321" s="197"/>
      <c r="D321" s="244"/>
      <c r="E321" s="239"/>
      <c r="F321" s="240"/>
      <c r="G321" s="226"/>
      <c r="H321" s="226"/>
      <c r="I321" s="226"/>
      <c r="J321" s="236"/>
    </row>
    <row r="322" spans="1:10" s="185" customFormat="1" hidden="1">
      <c r="A322" s="238"/>
      <c r="B322" s="193"/>
      <c r="C322" s="191"/>
      <c r="D322" s="197"/>
      <c r="E322" s="240"/>
      <c r="F322" s="240"/>
      <c r="G322" s="226"/>
      <c r="H322" s="226"/>
      <c r="I322" s="226"/>
      <c r="J322" s="230"/>
    </row>
    <row r="323" spans="1:10" s="185" customFormat="1" hidden="1">
      <c r="A323" s="238"/>
      <c r="B323" s="243"/>
      <c r="C323" s="197"/>
      <c r="D323" s="244"/>
      <c r="E323" s="239"/>
      <c r="F323" s="240"/>
      <c r="G323" s="226"/>
      <c r="H323" s="226"/>
      <c r="I323" s="226"/>
      <c r="J323" s="230"/>
    </row>
    <row r="324" spans="1:10" s="185" customFormat="1" hidden="1">
      <c r="A324" s="238"/>
      <c r="B324" s="193"/>
      <c r="C324" s="191"/>
      <c r="D324" s="197"/>
      <c r="E324" s="240"/>
      <c r="F324" s="240"/>
      <c r="G324" s="226"/>
      <c r="H324" s="226"/>
      <c r="I324" s="226"/>
      <c r="J324" s="230"/>
    </row>
    <row r="325" spans="1:10" hidden="1">
      <c r="A325" s="238"/>
      <c r="B325" s="243"/>
      <c r="C325" s="197"/>
      <c r="D325" s="244"/>
      <c r="E325" s="239"/>
      <c r="F325" s="239"/>
      <c r="G325" s="226"/>
      <c r="H325" s="226"/>
      <c r="I325" s="226"/>
      <c r="J325" s="229"/>
    </row>
    <row r="326" spans="1:10" hidden="1">
      <c r="A326" s="238"/>
      <c r="B326" s="243"/>
      <c r="C326" s="197"/>
      <c r="D326" s="244"/>
      <c r="E326" s="239"/>
      <c r="F326" s="239"/>
      <c r="G326" s="226"/>
      <c r="H326" s="226"/>
      <c r="I326" s="226"/>
      <c r="J326" s="229"/>
    </row>
    <row r="327" spans="1:10" hidden="1">
      <c r="A327" s="238"/>
      <c r="B327" s="193"/>
      <c r="C327" s="197"/>
      <c r="D327" s="197"/>
      <c r="E327" s="239"/>
      <c r="F327" s="240"/>
      <c r="G327" s="226"/>
      <c r="H327" s="226"/>
      <c r="I327" s="226"/>
      <c r="J327" s="229"/>
    </row>
    <row r="328" spans="1:10" hidden="1">
      <c r="A328" s="238"/>
      <c r="B328" s="193"/>
      <c r="C328" s="191"/>
      <c r="D328" s="197"/>
      <c r="E328" s="239"/>
      <c r="F328" s="240"/>
      <c r="G328" s="226"/>
      <c r="H328" s="226"/>
      <c r="I328" s="226"/>
      <c r="J328" s="236"/>
    </row>
    <row r="329" spans="1:10" hidden="1">
      <c r="A329" s="238"/>
      <c r="B329" s="243"/>
      <c r="C329" s="197"/>
      <c r="D329" s="244"/>
      <c r="E329" s="239"/>
      <c r="F329" s="240"/>
      <c r="G329" s="226"/>
      <c r="H329" s="226"/>
      <c r="I329" s="226"/>
      <c r="J329" s="229"/>
    </row>
    <row r="330" spans="1:10" hidden="1">
      <c r="A330" s="238"/>
      <c r="B330" s="243"/>
      <c r="C330" s="197"/>
      <c r="D330" s="244"/>
      <c r="E330" s="239"/>
      <c r="F330" s="240"/>
      <c r="G330" s="226"/>
      <c r="H330" s="226"/>
      <c r="I330" s="226"/>
      <c r="J330" s="230"/>
    </row>
    <row r="331" spans="1:10" hidden="1">
      <c r="A331" s="238"/>
      <c r="B331" s="193"/>
      <c r="C331" s="191"/>
      <c r="D331" s="197"/>
      <c r="E331" s="240"/>
      <c r="F331" s="240"/>
      <c r="G331" s="226"/>
      <c r="H331" s="226"/>
      <c r="I331" s="226"/>
      <c r="J331" s="236"/>
    </row>
    <row r="332" spans="1:10" hidden="1">
      <c r="A332" s="238"/>
      <c r="B332" s="243"/>
      <c r="C332" s="197"/>
      <c r="D332" s="244"/>
      <c r="E332" s="239"/>
      <c r="F332" s="240"/>
      <c r="G332" s="226"/>
      <c r="H332" s="226"/>
      <c r="I332" s="226"/>
      <c r="J332" s="230"/>
    </row>
    <row r="333" spans="1:10" hidden="1">
      <c r="A333" s="238"/>
      <c r="B333" s="193"/>
      <c r="C333" s="191"/>
      <c r="D333" s="197"/>
      <c r="E333" s="240"/>
      <c r="F333" s="240"/>
      <c r="G333" s="226"/>
      <c r="H333" s="226"/>
      <c r="I333" s="226"/>
      <c r="J333" s="236"/>
    </row>
    <row r="334" spans="1:10" hidden="1">
      <c r="A334" s="238"/>
      <c r="B334" s="243"/>
      <c r="C334" s="197"/>
      <c r="D334" s="244"/>
      <c r="E334" s="239"/>
      <c r="F334" s="239"/>
      <c r="G334" s="226"/>
      <c r="H334" s="226"/>
      <c r="I334" s="226"/>
      <c r="J334" s="229"/>
    </row>
    <row r="335" spans="1:10" hidden="1">
      <c r="A335" s="238"/>
      <c r="B335" s="243"/>
      <c r="C335" s="197"/>
      <c r="D335" s="244"/>
      <c r="E335" s="239"/>
      <c r="F335" s="239"/>
      <c r="G335" s="226"/>
      <c r="H335" s="226"/>
      <c r="I335" s="226"/>
      <c r="J335" s="229"/>
    </row>
    <row r="336" spans="1:10" hidden="1">
      <c r="A336" s="238"/>
      <c r="B336" s="193"/>
      <c r="C336" s="197"/>
      <c r="D336" s="197"/>
      <c r="E336" s="239"/>
      <c r="F336" s="240"/>
      <c r="G336" s="226"/>
      <c r="H336" s="226"/>
      <c r="I336" s="226"/>
      <c r="J336" s="229"/>
    </row>
    <row r="337" spans="1:10" hidden="1">
      <c r="A337" s="238"/>
      <c r="B337" s="193"/>
      <c r="C337" s="191"/>
      <c r="D337" s="197"/>
      <c r="E337" s="239"/>
      <c r="F337" s="240"/>
      <c r="G337" s="226"/>
      <c r="H337" s="226"/>
      <c r="I337" s="226"/>
      <c r="J337" s="230"/>
    </row>
    <row r="338" spans="1:10" hidden="1">
      <c r="A338" s="238"/>
      <c r="B338" s="243"/>
      <c r="C338" s="197"/>
      <c r="D338" s="244"/>
      <c r="E338" s="239"/>
      <c r="F338" s="240"/>
      <c r="G338" s="226"/>
      <c r="H338" s="226"/>
      <c r="I338" s="226"/>
      <c r="J338" s="229"/>
    </row>
    <row r="339" spans="1:10" hidden="1">
      <c r="A339" s="238"/>
      <c r="B339" s="243"/>
      <c r="C339" s="197"/>
      <c r="D339" s="244"/>
      <c r="E339" s="239"/>
      <c r="F339" s="240"/>
      <c r="G339" s="226"/>
      <c r="H339" s="226"/>
      <c r="I339" s="226"/>
      <c r="J339" s="230"/>
    </row>
    <row r="340" spans="1:10" hidden="1">
      <c r="A340" s="238"/>
      <c r="B340" s="193"/>
      <c r="C340" s="191"/>
      <c r="D340" s="197"/>
      <c r="E340" s="240"/>
      <c r="F340" s="240"/>
      <c r="G340" s="226"/>
      <c r="H340" s="226"/>
      <c r="I340" s="226"/>
      <c r="J340" s="230"/>
    </row>
    <row r="341" spans="1:10" hidden="1">
      <c r="A341" s="238"/>
      <c r="B341" s="243"/>
      <c r="C341" s="197"/>
      <c r="D341" s="244"/>
      <c r="E341" s="239"/>
      <c r="F341" s="240"/>
      <c r="G341" s="226"/>
      <c r="H341" s="226"/>
      <c r="I341" s="226"/>
      <c r="J341" s="230"/>
    </row>
    <row r="342" spans="1:10" hidden="1">
      <c r="A342" s="238"/>
      <c r="B342" s="193"/>
      <c r="C342" s="191"/>
      <c r="D342" s="197"/>
      <c r="E342" s="240"/>
      <c r="F342" s="240"/>
      <c r="G342" s="226"/>
      <c r="H342" s="226"/>
      <c r="I342" s="226"/>
      <c r="J342" s="230"/>
    </row>
    <row r="343" spans="1:10" hidden="1">
      <c r="A343" s="238"/>
      <c r="B343" s="243"/>
      <c r="C343" s="197"/>
      <c r="D343" s="244"/>
      <c r="E343" s="239"/>
      <c r="F343" s="239"/>
      <c r="G343" s="226"/>
      <c r="H343" s="226"/>
      <c r="I343" s="226"/>
      <c r="J343" s="229"/>
    </row>
    <row r="344" spans="1:10" hidden="1">
      <c r="A344" s="238"/>
      <c r="B344" s="243"/>
      <c r="C344" s="197"/>
      <c r="D344" s="244"/>
      <c r="E344" s="239"/>
      <c r="F344" s="239"/>
      <c r="G344" s="226"/>
      <c r="H344" s="226"/>
      <c r="I344" s="226"/>
      <c r="J344" s="229"/>
    </row>
    <row r="345" spans="1:10" hidden="1">
      <c r="A345" s="238"/>
      <c r="B345" s="193"/>
      <c r="C345" s="197"/>
      <c r="D345" s="197"/>
      <c r="E345" s="239"/>
      <c r="F345" s="240"/>
      <c r="G345" s="226"/>
      <c r="H345" s="226"/>
      <c r="I345" s="226"/>
      <c r="J345" s="229"/>
    </row>
    <row r="346" spans="1:10" hidden="1">
      <c r="A346" s="238"/>
      <c r="B346" s="193"/>
      <c r="C346" s="191"/>
      <c r="D346" s="197"/>
      <c r="E346" s="239"/>
      <c r="F346" s="240"/>
      <c r="G346" s="226"/>
      <c r="H346" s="226"/>
      <c r="I346" s="226"/>
      <c r="J346" s="230"/>
    </row>
    <row r="347" spans="1:10" hidden="1">
      <c r="A347" s="238"/>
      <c r="B347" s="243"/>
      <c r="C347" s="197"/>
      <c r="D347" s="244"/>
      <c r="E347" s="239"/>
      <c r="F347" s="240"/>
      <c r="G347" s="226"/>
      <c r="H347" s="226"/>
      <c r="I347" s="226"/>
      <c r="J347" s="229"/>
    </row>
    <row r="348" spans="1:10" hidden="1">
      <c r="A348" s="238"/>
      <c r="B348" s="243"/>
      <c r="C348" s="197"/>
      <c r="D348" s="244"/>
      <c r="E348" s="239"/>
      <c r="F348" s="240"/>
      <c r="G348" s="226"/>
      <c r="H348" s="226"/>
      <c r="I348" s="226"/>
      <c r="J348" s="230"/>
    </row>
    <row r="349" spans="1:10" hidden="1">
      <c r="A349" s="238"/>
      <c r="B349" s="193"/>
      <c r="C349" s="191"/>
      <c r="D349" s="197"/>
      <c r="E349" s="240"/>
      <c r="F349" s="240"/>
      <c r="G349" s="226"/>
      <c r="H349" s="226"/>
      <c r="I349" s="226"/>
      <c r="J349" s="230"/>
    </row>
    <row r="350" spans="1:10" hidden="1">
      <c r="A350" s="238"/>
      <c r="B350" s="243"/>
      <c r="C350" s="197"/>
      <c r="D350" s="244"/>
      <c r="E350" s="239"/>
      <c r="F350" s="240"/>
      <c r="G350" s="226"/>
      <c r="H350" s="226"/>
      <c r="I350" s="226"/>
      <c r="J350" s="230"/>
    </row>
    <row r="351" spans="1:10" hidden="1">
      <c r="A351" s="238"/>
      <c r="B351" s="193"/>
      <c r="C351" s="191"/>
      <c r="D351" s="197"/>
      <c r="E351" s="240"/>
      <c r="F351" s="240"/>
      <c r="G351" s="226"/>
      <c r="H351" s="226"/>
      <c r="I351" s="226"/>
      <c r="J351" s="230"/>
    </row>
    <row r="352" spans="1:10" hidden="1">
      <c r="A352" s="238"/>
      <c r="B352" s="243"/>
      <c r="C352" s="197"/>
      <c r="D352" s="244"/>
      <c r="E352" s="239"/>
      <c r="F352" s="239"/>
      <c r="G352" s="226"/>
      <c r="H352" s="226"/>
      <c r="I352" s="226"/>
      <c r="J352" s="229"/>
    </row>
    <row r="353" spans="1:10" hidden="1">
      <c r="A353" s="238"/>
      <c r="B353" s="243"/>
      <c r="C353" s="197"/>
      <c r="D353" s="244"/>
      <c r="E353" s="239"/>
      <c r="F353" s="239"/>
      <c r="G353" s="226"/>
      <c r="H353" s="226"/>
      <c r="I353" s="226"/>
      <c r="J353" s="229"/>
    </row>
    <row r="354" spans="1:10" hidden="1">
      <c r="A354" s="238"/>
      <c r="B354" s="193"/>
      <c r="C354" s="197"/>
      <c r="D354" s="197"/>
      <c r="E354" s="239"/>
      <c r="F354" s="240"/>
      <c r="G354" s="226"/>
      <c r="H354" s="226"/>
      <c r="I354" s="226"/>
      <c r="J354" s="229"/>
    </row>
    <row r="355" spans="1:10" hidden="1">
      <c r="A355" s="238"/>
      <c r="B355" s="193"/>
      <c r="C355" s="191"/>
      <c r="D355" s="197"/>
      <c r="E355" s="239"/>
      <c r="F355" s="240"/>
      <c r="G355" s="226"/>
      <c r="H355" s="226"/>
      <c r="I355" s="226"/>
      <c r="J355" s="230"/>
    </row>
    <row r="356" spans="1:10" hidden="1">
      <c r="A356" s="238"/>
      <c r="B356" s="243"/>
      <c r="C356" s="197"/>
      <c r="D356" s="244"/>
      <c r="E356" s="239"/>
      <c r="F356" s="240"/>
      <c r="G356" s="226"/>
      <c r="H356" s="226"/>
      <c r="I356" s="226"/>
      <c r="J356" s="229"/>
    </row>
    <row r="357" spans="1:10" hidden="1">
      <c r="A357" s="238"/>
      <c r="B357" s="243"/>
      <c r="C357" s="197"/>
      <c r="D357" s="244"/>
      <c r="E357" s="239"/>
      <c r="F357" s="240"/>
      <c r="G357" s="226"/>
      <c r="H357" s="226"/>
      <c r="I357" s="226"/>
      <c r="J357" s="230"/>
    </row>
    <row r="358" spans="1:10" hidden="1">
      <c r="A358" s="238"/>
      <c r="B358" s="193"/>
      <c r="C358" s="191"/>
      <c r="D358" s="197"/>
      <c r="E358" s="240"/>
      <c r="F358" s="240"/>
      <c r="G358" s="226"/>
      <c r="H358" s="226"/>
      <c r="I358" s="226"/>
      <c r="J358" s="230"/>
    </row>
    <row r="359" spans="1:10" hidden="1">
      <c r="A359" s="238"/>
      <c r="B359" s="243"/>
      <c r="C359" s="197"/>
      <c r="D359" s="244"/>
      <c r="E359" s="239"/>
      <c r="F359" s="240"/>
      <c r="G359" s="226"/>
      <c r="H359" s="226"/>
      <c r="I359" s="226"/>
      <c r="J359" s="230"/>
    </row>
    <row r="360" spans="1:10" hidden="1">
      <c r="A360" s="238"/>
      <c r="B360" s="193"/>
      <c r="C360" s="191"/>
      <c r="D360" s="197"/>
      <c r="E360" s="240"/>
      <c r="F360" s="240"/>
      <c r="G360" s="226"/>
      <c r="H360" s="226"/>
      <c r="I360" s="226"/>
      <c r="J360" s="230"/>
    </row>
    <row r="361" spans="1:10" hidden="1">
      <c r="A361" s="238"/>
      <c r="B361" s="243"/>
      <c r="C361" s="197"/>
      <c r="D361" s="244"/>
      <c r="E361" s="239"/>
      <c r="F361" s="239"/>
      <c r="G361" s="226"/>
      <c r="H361" s="226"/>
      <c r="I361" s="226"/>
      <c r="J361" s="229"/>
    </row>
    <row r="362" spans="1:10" hidden="1">
      <c r="A362" s="238"/>
      <c r="B362" s="243"/>
      <c r="C362" s="197"/>
      <c r="D362" s="244"/>
      <c r="E362" s="239"/>
      <c r="F362" s="239"/>
      <c r="G362" s="226"/>
      <c r="H362" s="226"/>
      <c r="I362" s="226"/>
      <c r="J362" s="229"/>
    </row>
    <row r="363" spans="1:10" hidden="1">
      <c r="A363" s="238"/>
      <c r="B363" s="193"/>
      <c r="C363" s="197"/>
      <c r="D363" s="197"/>
      <c r="E363" s="239"/>
      <c r="F363" s="240"/>
      <c r="G363" s="226"/>
      <c r="H363" s="226"/>
      <c r="I363" s="226"/>
      <c r="J363" s="229"/>
    </row>
    <row r="364" spans="1:10" hidden="1">
      <c r="A364" s="238"/>
      <c r="B364" s="193"/>
      <c r="C364" s="191"/>
      <c r="D364" s="197"/>
      <c r="E364" s="239"/>
      <c r="F364" s="240"/>
      <c r="G364" s="226"/>
      <c r="H364" s="226"/>
      <c r="I364" s="226"/>
      <c r="J364" s="230"/>
    </row>
    <row r="365" spans="1:10" hidden="1">
      <c r="A365" s="238"/>
      <c r="B365" s="243"/>
      <c r="C365" s="197"/>
      <c r="D365" s="244"/>
      <c r="E365" s="239"/>
      <c r="F365" s="240"/>
      <c r="G365" s="226"/>
      <c r="H365" s="226"/>
      <c r="I365" s="226"/>
      <c r="J365" s="229"/>
    </row>
    <row r="366" spans="1:10" hidden="1">
      <c r="A366" s="238"/>
      <c r="B366" s="243"/>
      <c r="C366" s="197"/>
      <c r="D366" s="244"/>
      <c r="E366" s="239"/>
      <c r="F366" s="240"/>
      <c r="G366" s="226"/>
      <c r="H366" s="226"/>
      <c r="I366" s="226"/>
      <c r="J366" s="230"/>
    </row>
    <row r="367" spans="1:10" hidden="1">
      <c r="A367" s="238"/>
      <c r="B367" s="193"/>
      <c r="C367" s="191"/>
      <c r="D367" s="197"/>
      <c r="E367" s="240"/>
      <c r="F367" s="240"/>
      <c r="G367" s="226"/>
      <c r="H367" s="226"/>
      <c r="I367" s="226"/>
      <c r="J367" s="230"/>
    </row>
    <row r="368" spans="1:10" hidden="1">
      <c r="A368" s="238"/>
      <c r="B368" s="243"/>
      <c r="C368" s="197"/>
      <c r="D368" s="244"/>
      <c r="E368" s="239"/>
      <c r="F368" s="240"/>
      <c r="G368" s="226"/>
      <c r="H368" s="226"/>
      <c r="I368" s="226"/>
      <c r="J368" s="230"/>
    </row>
    <row r="369" spans="1:10" hidden="1">
      <c r="A369" s="238"/>
      <c r="B369" s="193"/>
      <c r="C369" s="191"/>
      <c r="D369" s="197"/>
      <c r="E369" s="240"/>
      <c r="F369" s="240"/>
      <c r="G369" s="226"/>
      <c r="H369" s="226"/>
      <c r="I369" s="226"/>
      <c r="J369" s="230"/>
    </row>
    <row r="370" spans="1:10" hidden="1">
      <c r="A370" s="238"/>
      <c r="B370" s="243"/>
      <c r="C370" s="197"/>
      <c r="D370" s="244"/>
      <c r="E370" s="239"/>
      <c r="F370" s="239"/>
      <c r="G370" s="226"/>
      <c r="H370" s="226"/>
      <c r="I370" s="226"/>
      <c r="J370" s="229"/>
    </row>
    <row r="371" spans="1:10" hidden="1">
      <c r="A371" s="238"/>
      <c r="B371" s="243"/>
      <c r="C371" s="197"/>
      <c r="D371" s="244"/>
      <c r="E371" s="239"/>
      <c r="F371" s="239"/>
      <c r="G371" s="226"/>
      <c r="H371" s="226"/>
      <c r="I371" s="226"/>
      <c r="J371" s="229"/>
    </row>
    <row r="372" spans="1:10" hidden="1">
      <c r="A372" s="238"/>
      <c r="B372" s="193"/>
      <c r="C372" s="197"/>
      <c r="D372" s="197"/>
      <c r="E372" s="239"/>
      <c r="F372" s="240"/>
      <c r="G372" s="226"/>
      <c r="H372" s="226"/>
      <c r="I372" s="226"/>
      <c r="J372" s="229"/>
    </row>
    <row r="373" spans="1:10" hidden="1">
      <c r="A373" s="238"/>
      <c r="B373" s="193"/>
      <c r="C373" s="191"/>
      <c r="D373" s="197"/>
      <c r="E373" s="239"/>
      <c r="F373" s="240"/>
      <c r="G373" s="226"/>
      <c r="H373" s="226"/>
      <c r="I373" s="226"/>
      <c r="J373" s="236"/>
    </row>
    <row r="374" spans="1:10" hidden="1">
      <c r="A374" s="238"/>
      <c r="B374" s="243"/>
      <c r="C374" s="197"/>
      <c r="D374" s="244"/>
      <c r="E374" s="239"/>
      <c r="F374" s="240"/>
      <c r="G374" s="226"/>
      <c r="H374" s="226"/>
      <c r="I374" s="226"/>
      <c r="J374" s="229"/>
    </row>
    <row r="375" spans="1:10" hidden="1">
      <c r="A375" s="238"/>
      <c r="B375" s="243"/>
      <c r="C375" s="197"/>
      <c r="D375" s="244"/>
      <c r="E375" s="239"/>
      <c r="F375" s="240"/>
      <c r="G375" s="226"/>
      <c r="H375" s="226"/>
      <c r="I375" s="226"/>
      <c r="J375" s="229"/>
    </row>
    <row r="376" spans="1:10" hidden="1">
      <c r="A376" s="238"/>
      <c r="B376" s="243"/>
      <c r="C376" s="197"/>
      <c r="D376" s="244"/>
      <c r="E376" s="239"/>
      <c r="F376" s="240"/>
      <c r="G376" s="226"/>
      <c r="H376" s="226"/>
      <c r="I376" s="226"/>
      <c r="J376" s="229"/>
    </row>
    <row r="377" spans="1:10" hidden="1">
      <c r="A377" s="238"/>
      <c r="B377" s="243"/>
      <c r="C377" s="197"/>
      <c r="D377" s="244"/>
      <c r="E377" s="239"/>
      <c r="F377" s="240"/>
      <c r="G377" s="226"/>
      <c r="H377" s="226"/>
      <c r="I377" s="226"/>
      <c r="J377" s="236"/>
    </row>
    <row r="378" spans="1:10" hidden="1">
      <c r="A378" s="238"/>
      <c r="B378" s="193"/>
      <c r="C378" s="191"/>
      <c r="D378" s="197"/>
      <c r="E378" s="240"/>
      <c r="F378" s="240"/>
      <c r="G378" s="226"/>
      <c r="H378" s="226"/>
      <c r="I378" s="226"/>
      <c r="J378" s="236"/>
    </row>
    <row r="379" spans="1:10" hidden="1">
      <c r="A379" s="238"/>
      <c r="B379" s="243"/>
      <c r="C379" s="197"/>
      <c r="D379" s="244"/>
      <c r="E379" s="239"/>
      <c r="F379" s="240"/>
      <c r="G379" s="226"/>
      <c r="H379" s="226"/>
      <c r="I379" s="226"/>
      <c r="J379" s="236"/>
    </row>
    <row r="380" spans="1:10" hidden="1">
      <c r="A380" s="238"/>
      <c r="B380" s="193"/>
      <c r="C380" s="191"/>
      <c r="D380" s="197"/>
      <c r="E380" s="240"/>
      <c r="F380" s="240"/>
      <c r="G380" s="226"/>
      <c r="H380" s="226"/>
      <c r="I380" s="226"/>
      <c r="J380" s="236"/>
    </row>
    <row r="381" spans="1:10" hidden="1">
      <c r="A381" s="238"/>
      <c r="B381" s="243"/>
      <c r="C381" s="197"/>
      <c r="D381" s="244"/>
      <c r="E381" s="239"/>
      <c r="F381" s="239"/>
      <c r="G381" s="226"/>
      <c r="H381" s="226"/>
      <c r="I381" s="226"/>
      <c r="J381" s="229"/>
    </row>
    <row r="382" spans="1:10" hidden="1">
      <c r="A382" s="238"/>
      <c r="B382" s="243"/>
      <c r="C382" s="197"/>
      <c r="D382" s="244"/>
      <c r="E382" s="239"/>
      <c r="F382" s="239"/>
      <c r="G382" s="226"/>
      <c r="H382" s="226"/>
      <c r="I382" s="226"/>
      <c r="J382" s="229"/>
    </row>
    <row r="383" spans="1:10" hidden="1">
      <c r="A383" s="238"/>
      <c r="B383" s="193"/>
      <c r="C383" s="197"/>
      <c r="D383" s="197"/>
      <c r="E383" s="239"/>
      <c r="F383" s="240"/>
      <c r="G383" s="226"/>
      <c r="H383" s="226"/>
      <c r="I383" s="226"/>
      <c r="J383" s="229"/>
    </row>
    <row r="384" spans="1:10" hidden="1">
      <c r="A384" s="238"/>
      <c r="B384" s="193"/>
      <c r="C384" s="191"/>
      <c r="D384" s="197"/>
      <c r="E384" s="239"/>
      <c r="F384" s="240"/>
      <c r="G384" s="226"/>
      <c r="H384" s="226"/>
      <c r="I384" s="226"/>
      <c r="J384" s="230"/>
    </row>
    <row r="385" spans="1:10" hidden="1">
      <c r="A385" s="238"/>
      <c r="B385" s="243"/>
      <c r="C385" s="197"/>
      <c r="D385" s="244"/>
      <c r="E385" s="239"/>
      <c r="F385" s="240"/>
      <c r="G385" s="226"/>
      <c r="H385" s="226"/>
      <c r="I385" s="226"/>
      <c r="J385" s="229"/>
    </row>
    <row r="386" spans="1:10" hidden="1">
      <c r="A386" s="238"/>
      <c r="B386" s="243"/>
      <c r="C386" s="197"/>
      <c r="D386" s="244"/>
      <c r="E386" s="239"/>
      <c r="F386" s="240"/>
      <c r="G386" s="226"/>
      <c r="H386" s="226"/>
      <c r="I386" s="226"/>
      <c r="J386" s="230"/>
    </row>
    <row r="387" spans="1:10" hidden="1">
      <c r="A387" s="238"/>
      <c r="B387" s="193"/>
      <c r="C387" s="191"/>
      <c r="D387" s="197"/>
      <c r="E387" s="240"/>
      <c r="F387" s="240"/>
      <c r="G387" s="226"/>
      <c r="H387" s="226"/>
      <c r="I387" s="226"/>
      <c r="J387" s="230"/>
    </row>
    <row r="388" spans="1:10" hidden="1">
      <c r="A388" s="238"/>
      <c r="B388" s="243"/>
      <c r="C388" s="197"/>
      <c r="D388" s="244"/>
      <c r="E388" s="239"/>
      <c r="F388" s="240"/>
      <c r="G388" s="226"/>
      <c r="H388" s="226"/>
      <c r="I388" s="226"/>
      <c r="J388" s="230"/>
    </row>
    <row r="389" spans="1:10" hidden="1">
      <c r="A389" s="238"/>
      <c r="B389" s="193"/>
      <c r="C389" s="191"/>
      <c r="D389" s="197"/>
      <c r="E389" s="240"/>
      <c r="F389" s="240"/>
      <c r="G389" s="226"/>
      <c r="H389" s="226"/>
      <c r="I389" s="226"/>
      <c r="J389" s="230"/>
    </row>
    <row r="390" spans="1:10" hidden="1">
      <c r="A390" s="238"/>
      <c r="B390" s="243"/>
      <c r="C390" s="197"/>
      <c r="D390" s="244"/>
      <c r="E390" s="239"/>
      <c r="F390" s="239"/>
      <c r="G390" s="226"/>
      <c r="H390" s="226"/>
      <c r="I390" s="226"/>
      <c r="J390" s="229"/>
    </row>
    <row r="391" spans="1:10" hidden="1">
      <c r="A391" s="238"/>
      <c r="B391" s="243"/>
      <c r="C391" s="197"/>
      <c r="D391" s="244"/>
      <c r="E391" s="239"/>
      <c r="F391" s="239"/>
      <c r="G391" s="226"/>
      <c r="H391" s="226"/>
      <c r="I391" s="226"/>
      <c r="J391" s="229"/>
    </row>
    <row r="392" spans="1:10" hidden="1">
      <c r="A392" s="238"/>
      <c r="B392" s="193"/>
      <c r="C392" s="197"/>
      <c r="D392" s="197"/>
      <c r="E392" s="239"/>
      <c r="F392" s="240"/>
      <c r="G392" s="226"/>
      <c r="H392" s="226"/>
      <c r="I392" s="226"/>
      <c r="J392" s="229"/>
    </row>
    <row r="393" spans="1:10" hidden="1">
      <c r="A393" s="238"/>
      <c r="B393" s="193"/>
      <c r="C393" s="191"/>
      <c r="D393" s="197"/>
      <c r="E393" s="239"/>
      <c r="F393" s="240"/>
      <c r="G393" s="226"/>
      <c r="H393" s="226"/>
      <c r="I393" s="226"/>
      <c r="J393" s="230"/>
    </row>
    <row r="394" spans="1:10" hidden="1">
      <c r="A394" s="238"/>
      <c r="B394" s="243"/>
      <c r="C394" s="197"/>
      <c r="D394" s="244"/>
      <c r="E394" s="239"/>
      <c r="F394" s="240"/>
      <c r="G394" s="226"/>
      <c r="H394" s="226"/>
      <c r="I394" s="226"/>
      <c r="J394" s="229"/>
    </row>
    <row r="395" spans="1:10" hidden="1">
      <c r="A395" s="238"/>
      <c r="B395" s="243"/>
      <c r="C395" s="197"/>
      <c r="D395" s="244"/>
      <c r="E395" s="239"/>
      <c r="F395" s="240"/>
      <c r="G395" s="226"/>
      <c r="H395" s="226"/>
      <c r="I395" s="226"/>
      <c r="J395" s="230"/>
    </row>
    <row r="396" spans="1:10" hidden="1">
      <c r="A396" s="238"/>
      <c r="B396" s="193"/>
      <c r="C396" s="191"/>
      <c r="D396" s="197"/>
      <c r="E396" s="240"/>
      <c r="F396" s="240"/>
      <c r="G396" s="226"/>
      <c r="H396" s="226"/>
      <c r="I396" s="226"/>
      <c r="J396" s="230"/>
    </row>
    <row r="397" spans="1:10" hidden="1">
      <c r="A397" s="238"/>
      <c r="B397" s="243"/>
      <c r="C397" s="197"/>
      <c r="D397" s="244"/>
      <c r="E397" s="239"/>
      <c r="F397" s="240"/>
      <c r="G397" s="226"/>
      <c r="H397" s="226"/>
      <c r="I397" s="226"/>
      <c r="J397" s="230"/>
    </row>
    <row r="398" spans="1:10" hidden="1">
      <c r="A398" s="238"/>
      <c r="B398" s="193"/>
      <c r="C398" s="191"/>
      <c r="D398" s="197"/>
      <c r="E398" s="240"/>
      <c r="F398" s="240"/>
      <c r="G398" s="226"/>
      <c r="H398" s="226"/>
      <c r="I398" s="226"/>
      <c r="J398" s="236"/>
    </row>
    <row r="399" spans="1:10" hidden="1">
      <c r="A399" s="238"/>
      <c r="B399" s="193"/>
      <c r="C399" s="197"/>
      <c r="D399" s="197"/>
      <c r="E399" s="239"/>
      <c r="F399" s="240"/>
      <c r="G399" s="226"/>
      <c r="H399" s="226"/>
      <c r="I399" s="226"/>
      <c r="J399" s="229"/>
    </row>
    <row r="400" spans="1:10" hidden="1">
      <c r="A400" s="238"/>
      <c r="B400" s="193"/>
      <c r="C400" s="191"/>
      <c r="D400" s="197"/>
      <c r="E400" s="239"/>
      <c r="F400" s="240"/>
      <c r="G400" s="226"/>
      <c r="H400" s="226"/>
      <c r="I400" s="226"/>
      <c r="J400" s="236"/>
    </row>
    <row r="401" spans="1:10" hidden="1">
      <c r="A401" s="238"/>
      <c r="B401" s="243"/>
      <c r="C401" s="197"/>
      <c r="D401" s="244"/>
      <c r="E401" s="239"/>
      <c r="F401" s="240"/>
      <c r="G401" s="226"/>
      <c r="H401" s="226"/>
      <c r="I401" s="226"/>
      <c r="J401" s="229"/>
    </row>
    <row r="402" spans="1:10" hidden="1">
      <c r="A402" s="238"/>
      <c r="B402" s="243"/>
      <c r="C402" s="197"/>
      <c r="D402" s="244"/>
      <c r="E402" s="239"/>
      <c r="F402" s="240"/>
      <c r="G402" s="226"/>
      <c r="H402" s="226"/>
      <c r="I402" s="226"/>
      <c r="J402" s="236"/>
    </row>
    <row r="403" spans="1:10" hidden="1">
      <c r="A403" s="238"/>
      <c r="B403" s="193"/>
      <c r="C403" s="191"/>
      <c r="D403" s="197"/>
      <c r="E403" s="240"/>
      <c r="F403" s="240"/>
      <c r="G403" s="226"/>
      <c r="H403" s="226"/>
      <c r="I403" s="226"/>
      <c r="J403" s="230"/>
    </row>
    <row r="404" spans="1:10" hidden="1">
      <c r="A404" s="238"/>
      <c r="B404" s="243"/>
      <c r="C404" s="197"/>
      <c r="D404" s="244"/>
      <c r="E404" s="239"/>
      <c r="F404" s="240"/>
      <c r="G404" s="226"/>
      <c r="H404" s="226"/>
      <c r="I404" s="226"/>
      <c r="J404" s="230"/>
    </row>
    <row r="405" spans="1:10" hidden="1">
      <c r="A405" s="238"/>
      <c r="B405" s="193"/>
      <c r="C405" s="191"/>
      <c r="D405" s="197"/>
      <c r="E405" s="240"/>
      <c r="F405" s="240"/>
      <c r="G405" s="226"/>
      <c r="H405" s="226"/>
      <c r="I405" s="226"/>
      <c r="J405" s="236"/>
    </row>
    <row r="406" spans="1:10" hidden="1">
      <c r="A406" s="238"/>
      <c r="B406" s="243"/>
      <c r="C406" s="197"/>
      <c r="D406" s="244"/>
      <c r="E406" s="239"/>
      <c r="F406" s="239"/>
      <c r="G406" s="226"/>
      <c r="H406" s="226"/>
      <c r="I406" s="226"/>
      <c r="J406" s="229"/>
    </row>
    <row r="407" spans="1:10" hidden="1">
      <c r="A407" s="238"/>
      <c r="B407" s="243"/>
      <c r="C407" s="197"/>
      <c r="D407" s="244"/>
      <c r="E407" s="239"/>
      <c r="F407" s="239"/>
      <c r="G407" s="226"/>
      <c r="H407" s="226"/>
      <c r="I407" s="226"/>
      <c r="J407" s="229"/>
    </row>
    <row r="408" spans="1:10" hidden="1">
      <c r="A408" s="238"/>
      <c r="B408" s="193"/>
      <c r="C408" s="197"/>
      <c r="D408" s="197"/>
      <c r="E408" s="239"/>
      <c r="F408" s="240"/>
      <c r="G408" s="226"/>
      <c r="H408" s="226"/>
      <c r="I408" s="226"/>
      <c r="J408" s="229"/>
    </row>
    <row r="409" spans="1:10" hidden="1">
      <c r="A409" s="238"/>
      <c r="B409" s="193"/>
      <c r="C409" s="191"/>
      <c r="D409" s="197"/>
      <c r="E409" s="239"/>
      <c r="F409" s="240"/>
      <c r="G409" s="226"/>
      <c r="H409" s="226"/>
      <c r="I409" s="247"/>
      <c r="J409" s="229"/>
    </row>
    <row r="410" spans="1:10" hidden="1">
      <c r="A410" s="238"/>
      <c r="B410" s="243"/>
      <c r="C410" s="197"/>
      <c r="D410" s="244"/>
      <c r="E410" s="239"/>
      <c r="F410" s="240"/>
      <c r="G410" s="247"/>
      <c r="H410" s="226"/>
      <c r="I410" s="226"/>
      <c r="J410" s="229"/>
    </row>
    <row r="411" spans="1:10" hidden="1">
      <c r="A411" s="238"/>
      <c r="B411" s="243"/>
      <c r="C411" s="197"/>
      <c r="D411" s="244"/>
      <c r="E411" s="239"/>
      <c r="F411" s="240"/>
      <c r="G411" s="226"/>
      <c r="H411" s="226"/>
      <c r="I411" s="247"/>
      <c r="J411" s="229"/>
    </row>
    <row r="412" spans="1:10" hidden="1">
      <c r="A412" s="238"/>
      <c r="B412" s="193"/>
      <c r="C412" s="191"/>
      <c r="D412" s="197"/>
      <c r="E412" s="240"/>
      <c r="F412" s="240"/>
      <c r="G412" s="226"/>
      <c r="H412" s="226"/>
      <c r="I412" s="226"/>
      <c r="J412" s="236"/>
    </row>
    <row r="413" spans="1:10" hidden="1">
      <c r="A413" s="238"/>
      <c r="B413" s="243"/>
      <c r="C413" s="197"/>
      <c r="D413" s="244"/>
      <c r="E413" s="239"/>
      <c r="F413" s="240"/>
      <c r="G413" s="226"/>
      <c r="H413" s="226"/>
      <c r="I413" s="247"/>
      <c r="J413" s="229"/>
    </row>
    <row r="414" spans="1:10" hidden="1">
      <c r="A414" s="238"/>
      <c r="B414" s="193"/>
      <c r="C414" s="191"/>
      <c r="D414" s="197"/>
      <c r="E414" s="240"/>
      <c r="F414" s="240"/>
      <c r="G414" s="226"/>
      <c r="H414" s="226"/>
      <c r="I414" s="247"/>
      <c r="J414" s="229"/>
    </row>
    <row r="415" spans="1:10" hidden="1">
      <c r="A415" s="238"/>
      <c r="B415" s="243"/>
      <c r="C415" s="197"/>
      <c r="D415" s="244"/>
      <c r="E415" s="239"/>
      <c r="F415" s="239"/>
      <c r="G415" s="226"/>
      <c r="H415" s="226"/>
      <c r="I415" s="226"/>
      <c r="J415" s="229"/>
    </row>
    <row r="416" spans="1:10" hidden="1">
      <c r="A416" s="238"/>
      <c r="B416" s="243"/>
      <c r="C416" s="197"/>
      <c r="D416" s="244"/>
      <c r="E416" s="239"/>
      <c r="F416" s="239"/>
      <c r="G416" s="226"/>
      <c r="H416" s="226"/>
      <c r="I416" s="226"/>
      <c r="J416" s="229"/>
    </row>
    <row r="417" spans="1:10" hidden="1">
      <c r="A417" s="238"/>
      <c r="B417" s="193"/>
      <c r="C417" s="197"/>
      <c r="D417" s="197"/>
      <c r="E417" s="239"/>
      <c r="F417" s="240"/>
      <c r="G417" s="226"/>
      <c r="H417" s="247"/>
      <c r="I417" s="226"/>
      <c r="J417" s="229"/>
    </row>
    <row r="418" spans="1:10" hidden="1">
      <c r="A418" s="238"/>
      <c r="B418" s="193"/>
      <c r="C418" s="191"/>
      <c r="D418" s="197"/>
      <c r="E418" s="239"/>
      <c r="F418" s="240"/>
      <c r="G418" s="226"/>
      <c r="H418" s="226"/>
      <c r="I418" s="247"/>
      <c r="J418" s="229"/>
    </row>
    <row r="419" spans="1:10" hidden="1">
      <c r="A419" s="238"/>
      <c r="B419" s="243"/>
      <c r="C419" s="197"/>
      <c r="D419" s="244"/>
      <c r="E419" s="239"/>
      <c r="F419" s="240"/>
      <c r="G419" s="247"/>
      <c r="H419" s="226"/>
      <c r="I419" s="226"/>
      <c r="J419" s="229"/>
    </row>
    <row r="420" spans="1:10" hidden="1">
      <c r="A420" s="238"/>
      <c r="B420" s="243"/>
      <c r="C420" s="197"/>
      <c r="D420" s="244"/>
      <c r="E420" s="239"/>
      <c r="F420" s="240"/>
      <c r="G420" s="226"/>
      <c r="H420" s="226"/>
      <c r="I420" s="247"/>
      <c r="J420" s="229"/>
    </row>
    <row r="421" spans="1:10" hidden="1">
      <c r="A421" s="238"/>
      <c r="B421" s="193"/>
      <c r="C421" s="191"/>
      <c r="D421" s="197"/>
      <c r="E421" s="240"/>
      <c r="F421" s="240"/>
      <c r="G421" s="226"/>
      <c r="H421" s="226"/>
      <c r="I421" s="247"/>
      <c r="J421" s="236"/>
    </row>
    <row r="422" spans="1:10" hidden="1">
      <c r="A422" s="238"/>
      <c r="B422" s="243"/>
      <c r="C422" s="197"/>
      <c r="D422" s="244"/>
      <c r="E422" s="239"/>
      <c r="F422" s="240"/>
      <c r="G422" s="226"/>
      <c r="H422" s="226"/>
      <c r="I422" s="247"/>
      <c r="J422" s="229"/>
    </row>
    <row r="423" spans="1:10" hidden="1">
      <c r="A423" s="238"/>
      <c r="B423" s="193"/>
      <c r="C423" s="191"/>
      <c r="D423" s="197"/>
      <c r="E423" s="240"/>
      <c r="F423" s="240"/>
      <c r="G423" s="226"/>
      <c r="H423" s="226"/>
      <c r="I423" s="247"/>
      <c r="J423" s="229"/>
    </row>
    <row r="424" spans="1:10" hidden="1">
      <c r="A424" s="238"/>
      <c r="B424" s="243"/>
      <c r="C424" s="197"/>
      <c r="D424" s="244"/>
      <c r="E424" s="239"/>
      <c r="F424" s="239"/>
      <c r="G424" s="226"/>
      <c r="H424" s="226"/>
      <c r="I424" s="226"/>
      <c r="J424" s="229"/>
    </row>
    <row r="425" spans="1:10" hidden="1">
      <c r="A425" s="238"/>
      <c r="B425" s="243"/>
      <c r="C425" s="197"/>
      <c r="D425" s="244"/>
      <c r="E425" s="239"/>
      <c r="F425" s="239"/>
      <c r="G425" s="226"/>
      <c r="H425" s="226"/>
      <c r="I425" s="226"/>
      <c r="J425" s="248"/>
    </row>
    <row r="426" spans="1:10" hidden="1">
      <c r="A426" s="238"/>
      <c r="B426" s="193"/>
      <c r="C426" s="197"/>
      <c r="D426" s="197"/>
      <c r="E426" s="239"/>
      <c r="F426" s="240"/>
      <c r="G426" s="226"/>
      <c r="H426" s="247"/>
      <c r="I426" s="226"/>
      <c r="J426" s="229"/>
    </row>
    <row r="427" spans="1:10" hidden="1">
      <c r="A427" s="238"/>
      <c r="B427" s="193"/>
      <c r="C427" s="191"/>
      <c r="D427" s="197"/>
      <c r="E427" s="239"/>
      <c r="F427" s="240"/>
      <c r="G427" s="226"/>
      <c r="H427" s="226"/>
      <c r="I427" s="247"/>
      <c r="J427" s="229"/>
    </row>
    <row r="428" spans="1:10" hidden="1">
      <c r="A428" s="238"/>
      <c r="B428" s="243"/>
      <c r="C428" s="197"/>
      <c r="D428" s="244"/>
      <c r="E428" s="239"/>
      <c r="F428" s="240"/>
      <c r="G428" s="247"/>
      <c r="H428" s="226"/>
      <c r="I428" s="226"/>
      <c r="J428" s="229"/>
    </row>
    <row r="429" spans="1:10" hidden="1">
      <c r="A429" s="238"/>
      <c r="B429" s="243"/>
      <c r="C429" s="197"/>
      <c r="D429" s="244"/>
      <c r="E429" s="239"/>
      <c r="F429" s="240"/>
      <c r="G429" s="226"/>
      <c r="H429" s="226"/>
      <c r="I429" s="247"/>
      <c r="J429" s="229"/>
    </row>
    <row r="430" spans="1:10" hidden="1">
      <c r="A430" s="238"/>
      <c r="B430" s="193"/>
      <c r="C430" s="191"/>
      <c r="D430" s="197"/>
      <c r="E430" s="240"/>
      <c r="F430" s="240"/>
      <c r="G430" s="226"/>
      <c r="H430" s="226"/>
      <c r="I430" s="247"/>
      <c r="J430" s="229"/>
    </row>
    <row r="431" spans="1:10" hidden="1">
      <c r="A431" s="238"/>
      <c r="B431" s="243"/>
      <c r="C431" s="197"/>
      <c r="D431" s="244"/>
      <c r="E431" s="239"/>
      <c r="F431" s="240"/>
      <c r="G431" s="226"/>
      <c r="H431" s="226"/>
      <c r="I431" s="247"/>
      <c r="J431" s="229"/>
    </row>
    <row r="432" spans="1:10" hidden="1">
      <c r="A432" s="238"/>
      <c r="B432" s="193"/>
      <c r="C432" s="191"/>
      <c r="D432" s="197"/>
      <c r="E432" s="240"/>
      <c r="F432" s="240"/>
      <c r="G432" s="226"/>
      <c r="H432" s="226"/>
      <c r="I432" s="247"/>
      <c r="J432" s="229"/>
    </row>
    <row r="433" spans="1:10" hidden="1">
      <c r="A433" s="238"/>
      <c r="B433" s="193"/>
      <c r="C433" s="197"/>
      <c r="D433" s="197"/>
      <c r="E433" s="239"/>
      <c r="F433" s="240"/>
      <c r="G433" s="226"/>
      <c r="H433" s="247"/>
      <c r="I433" s="226"/>
      <c r="J433" s="229"/>
    </row>
    <row r="434" spans="1:10" hidden="1">
      <c r="A434" s="238"/>
      <c r="B434" s="193"/>
      <c r="C434" s="191"/>
      <c r="D434" s="197"/>
      <c r="E434" s="239"/>
      <c r="F434" s="240"/>
      <c r="G434" s="226"/>
      <c r="H434" s="226"/>
      <c r="I434" s="226"/>
      <c r="J434" s="236"/>
    </row>
    <row r="435" spans="1:10" hidden="1">
      <c r="A435" s="238"/>
      <c r="B435" s="243"/>
      <c r="C435" s="197"/>
      <c r="D435" s="244"/>
      <c r="E435" s="239"/>
      <c r="F435" s="240"/>
      <c r="G435" s="247"/>
      <c r="H435" s="226"/>
      <c r="I435" s="226"/>
      <c r="J435" s="229"/>
    </row>
    <row r="436" spans="1:10" hidden="1">
      <c r="A436" s="238"/>
      <c r="B436" s="243"/>
      <c r="C436" s="197"/>
      <c r="D436" s="244"/>
      <c r="E436" s="239"/>
      <c r="F436" s="240"/>
      <c r="G436" s="226"/>
      <c r="H436" s="226"/>
      <c r="I436" s="247"/>
      <c r="J436" s="229"/>
    </row>
    <row r="437" spans="1:10" hidden="1">
      <c r="A437" s="238"/>
      <c r="B437" s="193"/>
      <c r="C437" s="191"/>
      <c r="D437" s="197"/>
      <c r="E437" s="240"/>
      <c r="F437" s="240"/>
      <c r="G437" s="226"/>
      <c r="H437" s="226"/>
      <c r="I437" s="247"/>
      <c r="J437" s="229"/>
    </row>
    <row r="438" spans="1:10" hidden="1">
      <c r="A438" s="238"/>
      <c r="B438" s="243"/>
      <c r="C438" s="197"/>
      <c r="D438" s="244"/>
      <c r="E438" s="239"/>
      <c r="F438" s="240"/>
      <c r="G438" s="226"/>
      <c r="H438" s="226"/>
      <c r="I438" s="247"/>
      <c r="J438" s="229"/>
    </row>
    <row r="439" spans="1:10" hidden="1">
      <c r="A439" s="238"/>
      <c r="B439" s="193"/>
      <c r="C439" s="191"/>
      <c r="D439" s="197"/>
      <c r="E439" s="240"/>
      <c r="F439" s="240"/>
      <c r="G439" s="226"/>
      <c r="H439" s="226"/>
      <c r="I439" s="226"/>
      <c r="J439" s="236"/>
    </row>
    <row r="440" spans="1:10" hidden="1">
      <c r="A440" s="238"/>
      <c r="B440" s="243"/>
      <c r="C440" s="197"/>
      <c r="D440" s="244"/>
      <c r="E440" s="239"/>
      <c r="F440" s="239"/>
      <c r="G440" s="226"/>
      <c r="H440" s="226"/>
      <c r="I440" s="226"/>
      <c r="J440" s="229"/>
    </row>
    <row r="441" spans="1:10" hidden="1">
      <c r="A441" s="238"/>
      <c r="B441" s="243"/>
      <c r="C441" s="197"/>
      <c r="D441" s="244"/>
      <c r="E441" s="239"/>
      <c r="F441" s="239"/>
      <c r="G441" s="226"/>
      <c r="H441" s="226"/>
      <c r="I441" s="226"/>
      <c r="J441" s="229"/>
    </row>
    <row r="442" spans="1:10" hidden="1">
      <c r="A442" s="238"/>
      <c r="B442" s="193"/>
      <c r="C442" s="197"/>
      <c r="D442" s="197"/>
      <c r="E442" s="239"/>
      <c r="F442" s="240"/>
      <c r="G442" s="226"/>
      <c r="H442" s="247"/>
      <c r="I442" s="226"/>
      <c r="J442" s="229"/>
    </row>
    <row r="443" spans="1:10" hidden="1">
      <c r="A443" s="238"/>
      <c r="B443" s="193"/>
      <c r="C443" s="191"/>
      <c r="D443" s="197"/>
      <c r="E443" s="239"/>
      <c r="F443" s="240"/>
      <c r="G443" s="226"/>
      <c r="H443" s="226"/>
      <c r="I443" s="247"/>
      <c r="J443" s="229"/>
    </row>
    <row r="444" spans="1:10" hidden="1">
      <c r="A444" s="238"/>
      <c r="B444" s="243"/>
      <c r="C444" s="191"/>
      <c r="D444" s="197"/>
      <c r="E444" s="239"/>
      <c r="F444" s="240"/>
      <c r="G444" s="247"/>
      <c r="H444" s="226"/>
      <c r="I444" s="226"/>
      <c r="J444" s="229"/>
    </row>
    <row r="445" spans="1:10" hidden="1">
      <c r="A445" s="238"/>
      <c r="B445" s="243"/>
      <c r="C445" s="197"/>
      <c r="D445" s="244"/>
      <c r="E445" s="239"/>
      <c r="F445" s="240"/>
      <c r="G445" s="226"/>
      <c r="H445" s="226"/>
      <c r="I445" s="247"/>
      <c r="J445" s="236"/>
    </row>
    <row r="446" spans="1:10" hidden="1">
      <c r="A446" s="238"/>
      <c r="B446" s="193"/>
      <c r="C446" s="191"/>
      <c r="D446" s="197"/>
      <c r="E446" s="240"/>
      <c r="F446" s="240"/>
      <c r="G446" s="226"/>
      <c r="H446" s="226"/>
      <c r="I446" s="226"/>
      <c r="J446" s="236"/>
    </row>
    <row r="447" spans="1:10" hidden="1">
      <c r="A447" s="238"/>
      <c r="B447" s="243"/>
      <c r="C447" s="197"/>
      <c r="D447" s="244"/>
      <c r="E447" s="239"/>
      <c r="F447" s="240"/>
      <c r="G447" s="226"/>
      <c r="H447" s="226"/>
      <c r="I447" s="247"/>
      <c r="J447" s="229"/>
    </row>
    <row r="448" spans="1:10" hidden="1">
      <c r="A448" s="238"/>
      <c r="B448" s="193"/>
      <c r="C448" s="197"/>
      <c r="D448" s="197"/>
      <c r="E448" s="239"/>
      <c r="F448" s="240"/>
      <c r="G448" s="226"/>
      <c r="H448" s="226"/>
      <c r="I448" s="247"/>
      <c r="J448" s="229"/>
    </row>
    <row r="449" spans="1:10" hidden="1">
      <c r="A449" s="238"/>
      <c r="B449" s="243"/>
      <c r="C449" s="197"/>
      <c r="D449" s="244"/>
      <c r="E449" s="239"/>
      <c r="F449" s="239"/>
      <c r="G449" s="226"/>
      <c r="H449" s="226"/>
      <c r="I449" s="226"/>
      <c r="J449" s="229"/>
    </row>
    <row r="450" spans="1:10" hidden="1">
      <c r="A450" s="238"/>
      <c r="B450" s="243"/>
      <c r="C450" s="197"/>
      <c r="D450" s="244"/>
      <c r="E450" s="239"/>
      <c r="F450" s="239"/>
      <c r="G450" s="226"/>
      <c r="H450" s="226"/>
      <c r="I450" s="226"/>
      <c r="J450" s="229"/>
    </row>
    <row r="451" spans="1:10" hidden="1">
      <c r="A451" s="238"/>
      <c r="B451" s="193"/>
      <c r="C451" s="197"/>
      <c r="D451" s="197"/>
      <c r="E451" s="239"/>
      <c r="F451" s="240"/>
      <c r="G451" s="226"/>
      <c r="H451" s="247"/>
      <c r="I451" s="226"/>
      <c r="J451" s="229"/>
    </row>
    <row r="452" spans="1:10" hidden="1">
      <c r="A452" s="238"/>
      <c r="B452" s="193"/>
      <c r="C452" s="191"/>
      <c r="D452" s="197"/>
      <c r="E452" s="239"/>
      <c r="F452" s="240"/>
      <c r="G452" s="226"/>
      <c r="H452" s="226"/>
      <c r="I452" s="247"/>
      <c r="J452" s="229"/>
    </row>
    <row r="453" spans="1:10" hidden="1">
      <c r="A453" s="238"/>
      <c r="B453" s="243"/>
      <c r="C453" s="197"/>
      <c r="D453" s="197"/>
      <c r="E453" s="239"/>
      <c r="F453" s="240"/>
      <c r="G453" s="247"/>
      <c r="H453" s="226"/>
      <c r="I453" s="226"/>
      <c r="J453" s="229"/>
    </row>
    <row r="454" spans="1:10" hidden="1">
      <c r="A454" s="238"/>
      <c r="B454" s="243"/>
      <c r="C454" s="197"/>
      <c r="D454" s="244"/>
      <c r="E454" s="239"/>
      <c r="F454" s="240"/>
      <c r="G454" s="226"/>
      <c r="H454" s="226"/>
      <c r="I454" s="226"/>
      <c r="J454" s="236"/>
    </row>
    <row r="455" spans="1:10" hidden="1">
      <c r="A455" s="238"/>
      <c r="B455" s="193"/>
      <c r="C455" s="191"/>
      <c r="D455" s="197"/>
      <c r="E455" s="240"/>
      <c r="F455" s="240"/>
      <c r="G455" s="226"/>
      <c r="H455" s="226"/>
      <c r="I455" s="247"/>
      <c r="J455" s="229"/>
    </row>
    <row r="456" spans="1:10" hidden="1">
      <c r="A456" s="238"/>
      <c r="B456" s="243"/>
      <c r="C456" s="197"/>
      <c r="D456" s="244"/>
      <c r="E456" s="239"/>
      <c r="F456" s="240"/>
      <c r="G456" s="226"/>
      <c r="H456" s="226"/>
      <c r="I456" s="247"/>
      <c r="J456" s="229"/>
    </row>
    <row r="457" spans="1:10" hidden="1">
      <c r="A457" s="238"/>
      <c r="B457" s="193"/>
      <c r="C457" s="191"/>
      <c r="D457" s="197"/>
      <c r="E457" s="240"/>
      <c r="F457" s="240"/>
      <c r="G457" s="226"/>
      <c r="H457" s="226"/>
      <c r="I457" s="247"/>
      <c r="J457" s="236"/>
    </row>
    <row r="458" spans="1:10" hidden="1">
      <c r="A458" s="238"/>
      <c r="B458" s="243"/>
      <c r="C458" s="197"/>
      <c r="D458" s="244"/>
      <c r="E458" s="239"/>
      <c r="F458" s="239"/>
      <c r="G458" s="226"/>
      <c r="H458" s="226"/>
      <c r="I458" s="226"/>
      <c r="J458" s="229"/>
    </row>
    <row r="459" spans="1:10" hidden="1">
      <c r="A459" s="238"/>
      <c r="B459" s="243"/>
      <c r="C459" s="197"/>
      <c r="D459" s="244"/>
      <c r="E459" s="239"/>
      <c r="F459" s="239"/>
      <c r="G459" s="247"/>
      <c r="H459" s="226"/>
      <c r="I459" s="226"/>
      <c r="J459" s="229"/>
    </row>
    <row r="460" spans="1:10" hidden="1">
      <c r="A460" s="238"/>
      <c r="B460" s="193"/>
      <c r="C460" s="197"/>
      <c r="D460" s="197"/>
      <c r="E460" s="239"/>
      <c r="F460" s="240"/>
      <c r="G460" s="226"/>
      <c r="H460" s="247"/>
      <c r="I460" s="226"/>
      <c r="J460" s="229"/>
    </row>
    <row r="461" spans="1:10" hidden="1">
      <c r="A461" s="238"/>
      <c r="B461" s="193"/>
      <c r="C461" s="191"/>
      <c r="D461" s="197"/>
      <c r="E461" s="239"/>
      <c r="F461" s="240"/>
      <c r="G461" s="226"/>
      <c r="H461" s="226"/>
      <c r="I461" s="247"/>
      <c r="J461" s="229"/>
    </row>
    <row r="462" spans="1:10" hidden="1">
      <c r="A462" s="238"/>
      <c r="B462" s="243"/>
      <c r="C462" s="191"/>
      <c r="D462" s="244"/>
      <c r="E462" s="239"/>
      <c r="F462" s="240"/>
      <c r="G462" s="247"/>
      <c r="H462" s="226"/>
      <c r="I462" s="226"/>
      <c r="J462" s="229"/>
    </row>
    <row r="463" spans="1:10" hidden="1">
      <c r="A463" s="238"/>
      <c r="B463" s="243"/>
      <c r="C463" s="191"/>
      <c r="D463" s="244"/>
      <c r="E463" s="239"/>
      <c r="F463" s="240"/>
      <c r="G463" s="226"/>
      <c r="H463" s="247"/>
      <c r="I463" s="226"/>
      <c r="J463" s="229"/>
    </row>
    <row r="464" spans="1:10" hidden="1">
      <c r="A464" s="238"/>
      <c r="B464" s="193"/>
      <c r="C464" s="191"/>
      <c r="D464" s="197"/>
      <c r="E464" s="240"/>
      <c r="F464" s="240"/>
      <c r="G464" s="226"/>
      <c r="H464" s="226"/>
      <c r="I464" s="226"/>
      <c r="J464" s="229"/>
    </row>
    <row r="465" spans="1:10" hidden="1">
      <c r="A465" s="238"/>
      <c r="B465" s="243"/>
      <c r="C465" s="197"/>
      <c r="D465" s="244"/>
      <c r="E465" s="239"/>
      <c r="F465" s="240"/>
      <c r="G465" s="247"/>
      <c r="H465" s="247"/>
      <c r="I465" s="226"/>
      <c r="J465" s="229"/>
    </row>
    <row r="466" spans="1:10" hidden="1">
      <c r="A466" s="238"/>
      <c r="B466" s="193"/>
      <c r="C466" s="191"/>
      <c r="D466" s="197"/>
      <c r="E466" s="240"/>
      <c r="F466" s="240"/>
      <c r="G466" s="226"/>
      <c r="H466" s="226"/>
      <c r="I466" s="226"/>
      <c r="J466" s="229"/>
    </row>
    <row r="467" spans="1:10" hidden="1">
      <c r="A467" s="238"/>
      <c r="B467" s="193"/>
      <c r="C467" s="191"/>
      <c r="D467" s="197"/>
      <c r="E467" s="239"/>
      <c r="F467" s="240"/>
      <c r="G467" s="226"/>
      <c r="H467" s="247"/>
      <c r="I467" s="226"/>
      <c r="J467" s="229"/>
    </row>
    <row r="468" spans="1:10" hidden="1">
      <c r="A468" s="238"/>
      <c r="B468" s="193"/>
      <c r="C468" s="191"/>
      <c r="D468" s="197"/>
      <c r="E468" s="239"/>
      <c r="F468" s="240"/>
      <c r="G468" s="226"/>
      <c r="H468" s="226"/>
      <c r="I468" s="226"/>
      <c r="J468" s="236"/>
    </row>
    <row r="469" spans="1:10" hidden="1">
      <c r="A469" s="238"/>
      <c r="B469" s="243"/>
      <c r="C469" s="197"/>
      <c r="D469" s="244"/>
      <c r="E469" s="239"/>
      <c r="F469" s="240"/>
      <c r="G469" s="247"/>
      <c r="H469" s="226"/>
      <c r="I469" s="226"/>
      <c r="J469" s="229"/>
    </row>
    <row r="470" spans="1:10" hidden="1">
      <c r="A470" s="238"/>
      <c r="B470" s="243"/>
      <c r="C470" s="197"/>
      <c r="D470" s="244"/>
      <c r="E470" s="239"/>
      <c r="F470" s="240"/>
      <c r="G470" s="226"/>
      <c r="H470" s="226"/>
      <c r="I470" s="247"/>
      <c r="J470" s="229"/>
    </row>
    <row r="471" spans="1:10" hidden="1">
      <c r="A471" s="238"/>
      <c r="B471" s="193"/>
      <c r="C471" s="191"/>
      <c r="D471" s="197"/>
      <c r="E471" s="240"/>
      <c r="F471" s="240"/>
      <c r="G471" s="226"/>
      <c r="H471" s="226"/>
      <c r="I471" s="226"/>
      <c r="J471" s="236"/>
    </row>
    <row r="472" spans="1:10" hidden="1">
      <c r="A472" s="238"/>
      <c r="B472" s="243"/>
      <c r="C472" s="197"/>
      <c r="D472" s="244"/>
      <c r="E472" s="239"/>
      <c r="F472" s="240"/>
      <c r="G472" s="226"/>
      <c r="H472" s="226"/>
      <c r="I472" s="247"/>
      <c r="J472" s="236"/>
    </row>
    <row r="473" spans="1:10" hidden="1">
      <c r="A473" s="238"/>
      <c r="B473" s="193"/>
      <c r="C473" s="191"/>
      <c r="D473" s="244"/>
      <c r="E473" s="240"/>
      <c r="F473" s="240"/>
      <c r="G473" s="226"/>
      <c r="H473" s="226"/>
      <c r="I473" s="226"/>
      <c r="J473" s="229"/>
    </row>
    <row r="474" spans="1:10" hidden="1">
      <c r="A474" s="238"/>
      <c r="B474" s="243"/>
      <c r="C474" s="191"/>
      <c r="D474" s="244"/>
      <c r="E474" s="239"/>
      <c r="F474" s="239"/>
      <c r="G474" s="247"/>
      <c r="H474" s="226"/>
      <c r="I474" s="226"/>
      <c r="J474" s="229"/>
    </row>
    <row r="475" spans="1:10" hidden="1">
      <c r="A475" s="238"/>
      <c r="B475" s="243"/>
      <c r="C475" s="197"/>
      <c r="D475" s="244"/>
      <c r="E475" s="239"/>
      <c r="F475" s="239"/>
      <c r="G475" s="226"/>
      <c r="H475" s="226"/>
      <c r="I475" s="226"/>
      <c r="J475" s="229"/>
    </row>
    <row r="476" spans="1:10" hidden="1">
      <c r="A476" s="238"/>
      <c r="B476" s="193"/>
      <c r="C476" s="197"/>
      <c r="D476" s="197"/>
      <c r="E476" s="239"/>
      <c r="F476" s="240"/>
      <c r="G476" s="226"/>
      <c r="H476" s="247"/>
      <c r="I476" s="226"/>
      <c r="J476" s="229"/>
    </row>
    <row r="477" spans="1:10" hidden="1">
      <c r="A477" s="238"/>
      <c r="B477" s="193"/>
      <c r="C477" s="197"/>
      <c r="D477" s="197"/>
      <c r="E477" s="239"/>
      <c r="F477" s="240"/>
      <c r="G477" s="247"/>
      <c r="H477" s="226"/>
      <c r="I477" s="247"/>
      <c r="J477" s="229"/>
    </row>
    <row r="478" spans="1:10" hidden="1">
      <c r="A478" s="238"/>
      <c r="B478" s="243"/>
      <c r="C478" s="197"/>
      <c r="D478" s="197"/>
      <c r="E478" s="239"/>
      <c r="F478" s="240"/>
      <c r="G478" s="247"/>
      <c r="H478" s="226"/>
      <c r="I478" s="226"/>
      <c r="J478" s="229"/>
    </row>
    <row r="479" spans="1:10" hidden="1">
      <c r="A479" s="238"/>
      <c r="B479" s="243"/>
      <c r="C479" s="197"/>
      <c r="D479" s="197"/>
      <c r="E479" s="239"/>
      <c r="F479" s="240"/>
      <c r="G479" s="226"/>
      <c r="H479" s="226"/>
      <c r="I479" s="226"/>
      <c r="J479" s="229"/>
    </row>
    <row r="480" spans="1:10" hidden="1">
      <c r="A480" s="238"/>
      <c r="B480" s="193"/>
      <c r="C480" s="191"/>
      <c r="D480" s="197"/>
      <c r="E480" s="240"/>
      <c r="F480" s="240"/>
      <c r="G480" s="247"/>
      <c r="H480" s="226"/>
      <c r="I480" s="226"/>
      <c r="J480" s="248"/>
    </row>
    <row r="481" spans="1:10" hidden="1">
      <c r="A481" s="238"/>
      <c r="B481" s="243"/>
      <c r="C481" s="197"/>
      <c r="D481" s="197"/>
      <c r="E481" s="239"/>
      <c r="F481" s="240"/>
      <c r="G481" s="226"/>
      <c r="H481" s="226"/>
      <c r="I481" s="242"/>
      <c r="J481" s="229"/>
    </row>
    <row r="482" spans="1:10" hidden="1">
      <c r="A482" s="238"/>
      <c r="B482" s="193"/>
      <c r="C482" s="191"/>
      <c r="D482" s="197"/>
      <c r="E482" s="240"/>
      <c r="F482" s="240"/>
      <c r="G482" s="226"/>
      <c r="H482" s="226"/>
      <c r="I482" s="247"/>
      <c r="J482" s="229"/>
    </row>
    <row r="483" spans="1:10" hidden="1">
      <c r="A483" s="238"/>
      <c r="B483" s="243"/>
      <c r="C483" s="197"/>
      <c r="D483" s="197"/>
      <c r="E483" s="239"/>
      <c r="F483" s="239"/>
      <c r="G483" s="247"/>
      <c r="H483" s="226"/>
      <c r="I483" s="226"/>
      <c r="J483" s="229"/>
    </row>
    <row r="484" spans="1:10" hidden="1">
      <c r="A484" s="238"/>
      <c r="B484" s="243"/>
      <c r="C484" s="197"/>
      <c r="D484" s="197"/>
      <c r="E484" s="239"/>
      <c r="F484" s="239"/>
      <c r="G484" s="226"/>
      <c r="H484" s="226"/>
      <c r="I484" s="226"/>
      <c r="J484" s="229"/>
    </row>
    <row r="485" spans="1:10" hidden="1">
      <c r="A485" s="238"/>
      <c r="B485" s="193"/>
      <c r="C485" s="197"/>
      <c r="D485" s="197"/>
      <c r="E485" s="239"/>
      <c r="F485" s="240"/>
      <c r="G485" s="226"/>
      <c r="H485" s="247"/>
      <c r="I485" s="226"/>
      <c r="J485" s="229"/>
    </row>
    <row r="486" spans="1:10" hidden="1">
      <c r="A486" s="238"/>
      <c r="B486" s="193"/>
      <c r="C486" s="191"/>
      <c r="D486" s="197"/>
      <c r="E486" s="239"/>
      <c r="F486" s="240"/>
      <c r="G486" s="226"/>
      <c r="H486" s="226"/>
      <c r="I486" s="247"/>
      <c r="J486" s="229"/>
    </row>
    <row r="487" spans="1:10" hidden="1">
      <c r="A487" s="238"/>
      <c r="B487" s="243"/>
      <c r="C487" s="197"/>
      <c r="D487" s="197"/>
      <c r="E487" s="239"/>
      <c r="F487" s="240"/>
      <c r="G487" s="247"/>
      <c r="H487" s="226"/>
      <c r="I487" s="226"/>
      <c r="J487" s="229"/>
    </row>
    <row r="488" spans="1:10" hidden="1">
      <c r="A488" s="238"/>
      <c r="B488" s="243"/>
      <c r="C488" s="197"/>
      <c r="D488" s="197"/>
      <c r="E488" s="239"/>
      <c r="F488" s="240"/>
      <c r="G488" s="226"/>
      <c r="H488" s="226"/>
      <c r="I488" s="247"/>
      <c r="J488" s="229"/>
    </row>
    <row r="489" spans="1:10" hidden="1">
      <c r="A489" s="238"/>
      <c r="B489" s="193"/>
      <c r="C489" s="191"/>
      <c r="D489" s="197"/>
      <c r="E489" s="240"/>
      <c r="F489" s="240"/>
      <c r="G489" s="226"/>
      <c r="H489" s="247"/>
      <c r="I489" s="226"/>
      <c r="J489" s="236"/>
    </row>
    <row r="490" spans="1:10" hidden="1">
      <c r="A490" s="238"/>
      <c r="B490" s="243"/>
      <c r="C490" s="197"/>
      <c r="D490" s="244"/>
      <c r="E490" s="239"/>
      <c r="F490" s="240"/>
      <c r="G490" s="226"/>
      <c r="H490" s="226"/>
      <c r="I490" s="226"/>
      <c r="J490" s="236"/>
    </row>
    <row r="491" spans="1:10" hidden="1">
      <c r="A491" s="238"/>
      <c r="B491" s="193"/>
      <c r="C491" s="191"/>
      <c r="D491" s="197"/>
      <c r="E491" s="240"/>
      <c r="F491" s="240"/>
      <c r="G491" s="226"/>
      <c r="H491" s="247"/>
      <c r="I491" s="226"/>
      <c r="J491" s="229"/>
    </row>
    <row r="492" spans="1:10" hidden="1">
      <c r="A492" s="238"/>
      <c r="B492" s="243"/>
      <c r="C492" s="191"/>
      <c r="D492" s="197"/>
      <c r="E492" s="239"/>
      <c r="F492" s="239"/>
      <c r="G492" s="226"/>
      <c r="H492" s="226"/>
      <c r="I492" s="247"/>
      <c r="J492" s="229"/>
    </row>
    <row r="493" spans="1:10" hidden="1">
      <c r="A493" s="238"/>
      <c r="B493" s="243"/>
      <c r="C493" s="197"/>
      <c r="D493" s="197"/>
      <c r="E493" s="239"/>
      <c r="F493" s="239"/>
      <c r="G493" s="226"/>
      <c r="H493" s="226"/>
      <c r="I493" s="226"/>
      <c r="J493" s="229"/>
    </row>
    <row r="494" spans="1:10" hidden="1">
      <c r="A494" s="238"/>
      <c r="B494" s="193"/>
      <c r="C494" s="197"/>
      <c r="D494" s="197"/>
      <c r="E494" s="239"/>
      <c r="F494" s="240"/>
      <c r="G494" s="226"/>
      <c r="H494" s="247"/>
      <c r="I494" s="226"/>
      <c r="J494" s="229"/>
    </row>
    <row r="495" spans="1:10" hidden="1">
      <c r="A495" s="238"/>
      <c r="B495" s="193"/>
      <c r="C495" s="197"/>
      <c r="D495" s="197"/>
      <c r="E495" s="239"/>
      <c r="F495" s="240"/>
      <c r="G495" s="226"/>
      <c r="H495" s="226"/>
      <c r="I495" s="226"/>
      <c r="J495" s="236"/>
    </row>
    <row r="496" spans="1:10" hidden="1">
      <c r="A496" s="238"/>
      <c r="B496" s="243"/>
      <c r="C496" s="197"/>
      <c r="D496" s="244"/>
      <c r="E496" s="239"/>
      <c r="F496" s="240"/>
      <c r="G496" s="247"/>
      <c r="H496" s="226"/>
      <c r="I496" s="226"/>
      <c r="J496" s="229"/>
    </row>
    <row r="497" spans="1:10" hidden="1">
      <c r="A497" s="238"/>
      <c r="B497" s="243"/>
      <c r="C497" s="197"/>
      <c r="D497" s="244"/>
      <c r="E497" s="239"/>
      <c r="F497" s="240"/>
      <c r="G497" s="226"/>
      <c r="H497" s="226"/>
      <c r="I497" s="247"/>
      <c r="J497" s="229"/>
    </row>
    <row r="498" spans="1:10" hidden="1">
      <c r="A498" s="238"/>
      <c r="B498" s="193"/>
      <c r="C498" s="191"/>
      <c r="D498" s="197"/>
      <c r="E498" s="240"/>
      <c r="F498" s="240"/>
      <c r="G498" s="226"/>
      <c r="H498" s="226"/>
      <c r="I498" s="247"/>
      <c r="J498" s="229"/>
    </row>
    <row r="499" spans="1:10" hidden="1">
      <c r="A499" s="238"/>
      <c r="B499" s="243"/>
      <c r="C499" s="191"/>
      <c r="D499" s="197"/>
      <c r="E499" s="239"/>
      <c r="F499" s="240"/>
      <c r="G499" s="226"/>
      <c r="H499" s="226"/>
      <c r="I499" s="247"/>
      <c r="J499" s="229"/>
    </row>
    <row r="500" spans="1:10" hidden="1">
      <c r="A500" s="238"/>
      <c r="B500" s="193"/>
      <c r="C500" s="191"/>
      <c r="D500" s="197"/>
      <c r="E500" s="240"/>
      <c r="F500" s="240"/>
      <c r="G500" s="226"/>
      <c r="H500" s="226"/>
      <c r="I500" s="247"/>
      <c r="J500" s="229"/>
    </row>
    <row r="501" spans="1:10" hidden="1">
      <c r="A501" s="238"/>
      <c r="B501" s="243"/>
      <c r="C501" s="191"/>
      <c r="D501" s="197"/>
      <c r="E501" s="239"/>
      <c r="F501" s="239"/>
      <c r="G501" s="226"/>
      <c r="H501" s="226"/>
      <c r="I501" s="226"/>
      <c r="J501" s="229"/>
    </row>
    <row r="502" spans="1:10" hidden="1">
      <c r="A502" s="238"/>
      <c r="B502" s="243"/>
      <c r="C502" s="191"/>
      <c r="D502" s="197"/>
      <c r="E502" s="239"/>
      <c r="F502" s="239"/>
      <c r="G502" s="226"/>
      <c r="H502" s="226"/>
      <c r="I502" s="226"/>
      <c r="J502" s="248"/>
    </row>
    <row r="503" spans="1:10" hidden="1">
      <c r="A503" s="238"/>
      <c r="B503" s="193"/>
      <c r="C503" s="197"/>
      <c r="D503" s="197"/>
      <c r="E503" s="239"/>
      <c r="F503" s="240"/>
      <c r="G503" s="226"/>
      <c r="H503" s="247"/>
      <c r="I503" s="226"/>
      <c r="J503" s="229"/>
    </row>
    <row r="504" spans="1:10" hidden="1">
      <c r="A504" s="238"/>
      <c r="B504" s="193"/>
      <c r="C504" s="197"/>
      <c r="D504" s="197"/>
      <c r="E504" s="239"/>
      <c r="F504" s="240"/>
      <c r="G504" s="226"/>
      <c r="H504" s="226"/>
      <c r="I504" s="247"/>
      <c r="J504" s="229"/>
    </row>
    <row r="505" spans="1:10" hidden="1">
      <c r="A505" s="238"/>
      <c r="B505" s="243"/>
      <c r="C505" s="197"/>
      <c r="D505" s="244"/>
      <c r="E505" s="239"/>
      <c r="F505" s="240"/>
      <c r="G505" s="247"/>
      <c r="H505" s="226"/>
      <c r="I505" s="226"/>
      <c r="J505" s="229"/>
    </row>
    <row r="506" spans="1:10" hidden="1">
      <c r="A506" s="238"/>
      <c r="B506" s="243"/>
      <c r="C506" s="197"/>
      <c r="D506" s="244"/>
      <c r="E506" s="239"/>
      <c r="F506" s="240"/>
      <c r="G506" s="226"/>
      <c r="H506" s="226"/>
      <c r="I506" s="226"/>
      <c r="J506" s="236"/>
    </row>
    <row r="507" spans="1:10" hidden="1">
      <c r="A507" s="238"/>
      <c r="B507" s="243"/>
      <c r="C507" s="197"/>
      <c r="D507" s="244"/>
      <c r="E507" s="239"/>
      <c r="F507" s="240"/>
      <c r="G507" s="226"/>
      <c r="H507" s="226"/>
      <c r="I507" s="241"/>
      <c r="J507" s="245"/>
    </row>
    <row r="508" spans="1:10" hidden="1">
      <c r="A508" s="238"/>
      <c r="B508" s="243"/>
      <c r="C508" s="197"/>
      <c r="D508" s="244"/>
      <c r="E508" s="239"/>
      <c r="F508" s="240"/>
      <c r="G508" s="226"/>
      <c r="H508" s="226"/>
      <c r="I508" s="241"/>
      <c r="J508" s="245"/>
    </row>
    <row r="509" spans="1:10" hidden="1">
      <c r="A509" s="238"/>
      <c r="B509" s="193"/>
      <c r="C509" s="191"/>
      <c r="D509" s="197"/>
      <c r="E509" s="240"/>
      <c r="F509" s="240"/>
      <c r="G509" s="226"/>
      <c r="H509" s="226"/>
      <c r="I509" s="226"/>
      <c r="J509" s="236"/>
    </row>
    <row r="510" spans="1:10" hidden="1">
      <c r="A510" s="238"/>
      <c r="B510" s="243"/>
      <c r="C510" s="191"/>
      <c r="D510" s="244"/>
      <c r="E510" s="239"/>
      <c r="F510" s="240"/>
      <c r="G510" s="226"/>
      <c r="H510" s="226"/>
      <c r="I510" s="226"/>
      <c r="J510" s="236"/>
    </row>
    <row r="511" spans="1:10" hidden="1">
      <c r="A511" s="238"/>
      <c r="B511" s="193"/>
      <c r="C511" s="191"/>
      <c r="D511" s="197"/>
      <c r="E511" s="240"/>
      <c r="F511" s="240"/>
      <c r="G511" s="226"/>
      <c r="H511" s="226"/>
      <c r="I511" s="226"/>
      <c r="J511" s="236"/>
    </row>
    <row r="512" spans="1:10" hidden="1">
      <c r="A512" s="238"/>
      <c r="B512" s="243"/>
      <c r="C512" s="191"/>
      <c r="D512" s="244"/>
      <c r="E512" s="239"/>
      <c r="F512" s="239"/>
      <c r="G512" s="226"/>
      <c r="H512" s="226"/>
      <c r="I512" s="226"/>
      <c r="J512" s="248"/>
    </row>
    <row r="513" spans="1:10" hidden="1">
      <c r="A513" s="238"/>
      <c r="B513" s="243"/>
      <c r="C513" s="197"/>
      <c r="D513" s="244"/>
      <c r="E513" s="239"/>
      <c r="F513" s="239"/>
      <c r="G513" s="226"/>
      <c r="H513" s="226"/>
      <c r="I513" s="226"/>
      <c r="J513" s="248"/>
    </row>
    <row r="514" spans="1:10" hidden="1">
      <c r="A514" s="238"/>
      <c r="B514" s="193"/>
      <c r="C514" s="197"/>
      <c r="D514" s="197"/>
      <c r="E514" s="239"/>
      <c r="F514" s="240"/>
      <c r="G514" s="226"/>
      <c r="H514" s="247"/>
      <c r="I514" s="226"/>
      <c r="J514" s="229"/>
    </row>
    <row r="515" spans="1:10" hidden="1">
      <c r="A515" s="238"/>
      <c r="B515" s="193"/>
      <c r="C515" s="191"/>
      <c r="D515" s="197"/>
      <c r="E515" s="239"/>
      <c r="F515" s="240"/>
      <c r="G515" s="226"/>
      <c r="H515" s="226"/>
      <c r="I515" s="247"/>
      <c r="J515" s="229"/>
    </row>
    <row r="516" spans="1:10" hidden="1">
      <c r="A516" s="238"/>
      <c r="B516" s="243"/>
      <c r="C516" s="197"/>
      <c r="D516" s="244"/>
      <c r="E516" s="239"/>
      <c r="F516" s="240"/>
      <c r="G516" s="247"/>
      <c r="H516" s="226"/>
      <c r="I516" s="226"/>
      <c r="J516" s="229"/>
    </row>
    <row r="517" spans="1:10" hidden="1">
      <c r="A517" s="238"/>
      <c r="B517" s="243"/>
      <c r="C517" s="197"/>
      <c r="D517" s="244"/>
      <c r="E517" s="239"/>
      <c r="F517" s="240"/>
      <c r="G517" s="226"/>
      <c r="H517" s="226"/>
      <c r="I517" s="247"/>
      <c r="J517" s="229"/>
    </row>
    <row r="518" spans="1:10" hidden="1">
      <c r="A518" s="238"/>
      <c r="B518" s="193"/>
      <c r="C518" s="191"/>
      <c r="D518" s="197"/>
      <c r="E518" s="240"/>
      <c r="F518" s="240"/>
      <c r="G518" s="226"/>
      <c r="H518" s="226"/>
      <c r="I518" s="247"/>
      <c r="J518" s="236"/>
    </row>
    <row r="519" spans="1:10" hidden="1">
      <c r="A519" s="238"/>
      <c r="B519" s="243"/>
      <c r="C519" s="197"/>
      <c r="D519" s="244"/>
      <c r="E519" s="239"/>
      <c r="F519" s="240"/>
      <c r="G519" s="226"/>
      <c r="H519" s="226"/>
      <c r="I519" s="226"/>
      <c r="J519" s="236"/>
    </row>
    <row r="520" spans="1:10" hidden="1">
      <c r="A520" s="238"/>
      <c r="B520" s="193"/>
      <c r="C520" s="197"/>
      <c r="D520" s="197"/>
      <c r="E520" s="240"/>
      <c r="F520" s="240"/>
      <c r="G520" s="226"/>
      <c r="H520" s="226"/>
      <c r="I520" s="247"/>
      <c r="J520" s="236"/>
    </row>
    <row r="521" spans="1:10" hidden="1">
      <c r="A521" s="238"/>
      <c r="B521" s="243"/>
      <c r="C521" s="197"/>
      <c r="D521" s="244"/>
      <c r="E521" s="239"/>
      <c r="F521" s="239"/>
      <c r="G521" s="226"/>
      <c r="H521" s="226"/>
      <c r="I521" s="226"/>
      <c r="J521" s="229"/>
    </row>
    <row r="522" spans="1:10" hidden="1">
      <c r="A522" s="238"/>
      <c r="B522" s="243"/>
      <c r="C522" s="197"/>
      <c r="D522" s="244"/>
      <c r="E522" s="239"/>
      <c r="F522" s="239"/>
      <c r="G522" s="226"/>
      <c r="H522" s="226"/>
      <c r="I522" s="226"/>
      <c r="J522" s="229"/>
    </row>
    <row r="523" spans="1:10" hidden="1">
      <c r="A523" s="238"/>
      <c r="B523" s="193"/>
      <c r="C523" s="197"/>
      <c r="D523" s="197"/>
      <c r="E523" s="239"/>
      <c r="F523" s="240"/>
      <c r="G523" s="226"/>
      <c r="H523" s="247"/>
      <c r="I523" s="226"/>
      <c r="J523" s="229"/>
    </row>
    <row r="524" spans="1:10" hidden="1">
      <c r="A524" s="238"/>
      <c r="B524" s="193"/>
      <c r="C524" s="191"/>
      <c r="D524" s="197"/>
      <c r="E524" s="239"/>
      <c r="F524" s="240"/>
      <c r="G524" s="226"/>
      <c r="H524" s="226"/>
      <c r="I524" s="247"/>
      <c r="J524" s="229"/>
    </row>
    <row r="525" spans="1:10" hidden="1">
      <c r="A525" s="238"/>
      <c r="B525" s="243"/>
      <c r="C525" s="197"/>
      <c r="D525" s="244"/>
      <c r="E525" s="239"/>
      <c r="F525" s="240"/>
      <c r="G525" s="247"/>
      <c r="H525" s="226"/>
      <c r="I525" s="226"/>
      <c r="J525" s="229"/>
    </row>
    <row r="526" spans="1:10" hidden="1">
      <c r="A526" s="238"/>
      <c r="B526" s="243"/>
      <c r="C526" s="197"/>
      <c r="D526" s="244"/>
      <c r="E526" s="239"/>
      <c r="F526" s="240"/>
      <c r="G526" s="226"/>
      <c r="H526" s="226"/>
      <c r="I526" s="226"/>
      <c r="J526" s="236"/>
    </row>
    <row r="527" spans="1:10" hidden="1">
      <c r="A527" s="238"/>
      <c r="B527" s="193"/>
      <c r="C527" s="191"/>
      <c r="D527" s="197"/>
      <c r="E527" s="240"/>
      <c r="F527" s="240"/>
      <c r="G527" s="226"/>
      <c r="H527" s="226"/>
      <c r="I527" s="226"/>
      <c r="J527" s="236"/>
    </row>
    <row r="528" spans="1:10" hidden="1">
      <c r="A528" s="238"/>
      <c r="B528" s="243"/>
      <c r="C528" s="197"/>
      <c r="D528" s="244"/>
      <c r="E528" s="239"/>
      <c r="F528" s="240"/>
      <c r="G528" s="226"/>
      <c r="H528" s="226"/>
      <c r="I528" s="226"/>
      <c r="J528" s="236"/>
    </row>
    <row r="529" spans="1:10" hidden="1">
      <c r="A529" s="238"/>
      <c r="B529" s="193"/>
      <c r="C529" s="191"/>
      <c r="D529" s="197"/>
      <c r="E529" s="240"/>
      <c r="F529" s="240"/>
      <c r="G529" s="226"/>
      <c r="H529" s="226"/>
      <c r="I529" s="247"/>
      <c r="J529" s="236"/>
    </row>
    <row r="530" spans="1:10" hidden="1">
      <c r="A530" s="238"/>
      <c r="B530" s="193"/>
      <c r="C530" s="197"/>
      <c r="D530" s="197"/>
      <c r="E530" s="239"/>
      <c r="F530" s="240"/>
      <c r="G530" s="226"/>
      <c r="H530" s="226"/>
      <c r="I530" s="226"/>
      <c r="J530" s="229"/>
    </row>
    <row r="531" spans="1:10" hidden="1">
      <c r="A531" s="238"/>
      <c r="B531" s="193"/>
      <c r="C531" s="191"/>
      <c r="D531" s="197"/>
      <c r="E531" s="239"/>
      <c r="F531" s="240"/>
      <c r="G531" s="226"/>
      <c r="H531" s="226"/>
      <c r="I531" s="226"/>
      <c r="J531" s="236"/>
    </row>
    <row r="532" spans="1:10" hidden="1">
      <c r="A532" s="238"/>
      <c r="B532" s="243"/>
      <c r="C532" s="197"/>
      <c r="D532" s="197"/>
      <c r="E532" s="239"/>
      <c r="F532" s="240"/>
      <c r="G532" s="247"/>
      <c r="H532" s="226"/>
      <c r="I532" s="226"/>
      <c r="J532" s="229"/>
    </row>
    <row r="533" spans="1:10" hidden="1">
      <c r="A533" s="238"/>
      <c r="B533" s="243"/>
      <c r="C533" s="197"/>
      <c r="D533" s="197"/>
      <c r="E533" s="239"/>
      <c r="F533" s="240"/>
      <c r="G533" s="226"/>
      <c r="H533" s="226"/>
      <c r="I533" s="247"/>
      <c r="J533" s="229"/>
    </row>
    <row r="534" spans="1:10" hidden="1">
      <c r="A534" s="238"/>
      <c r="B534" s="193"/>
      <c r="C534" s="191"/>
      <c r="D534" s="197"/>
      <c r="E534" s="240"/>
      <c r="F534" s="240"/>
      <c r="G534" s="226"/>
      <c r="H534" s="226"/>
      <c r="I534" s="226"/>
      <c r="J534" s="236"/>
    </row>
    <row r="535" spans="1:10" hidden="1">
      <c r="A535" s="238"/>
      <c r="B535" s="243"/>
      <c r="C535" s="197"/>
      <c r="D535" s="244"/>
      <c r="E535" s="239"/>
      <c r="F535" s="240"/>
      <c r="G535" s="226"/>
      <c r="H535" s="226"/>
      <c r="I535" s="247"/>
      <c r="J535" s="229"/>
    </row>
    <row r="536" spans="1:10" hidden="1">
      <c r="A536" s="238"/>
      <c r="B536" s="193"/>
      <c r="C536" s="197"/>
      <c r="D536" s="197"/>
      <c r="E536" s="239"/>
      <c r="F536" s="240"/>
      <c r="G536" s="226"/>
      <c r="H536" s="226"/>
      <c r="I536" s="247"/>
      <c r="J536" s="229"/>
    </row>
    <row r="537" spans="1:10" hidden="1">
      <c r="A537" s="238"/>
      <c r="B537" s="243"/>
      <c r="C537" s="197"/>
      <c r="D537" s="244"/>
      <c r="E537" s="239"/>
      <c r="F537" s="239"/>
      <c r="G537" s="226"/>
      <c r="H537" s="226"/>
      <c r="I537" s="226"/>
      <c r="J537" s="248"/>
    </row>
    <row r="538" spans="1:10" hidden="1">
      <c r="A538" s="238"/>
      <c r="B538" s="243"/>
      <c r="C538" s="197"/>
      <c r="D538" s="244"/>
      <c r="E538" s="239"/>
      <c r="F538" s="239"/>
      <c r="G538" s="226"/>
      <c r="H538" s="226"/>
      <c r="I538" s="226"/>
      <c r="J538" s="229"/>
    </row>
    <row r="539" spans="1:10" hidden="1">
      <c r="A539" s="238"/>
      <c r="B539" s="193"/>
      <c r="C539" s="197"/>
      <c r="D539" s="197"/>
      <c r="E539" s="239"/>
      <c r="F539" s="240"/>
      <c r="G539" s="226"/>
      <c r="H539" s="247"/>
      <c r="I539" s="226"/>
      <c r="J539" s="229"/>
    </row>
    <row r="540" spans="1:10" hidden="1">
      <c r="A540" s="238"/>
      <c r="B540" s="193"/>
      <c r="C540" s="191"/>
      <c r="D540" s="197"/>
      <c r="E540" s="239"/>
      <c r="F540" s="240"/>
      <c r="G540" s="226"/>
      <c r="H540" s="226"/>
      <c r="I540" s="247"/>
      <c r="J540" s="229"/>
    </row>
    <row r="541" spans="1:10" hidden="1">
      <c r="A541" s="238"/>
      <c r="B541" s="243"/>
      <c r="C541" s="197"/>
      <c r="D541" s="244"/>
      <c r="E541" s="239"/>
      <c r="F541" s="240"/>
      <c r="G541" s="247"/>
      <c r="H541" s="226"/>
      <c r="I541" s="226"/>
      <c r="J541" s="229"/>
    </row>
    <row r="542" spans="1:10" hidden="1">
      <c r="A542" s="238"/>
      <c r="B542" s="243"/>
      <c r="C542" s="197"/>
      <c r="D542" s="244"/>
      <c r="E542" s="239"/>
      <c r="F542" s="240"/>
      <c r="G542" s="226"/>
      <c r="H542" s="226"/>
      <c r="I542" s="247"/>
      <c r="J542" s="229"/>
    </row>
    <row r="543" spans="1:10" hidden="1">
      <c r="A543" s="238"/>
      <c r="B543" s="193"/>
      <c r="C543" s="197"/>
      <c r="D543" s="197"/>
      <c r="E543" s="240"/>
      <c r="F543" s="240"/>
      <c r="G543" s="226"/>
      <c r="H543" s="226"/>
      <c r="I543" s="247"/>
      <c r="J543" s="229"/>
    </row>
    <row r="544" spans="1:10" hidden="1">
      <c r="A544" s="238"/>
      <c r="B544" s="243"/>
      <c r="C544" s="197"/>
      <c r="D544" s="197"/>
      <c r="E544" s="239"/>
      <c r="F544" s="240"/>
      <c r="G544" s="226"/>
      <c r="H544" s="226"/>
      <c r="I544" s="247"/>
      <c r="J544" s="229"/>
    </row>
    <row r="545" spans="1:10" hidden="1">
      <c r="A545" s="238"/>
      <c r="B545" s="193"/>
      <c r="C545" s="191"/>
      <c r="D545" s="197"/>
      <c r="E545" s="240"/>
      <c r="F545" s="240"/>
      <c r="G545" s="226"/>
      <c r="H545" s="226"/>
      <c r="I545" s="226"/>
      <c r="J545" s="236"/>
    </row>
    <row r="546" spans="1:10" hidden="1">
      <c r="A546" s="238"/>
      <c r="B546" s="243"/>
      <c r="C546" s="197"/>
      <c r="D546" s="244"/>
      <c r="E546" s="239"/>
      <c r="F546" s="239"/>
      <c r="G546" s="226"/>
      <c r="H546" s="226"/>
      <c r="I546" s="226"/>
      <c r="J546" s="248"/>
    </row>
    <row r="547" spans="1:10" hidden="1">
      <c r="A547" s="238"/>
      <c r="B547" s="243"/>
      <c r="C547" s="197"/>
      <c r="D547" s="244"/>
      <c r="E547" s="239"/>
      <c r="F547" s="239"/>
      <c r="G547" s="226"/>
      <c r="H547" s="226"/>
      <c r="I547" s="226"/>
      <c r="J547" s="229"/>
    </row>
    <row r="548" spans="1:10" hidden="1">
      <c r="A548" s="238"/>
      <c r="B548" s="193"/>
      <c r="C548" s="197"/>
      <c r="D548" s="244"/>
      <c r="E548" s="239"/>
      <c r="F548" s="240"/>
      <c r="G548" s="226"/>
      <c r="H548" s="247"/>
      <c r="I548" s="226"/>
      <c r="J548" s="229"/>
    </row>
    <row r="549" spans="1:10" hidden="1">
      <c r="A549" s="238"/>
      <c r="B549" s="193"/>
      <c r="C549" s="191"/>
      <c r="D549" s="197"/>
      <c r="E549" s="239"/>
      <c r="F549" s="240"/>
      <c r="G549" s="226"/>
      <c r="H549" s="226"/>
      <c r="I549" s="247"/>
      <c r="J549" s="229"/>
    </row>
    <row r="550" spans="1:10" hidden="1">
      <c r="A550" s="238"/>
      <c r="B550" s="243"/>
      <c r="C550" s="191"/>
      <c r="D550" s="197"/>
      <c r="E550" s="239"/>
      <c r="F550" s="240"/>
      <c r="G550" s="247"/>
      <c r="H550" s="226"/>
      <c r="I550" s="226"/>
      <c r="J550" s="229"/>
    </row>
    <row r="551" spans="1:10" hidden="1">
      <c r="A551" s="238"/>
      <c r="B551" s="243"/>
      <c r="C551" s="197"/>
      <c r="D551" s="244"/>
      <c r="E551" s="239"/>
      <c r="F551" s="240"/>
      <c r="G551" s="226"/>
      <c r="H551" s="226"/>
      <c r="I551" s="247"/>
      <c r="J551" s="236"/>
    </row>
    <row r="552" spans="1:10" hidden="1">
      <c r="A552" s="238"/>
      <c r="B552" s="193"/>
      <c r="C552" s="191"/>
      <c r="D552" s="197"/>
      <c r="E552" s="240"/>
      <c r="F552" s="240"/>
      <c r="G552" s="226"/>
      <c r="H552" s="247"/>
      <c r="I552" s="226"/>
      <c r="J552" s="229"/>
    </row>
    <row r="553" spans="1:10" hidden="1">
      <c r="A553" s="238"/>
      <c r="B553" s="243"/>
      <c r="C553" s="197"/>
      <c r="D553" s="197"/>
      <c r="E553" s="239"/>
      <c r="F553" s="240"/>
      <c r="G553" s="226"/>
      <c r="H553" s="226"/>
      <c r="I553" s="226"/>
      <c r="J553" s="229"/>
    </row>
    <row r="554" spans="1:10" hidden="1">
      <c r="A554" s="238"/>
      <c r="B554" s="193"/>
      <c r="C554" s="191"/>
      <c r="D554" s="197"/>
      <c r="E554" s="240"/>
      <c r="F554" s="240"/>
      <c r="G554" s="247"/>
      <c r="H554" s="226"/>
      <c r="I554" s="226"/>
      <c r="J554" s="230"/>
    </row>
    <row r="555" spans="1:10" hidden="1">
      <c r="A555" s="238"/>
      <c r="B555" s="243"/>
      <c r="C555" s="197"/>
      <c r="D555" s="197"/>
      <c r="E555" s="239"/>
      <c r="F555" s="239"/>
      <c r="G555" s="226"/>
      <c r="H555" s="226"/>
      <c r="I555" s="226"/>
      <c r="J555" s="229"/>
    </row>
    <row r="556" spans="1:10" hidden="1">
      <c r="A556" s="238"/>
      <c r="B556" s="243"/>
      <c r="C556" s="197"/>
      <c r="D556" s="244"/>
      <c r="E556" s="239"/>
      <c r="F556" s="239"/>
      <c r="G556" s="226"/>
      <c r="H556" s="226"/>
      <c r="I556" s="226"/>
      <c r="J556" s="229"/>
    </row>
    <row r="557" spans="1:10" hidden="1">
      <c r="A557" s="238"/>
      <c r="B557" s="193"/>
      <c r="C557" s="197"/>
      <c r="D557" s="244"/>
      <c r="E557" s="239"/>
      <c r="F557" s="240"/>
      <c r="G557" s="226"/>
      <c r="H557" s="226"/>
      <c r="I557" s="226"/>
      <c r="J557" s="229"/>
    </row>
    <row r="558" spans="1:10" hidden="1">
      <c r="A558" s="238"/>
      <c r="B558" s="193"/>
      <c r="C558" s="191"/>
      <c r="D558" s="197"/>
      <c r="E558" s="239"/>
      <c r="F558" s="240"/>
      <c r="G558" s="226"/>
      <c r="H558" s="226"/>
      <c r="I558" s="226"/>
      <c r="J558" s="236"/>
    </row>
    <row r="559" spans="1:10" hidden="1">
      <c r="A559" s="238"/>
      <c r="B559" s="243"/>
      <c r="C559" s="197"/>
      <c r="D559" s="244"/>
      <c r="E559" s="239"/>
      <c r="F559" s="240"/>
      <c r="G559" s="226"/>
      <c r="H559" s="226"/>
      <c r="I559" s="226"/>
      <c r="J559" s="229"/>
    </row>
    <row r="560" spans="1:10" hidden="1">
      <c r="A560" s="238"/>
      <c r="B560" s="243"/>
      <c r="C560" s="197"/>
      <c r="D560" s="244"/>
      <c r="E560" s="239"/>
      <c r="F560" s="240"/>
      <c r="G560" s="226"/>
      <c r="H560" s="226"/>
      <c r="I560" s="226"/>
      <c r="J560" s="230"/>
    </row>
    <row r="561" spans="1:10" hidden="1">
      <c r="A561" s="238"/>
      <c r="B561" s="193"/>
      <c r="C561" s="191"/>
      <c r="D561" s="244"/>
      <c r="E561" s="240"/>
      <c r="F561" s="240"/>
      <c r="G561" s="226"/>
      <c r="H561" s="226"/>
      <c r="I561" s="226"/>
      <c r="J561" s="230"/>
    </row>
    <row r="562" spans="1:10" hidden="1">
      <c r="A562" s="238"/>
      <c r="B562" s="243"/>
      <c r="C562" s="197"/>
      <c r="D562" s="244"/>
      <c r="E562" s="239"/>
      <c r="F562" s="240"/>
      <c r="G562" s="226"/>
      <c r="H562" s="226"/>
      <c r="I562" s="226"/>
      <c r="J562" s="236"/>
    </row>
    <row r="563" spans="1:10" hidden="1">
      <c r="A563" s="238"/>
      <c r="B563" s="193"/>
      <c r="C563" s="197"/>
      <c r="D563" s="244"/>
      <c r="E563" s="240"/>
      <c r="F563" s="240"/>
      <c r="G563" s="226"/>
      <c r="H563" s="226"/>
      <c r="I563" s="226"/>
      <c r="J563" s="236"/>
    </row>
    <row r="564" spans="1:10" hidden="1">
      <c r="A564" s="238"/>
      <c r="B564" s="193"/>
      <c r="C564" s="191"/>
      <c r="D564" s="197"/>
      <c r="E564" s="239"/>
      <c r="F564" s="240"/>
      <c r="G564" s="226"/>
      <c r="H564" s="226"/>
      <c r="I564" s="247"/>
      <c r="J564" s="236"/>
    </row>
    <row r="565" spans="1:10" hidden="1">
      <c r="A565" s="238"/>
      <c r="B565" s="243"/>
      <c r="C565" s="191"/>
      <c r="D565" s="244"/>
      <c r="E565" s="239"/>
      <c r="F565" s="240"/>
      <c r="G565" s="226"/>
      <c r="H565" s="226"/>
      <c r="I565" s="226"/>
      <c r="J565" s="229"/>
    </row>
    <row r="566" spans="1:10" hidden="1">
      <c r="A566" s="238"/>
      <c r="B566" s="243"/>
      <c r="C566" s="197"/>
      <c r="D566" s="244"/>
      <c r="E566" s="239"/>
      <c r="F566" s="240"/>
      <c r="G566" s="226"/>
      <c r="H566" s="226"/>
      <c r="I566" s="226"/>
      <c r="J566" s="236"/>
    </row>
    <row r="567" spans="1:10" hidden="1">
      <c r="A567" s="238"/>
      <c r="B567" s="193"/>
      <c r="C567" s="191"/>
      <c r="D567" s="197"/>
      <c r="E567" s="240"/>
      <c r="F567" s="240"/>
      <c r="G567" s="226"/>
      <c r="H567" s="226"/>
      <c r="I567" s="226"/>
      <c r="J567" s="230"/>
    </row>
    <row r="568" spans="1:10" hidden="1">
      <c r="A568" s="238"/>
      <c r="B568" s="243"/>
      <c r="C568" s="197"/>
      <c r="D568" s="244"/>
      <c r="E568" s="239"/>
      <c r="F568" s="240"/>
      <c r="G568" s="226"/>
      <c r="H568" s="226"/>
      <c r="I568" s="226"/>
      <c r="J568" s="230"/>
    </row>
    <row r="569" spans="1:10" hidden="1">
      <c r="A569" s="238"/>
      <c r="B569" s="193"/>
      <c r="C569" s="191"/>
      <c r="D569" s="197"/>
      <c r="E569" s="240"/>
      <c r="F569" s="240"/>
      <c r="G569" s="226"/>
      <c r="H569" s="226"/>
      <c r="I569" s="226"/>
      <c r="J569" s="230"/>
    </row>
    <row r="570" spans="1:10" hidden="1">
      <c r="A570" s="238"/>
      <c r="B570" s="243"/>
      <c r="C570" s="197"/>
      <c r="D570" s="244"/>
      <c r="E570" s="239"/>
      <c r="F570" s="239"/>
      <c r="G570" s="226"/>
      <c r="H570" s="226"/>
      <c r="I570" s="226"/>
      <c r="J570" s="229"/>
    </row>
    <row r="571" spans="1:10" hidden="1">
      <c r="A571" s="238"/>
      <c r="B571" s="243"/>
      <c r="C571" s="197"/>
      <c r="D571" s="244"/>
      <c r="E571" s="239"/>
      <c r="F571" s="239"/>
      <c r="G571" s="226"/>
      <c r="H571" s="226"/>
      <c r="I571" s="226"/>
      <c r="J571" s="229"/>
    </row>
    <row r="572" spans="1:10" hidden="1">
      <c r="A572" s="238"/>
      <c r="B572" s="193"/>
      <c r="C572" s="197"/>
      <c r="D572" s="197"/>
      <c r="E572" s="239"/>
      <c r="F572" s="240"/>
      <c r="G572" s="226"/>
      <c r="H572" s="226"/>
      <c r="I572" s="226"/>
      <c r="J572" s="229"/>
    </row>
    <row r="573" spans="1:10" hidden="1">
      <c r="A573" s="238"/>
      <c r="B573" s="193"/>
      <c r="C573" s="191"/>
      <c r="D573" s="197"/>
      <c r="E573" s="239"/>
      <c r="F573" s="240"/>
      <c r="G573" s="226"/>
      <c r="H573" s="226"/>
      <c r="I573" s="226"/>
      <c r="J573" s="236"/>
    </row>
    <row r="574" spans="1:10" hidden="1">
      <c r="A574" s="238"/>
      <c r="B574" s="243"/>
      <c r="C574" s="197"/>
      <c r="D574" s="244"/>
      <c r="E574" s="239"/>
      <c r="F574" s="240"/>
      <c r="G574" s="226"/>
      <c r="H574" s="226"/>
      <c r="I574" s="226"/>
      <c r="J574" s="229"/>
    </row>
    <row r="575" spans="1:10" hidden="1">
      <c r="A575" s="238"/>
      <c r="B575" s="243"/>
      <c r="C575" s="197"/>
      <c r="D575" s="244"/>
      <c r="E575" s="239"/>
      <c r="F575" s="240"/>
      <c r="G575" s="226"/>
      <c r="H575" s="226"/>
      <c r="I575" s="226"/>
      <c r="J575" s="230"/>
    </row>
    <row r="576" spans="1:10" hidden="1">
      <c r="A576" s="238"/>
      <c r="B576" s="193"/>
      <c r="C576" s="197"/>
      <c r="D576" s="244"/>
      <c r="E576" s="240"/>
      <c r="F576" s="240"/>
      <c r="G576" s="226"/>
      <c r="H576" s="226"/>
      <c r="I576" s="226"/>
      <c r="J576" s="230"/>
    </row>
    <row r="577" spans="1:10" hidden="1">
      <c r="A577" s="238"/>
      <c r="B577" s="243"/>
      <c r="C577" s="197"/>
      <c r="D577" s="197"/>
      <c r="E577" s="239"/>
      <c r="F577" s="240"/>
      <c r="G577" s="226"/>
      <c r="H577" s="226"/>
      <c r="I577" s="226"/>
      <c r="J577" s="230"/>
    </row>
    <row r="578" spans="1:10" hidden="1">
      <c r="A578" s="238"/>
      <c r="B578" s="193"/>
      <c r="C578" s="197"/>
      <c r="D578" s="197"/>
      <c r="E578" s="240"/>
      <c r="F578" s="240"/>
      <c r="G578" s="226"/>
      <c r="H578" s="226"/>
      <c r="I578" s="226"/>
      <c r="J578" s="230"/>
    </row>
    <row r="579" spans="1:10" hidden="1">
      <c r="A579" s="238"/>
      <c r="B579" s="193"/>
      <c r="C579" s="191"/>
      <c r="D579" s="197"/>
      <c r="E579" s="239"/>
      <c r="F579" s="240"/>
      <c r="G579" s="226"/>
      <c r="H579" s="226"/>
      <c r="I579" s="226"/>
      <c r="J579" s="230"/>
    </row>
    <row r="580" spans="1:10" hidden="1">
      <c r="A580" s="238"/>
      <c r="B580" s="243"/>
      <c r="C580" s="197"/>
      <c r="D580" s="197"/>
      <c r="E580" s="239"/>
      <c r="F580" s="240"/>
      <c r="G580" s="226"/>
      <c r="H580" s="226"/>
      <c r="I580" s="226"/>
      <c r="J580" s="229"/>
    </row>
    <row r="581" spans="1:10" hidden="1">
      <c r="A581" s="238"/>
      <c r="B581" s="243"/>
      <c r="C581" s="197"/>
      <c r="D581" s="244"/>
      <c r="E581" s="239"/>
      <c r="F581" s="240"/>
      <c r="G581" s="226"/>
      <c r="H581" s="226"/>
      <c r="I581" s="226"/>
      <c r="J581" s="236"/>
    </row>
    <row r="582" spans="1:10" hidden="1">
      <c r="A582" s="238"/>
      <c r="B582" s="193"/>
      <c r="C582" s="197"/>
      <c r="D582" s="197"/>
      <c r="E582" s="240"/>
      <c r="F582" s="240"/>
      <c r="G582" s="226"/>
      <c r="H582" s="226"/>
      <c r="I582" s="226"/>
      <c r="J582" s="236"/>
    </row>
    <row r="583" spans="1:10" hidden="1">
      <c r="A583" s="238"/>
      <c r="B583" s="193"/>
      <c r="C583" s="197"/>
      <c r="D583" s="197"/>
      <c r="E583" s="240"/>
      <c r="F583" s="240"/>
      <c r="G583" s="226"/>
      <c r="H583" s="226"/>
      <c r="I583" s="241"/>
      <c r="J583" s="245"/>
    </row>
    <row r="584" spans="1:10" hidden="1">
      <c r="A584" s="238"/>
      <c r="B584" s="193"/>
      <c r="C584" s="197"/>
      <c r="D584" s="197"/>
      <c r="E584" s="240"/>
      <c r="F584" s="240"/>
      <c r="G584" s="226"/>
      <c r="H584" s="226"/>
      <c r="I584" s="241"/>
      <c r="J584" s="245"/>
    </row>
    <row r="585" spans="1:10" hidden="1">
      <c r="A585" s="238"/>
      <c r="B585" s="243"/>
      <c r="C585" s="197"/>
      <c r="D585" s="244"/>
      <c r="E585" s="239"/>
      <c r="F585" s="240"/>
      <c r="G585" s="226"/>
      <c r="H585" s="226"/>
      <c r="I585" s="226"/>
      <c r="J585" s="236"/>
    </row>
    <row r="586" spans="1:10" hidden="1">
      <c r="A586" s="238"/>
      <c r="B586" s="193"/>
      <c r="C586" s="197"/>
      <c r="D586" s="197"/>
      <c r="E586" s="240"/>
      <c r="F586" s="240"/>
      <c r="G586" s="226"/>
      <c r="H586" s="226"/>
      <c r="I586" s="226"/>
      <c r="J586" s="236"/>
    </row>
    <row r="587" spans="1:10" hidden="1">
      <c r="A587" s="238"/>
      <c r="B587" s="243"/>
      <c r="C587" s="197"/>
      <c r="D587" s="244"/>
      <c r="E587" s="239"/>
      <c r="F587" s="239"/>
      <c r="G587" s="226"/>
      <c r="H587" s="226"/>
      <c r="I587" s="226"/>
      <c r="J587" s="229"/>
    </row>
    <row r="588" spans="1:10" hidden="1">
      <c r="A588" s="238"/>
      <c r="B588" s="243"/>
      <c r="C588" s="197"/>
      <c r="D588" s="244"/>
      <c r="E588" s="239"/>
      <c r="F588" s="239"/>
      <c r="G588" s="226"/>
      <c r="H588" s="226"/>
      <c r="I588" s="226"/>
      <c r="J588" s="229"/>
    </row>
    <row r="589" spans="1:10" hidden="1">
      <c r="A589" s="238"/>
      <c r="B589" s="193"/>
      <c r="C589" s="197"/>
      <c r="D589" s="197"/>
      <c r="E589" s="239"/>
      <c r="F589" s="240"/>
      <c r="G589" s="226"/>
      <c r="H589" s="226"/>
      <c r="I589" s="226"/>
      <c r="J589" s="229"/>
    </row>
    <row r="590" spans="1:10" hidden="1">
      <c r="A590" s="238"/>
      <c r="B590" s="193"/>
      <c r="C590" s="197"/>
      <c r="D590" s="197"/>
      <c r="E590" s="239"/>
      <c r="F590" s="240"/>
      <c r="G590" s="226"/>
      <c r="H590" s="226"/>
      <c r="I590" s="226"/>
      <c r="J590" s="230"/>
    </row>
    <row r="591" spans="1:10" hidden="1">
      <c r="A591" s="238"/>
      <c r="B591" s="243"/>
      <c r="C591" s="197"/>
      <c r="D591" s="197"/>
      <c r="E591" s="239"/>
      <c r="F591" s="240"/>
      <c r="G591" s="226"/>
      <c r="H591" s="226"/>
      <c r="I591" s="226"/>
      <c r="J591" s="229"/>
    </row>
    <row r="592" spans="1:10" hidden="1">
      <c r="A592" s="238"/>
      <c r="B592" s="243"/>
      <c r="C592" s="197"/>
      <c r="D592" s="197"/>
      <c r="E592" s="239"/>
      <c r="F592" s="240"/>
      <c r="G592" s="226"/>
      <c r="H592" s="226"/>
      <c r="I592" s="226"/>
      <c r="J592" s="236"/>
    </row>
    <row r="593" spans="1:10" hidden="1">
      <c r="A593" s="238"/>
      <c r="B593" s="193"/>
      <c r="C593" s="191"/>
      <c r="D593" s="197"/>
      <c r="E593" s="240"/>
      <c r="F593" s="240"/>
      <c r="G593" s="226"/>
      <c r="H593" s="226"/>
      <c r="I593" s="226"/>
      <c r="J593" s="230"/>
    </row>
    <row r="594" spans="1:10" hidden="1">
      <c r="A594" s="238"/>
      <c r="B594" s="243"/>
      <c r="C594" s="191"/>
      <c r="D594" s="197"/>
      <c r="E594" s="239"/>
      <c r="F594" s="240"/>
      <c r="G594" s="226"/>
      <c r="H594" s="226"/>
      <c r="I594" s="226"/>
      <c r="J594" s="230"/>
    </row>
    <row r="595" spans="1:10" hidden="1">
      <c r="A595" s="238"/>
      <c r="B595" s="193"/>
      <c r="C595" s="191"/>
      <c r="D595" s="197"/>
      <c r="E595" s="240"/>
      <c r="F595" s="240"/>
      <c r="G595" s="226"/>
      <c r="H595" s="226"/>
      <c r="I595" s="226"/>
      <c r="J595" s="236"/>
    </row>
    <row r="596" spans="1:10" hidden="1">
      <c r="A596" s="238"/>
      <c r="B596" s="193"/>
      <c r="C596" s="191"/>
      <c r="D596" s="197"/>
      <c r="E596" s="239"/>
      <c r="F596" s="240"/>
      <c r="G596" s="226"/>
      <c r="H596" s="226"/>
      <c r="I596" s="226"/>
      <c r="J596" s="236"/>
    </row>
    <row r="597" spans="1:10" hidden="1">
      <c r="A597" s="238"/>
      <c r="B597" s="243"/>
      <c r="C597" s="191"/>
      <c r="D597" s="197"/>
      <c r="E597" s="239"/>
      <c r="F597" s="240"/>
      <c r="G597" s="226"/>
      <c r="H597" s="226"/>
      <c r="I597" s="226"/>
      <c r="J597" s="229"/>
    </row>
    <row r="598" spans="1:10" hidden="1">
      <c r="A598" s="238"/>
      <c r="B598" s="243"/>
      <c r="C598" s="191"/>
      <c r="D598" s="197"/>
      <c r="E598" s="239"/>
      <c r="F598" s="240"/>
      <c r="G598" s="226"/>
      <c r="H598" s="226"/>
      <c r="I598" s="226"/>
      <c r="J598" s="236"/>
    </row>
    <row r="599" spans="1:10" hidden="1">
      <c r="A599" s="238"/>
      <c r="B599" s="193"/>
      <c r="C599" s="191"/>
      <c r="D599" s="197"/>
      <c r="E599" s="240"/>
      <c r="F599" s="240"/>
      <c r="G599" s="226"/>
      <c r="H599" s="226"/>
      <c r="I599" s="226"/>
      <c r="J599" s="230"/>
    </row>
    <row r="600" spans="1:10" hidden="1">
      <c r="A600" s="238"/>
      <c r="B600" s="243"/>
      <c r="C600" s="191"/>
      <c r="D600" s="197"/>
      <c r="E600" s="239"/>
      <c r="F600" s="240"/>
      <c r="G600" s="226"/>
      <c r="H600" s="226"/>
      <c r="I600" s="226"/>
      <c r="J600" s="230"/>
    </row>
    <row r="601" spans="1:10" hidden="1">
      <c r="A601" s="238"/>
      <c r="B601" s="193"/>
      <c r="C601" s="191"/>
      <c r="D601" s="197"/>
      <c r="E601" s="240"/>
      <c r="F601" s="240"/>
      <c r="G601" s="226"/>
      <c r="H601" s="226"/>
      <c r="I601" s="226"/>
      <c r="J601" s="230"/>
    </row>
    <row r="602" spans="1:10" hidden="1">
      <c r="A602" s="238"/>
      <c r="B602" s="243"/>
      <c r="C602" s="197"/>
      <c r="D602" s="244"/>
      <c r="E602" s="239"/>
      <c r="F602" s="239"/>
      <c r="G602" s="226"/>
      <c r="H602" s="226"/>
      <c r="I602" s="226"/>
      <c r="J602" s="229"/>
    </row>
    <row r="603" spans="1:10" hidden="1">
      <c r="A603" s="238"/>
      <c r="B603" s="243"/>
      <c r="C603" s="197"/>
      <c r="D603" s="244"/>
      <c r="E603" s="239"/>
      <c r="F603" s="239"/>
      <c r="G603" s="226"/>
      <c r="H603" s="226"/>
      <c r="I603" s="226"/>
      <c r="J603" s="229"/>
    </row>
    <row r="604" spans="1:10" hidden="1">
      <c r="A604" s="238"/>
      <c r="B604" s="193"/>
      <c r="C604" s="197"/>
      <c r="D604" s="244"/>
      <c r="E604" s="239"/>
      <c r="F604" s="240"/>
      <c r="G604" s="226"/>
      <c r="H604" s="226"/>
      <c r="I604" s="226"/>
      <c r="J604" s="229"/>
    </row>
    <row r="605" spans="1:10" hidden="1">
      <c r="A605" s="238"/>
      <c r="B605" s="193"/>
      <c r="C605" s="191"/>
      <c r="D605" s="197"/>
      <c r="E605" s="239"/>
      <c r="F605" s="240"/>
      <c r="G605" s="226"/>
      <c r="H605" s="226"/>
      <c r="I605" s="226"/>
      <c r="J605" s="230"/>
    </row>
    <row r="606" spans="1:10" hidden="1">
      <c r="A606" s="238"/>
      <c r="B606" s="243"/>
      <c r="C606" s="191"/>
      <c r="D606" s="197"/>
      <c r="E606" s="239"/>
      <c r="F606" s="240"/>
      <c r="G606" s="226"/>
      <c r="H606" s="226"/>
      <c r="I606" s="226"/>
      <c r="J606" s="229"/>
    </row>
    <row r="607" spans="1:10" hidden="1">
      <c r="A607" s="238"/>
      <c r="B607" s="243"/>
      <c r="C607" s="197"/>
      <c r="D607" s="197"/>
      <c r="E607" s="239"/>
      <c r="F607" s="240"/>
      <c r="G607" s="226"/>
      <c r="H607" s="226"/>
      <c r="I607" s="226"/>
      <c r="J607" s="236"/>
    </row>
    <row r="608" spans="1:10" hidden="1">
      <c r="A608" s="238"/>
      <c r="B608" s="193"/>
      <c r="C608" s="191"/>
      <c r="D608" s="197"/>
      <c r="E608" s="240"/>
      <c r="F608" s="240"/>
      <c r="G608" s="226"/>
      <c r="H608" s="226"/>
      <c r="I608" s="226"/>
      <c r="J608" s="236"/>
    </row>
    <row r="609" spans="1:10" hidden="1">
      <c r="A609" s="238"/>
      <c r="B609" s="243"/>
      <c r="C609" s="197"/>
      <c r="D609" s="244"/>
      <c r="E609" s="239"/>
      <c r="F609" s="240"/>
      <c r="G609" s="226"/>
      <c r="H609" s="226"/>
      <c r="I609" s="226"/>
      <c r="J609" s="236"/>
    </row>
    <row r="610" spans="1:10" hidden="1">
      <c r="A610" s="238"/>
      <c r="B610" s="193"/>
      <c r="C610" s="191"/>
      <c r="D610" s="244"/>
      <c r="E610" s="240"/>
      <c r="F610" s="240"/>
      <c r="G610" s="226"/>
      <c r="H610" s="226"/>
      <c r="I610" s="226"/>
      <c r="J610" s="236"/>
    </row>
    <row r="611" spans="1:10" hidden="1">
      <c r="A611" s="238"/>
      <c r="B611" s="193"/>
      <c r="C611" s="191"/>
      <c r="D611" s="244"/>
      <c r="E611" s="239"/>
      <c r="F611" s="240"/>
      <c r="G611" s="226"/>
      <c r="H611" s="226"/>
      <c r="I611" s="226"/>
      <c r="J611" s="236"/>
    </row>
    <row r="612" spans="1:10" hidden="1">
      <c r="A612" s="238"/>
      <c r="B612" s="243"/>
      <c r="C612" s="197"/>
      <c r="D612" s="244"/>
      <c r="E612" s="239"/>
      <c r="F612" s="240"/>
      <c r="G612" s="226"/>
      <c r="H612" s="226"/>
      <c r="I612" s="226"/>
      <c r="J612" s="229"/>
    </row>
    <row r="613" spans="1:10" hidden="1">
      <c r="A613" s="238"/>
      <c r="B613" s="243"/>
      <c r="C613" s="197"/>
      <c r="D613" s="244"/>
      <c r="E613" s="239"/>
      <c r="F613" s="240"/>
      <c r="G613" s="226"/>
      <c r="H613" s="226"/>
      <c r="I613" s="226"/>
      <c r="J613" s="236"/>
    </row>
    <row r="614" spans="1:10" hidden="1">
      <c r="A614" s="238"/>
      <c r="B614" s="193"/>
      <c r="C614" s="191"/>
      <c r="D614" s="197"/>
      <c r="E614" s="240"/>
      <c r="F614" s="240"/>
      <c r="G614" s="226"/>
      <c r="H614" s="226"/>
      <c r="I614" s="226"/>
      <c r="J614" s="236"/>
    </row>
    <row r="615" spans="1:10" hidden="1">
      <c r="A615" s="238"/>
      <c r="B615" s="243"/>
      <c r="C615" s="197"/>
      <c r="D615" s="244"/>
      <c r="E615" s="239"/>
      <c r="F615" s="240"/>
      <c r="G615" s="226"/>
      <c r="H615" s="226"/>
      <c r="I615" s="226"/>
      <c r="J615" s="236"/>
    </row>
    <row r="616" spans="1:10" hidden="1">
      <c r="A616" s="238"/>
      <c r="B616" s="193"/>
      <c r="C616" s="191"/>
      <c r="D616" s="244"/>
      <c r="E616" s="240"/>
      <c r="F616" s="240"/>
      <c r="G616" s="226"/>
      <c r="H616" s="226"/>
      <c r="I616" s="226"/>
      <c r="J616" s="236"/>
    </row>
    <row r="617" spans="1:10" hidden="1">
      <c r="A617" s="238"/>
      <c r="B617" s="243"/>
      <c r="C617" s="197"/>
      <c r="D617" s="244"/>
      <c r="E617" s="239"/>
      <c r="F617" s="239"/>
      <c r="G617" s="226"/>
      <c r="H617" s="226"/>
      <c r="I617" s="226"/>
      <c r="J617" s="229"/>
    </row>
    <row r="618" spans="1:10" hidden="1">
      <c r="A618" s="238"/>
      <c r="B618" s="243"/>
      <c r="C618" s="197"/>
      <c r="D618" s="244"/>
      <c r="E618" s="239"/>
      <c r="F618" s="239"/>
      <c r="G618" s="226"/>
      <c r="H618" s="226"/>
      <c r="I618" s="226"/>
      <c r="J618" s="229"/>
    </row>
    <row r="619" spans="1:10" hidden="1">
      <c r="A619" s="238"/>
      <c r="B619" s="193"/>
      <c r="C619" s="197"/>
      <c r="D619" s="197"/>
      <c r="E619" s="239"/>
      <c r="F619" s="240"/>
      <c r="G619" s="226"/>
      <c r="H619" s="226"/>
      <c r="I619" s="226"/>
      <c r="J619" s="229"/>
    </row>
    <row r="620" spans="1:10" hidden="1">
      <c r="A620" s="238"/>
      <c r="B620" s="193"/>
      <c r="C620" s="197"/>
      <c r="D620" s="197"/>
      <c r="E620" s="239"/>
      <c r="F620" s="240"/>
      <c r="G620" s="226"/>
      <c r="H620" s="226"/>
      <c r="I620" s="226"/>
      <c r="J620" s="230"/>
    </row>
    <row r="621" spans="1:10" hidden="1">
      <c r="A621" s="238"/>
      <c r="B621" s="243"/>
      <c r="C621" s="197"/>
      <c r="D621" s="244"/>
      <c r="E621" s="239"/>
      <c r="F621" s="240"/>
      <c r="G621" s="226"/>
      <c r="H621" s="226"/>
      <c r="I621" s="226"/>
      <c r="J621" s="229"/>
    </row>
    <row r="622" spans="1:10" hidden="1">
      <c r="A622" s="238"/>
      <c r="B622" s="243"/>
      <c r="C622" s="197"/>
      <c r="D622" s="244"/>
      <c r="E622" s="239"/>
      <c r="F622" s="240"/>
      <c r="G622" s="226"/>
      <c r="H622" s="226"/>
      <c r="I622" s="226"/>
      <c r="J622" s="230"/>
    </row>
    <row r="623" spans="1:10" hidden="1">
      <c r="A623" s="238"/>
      <c r="B623" s="193"/>
      <c r="C623" s="191"/>
      <c r="D623" s="197"/>
      <c r="E623" s="240"/>
      <c r="F623" s="240"/>
      <c r="G623" s="226"/>
      <c r="H623" s="226"/>
      <c r="I623" s="226"/>
      <c r="J623" s="230"/>
    </row>
    <row r="624" spans="1:10" hidden="1">
      <c r="A624" s="238"/>
      <c r="B624" s="243"/>
      <c r="C624" s="191"/>
      <c r="D624" s="197"/>
      <c r="E624" s="240"/>
      <c r="F624" s="240"/>
      <c r="G624" s="226"/>
      <c r="H624" s="226"/>
      <c r="I624" s="226"/>
      <c r="J624" s="230"/>
    </row>
    <row r="625" spans="1:10" hidden="1">
      <c r="A625" s="238"/>
      <c r="B625" s="193"/>
      <c r="C625" s="191"/>
      <c r="D625" s="197"/>
      <c r="E625" s="240"/>
      <c r="F625" s="240"/>
      <c r="G625" s="226"/>
      <c r="H625" s="226"/>
      <c r="I625" s="226"/>
      <c r="J625" s="236"/>
    </row>
    <row r="626" spans="1:10" hidden="1">
      <c r="A626" s="238"/>
      <c r="B626" s="193"/>
      <c r="C626" s="191"/>
      <c r="D626" s="197"/>
      <c r="E626" s="239"/>
      <c r="F626" s="240"/>
      <c r="G626" s="226"/>
      <c r="H626" s="226"/>
      <c r="I626" s="226"/>
      <c r="J626" s="236"/>
    </row>
    <row r="627" spans="1:10" hidden="1">
      <c r="A627" s="238"/>
      <c r="B627" s="243"/>
      <c r="C627" s="197"/>
      <c r="D627" s="197"/>
      <c r="E627" s="239"/>
      <c r="F627" s="240"/>
      <c r="G627" s="226"/>
      <c r="H627" s="226"/>
      <c r="I627" s="226"/>
      <c r="J627" s="229"/>
    </row>
    <row r="628" spans="1:10" hidden="1">
      <c r="A628" s="238"/>
      <c r="B628" s="243"/>
      <c r="C628" s="197"/>
      <c r="D628" s="244"/>
      <c r="E628" s="239"/>
      <c r="F628" s="240"/>
      <c r="G628" s="226"/>
      <c r="H628" s="226"/>
      <c r="I628" s="226"/>
      <c r="J628" s="236"/>
    </row>
    <row r="629" spans="1:10" hidden="1">
      <c r="A629" s="238"/>
      <c r="B629" s="193"/>
      <c r="C629" s="191"/>
      <c r="D629" s="197"/>
      <c r="E629" s="240"/>
      <c r="F629" s="240"/>
      <c r="G629" s="226"/>
      <c r="H629" s="226"/>
      <c r="I629" s="226"/>
      <c r="J629" s="236"/>
    </row>
    <row r="630" spans="1:10" hidden="1">
      <c r="A630" s="238"/>
      <c r="B630" s="243"/>
      <c r="C630" s="197"/>
      <c r="D630" s="244"/>
      <c r="E630" s="239"/>
      <c r="F630" s="240"/>
      <c r="G630" s="226"/>
      <c r="H630" s="226"/>
      <c r="I630" s="226"/>
      <c r="J630" s="236"/>
    </row>
    <row r="631" spans="1:10" hidden="1">
      <c r="A631" s="238"/>
      <c r="B631" s="193"/>
      <c r="C631" s="191"/>
      <c r="D631" s="197"/>
      <c r="E631" s="240"/>
      <c r="F631" s="240"/>
      <c r="G631" s="226"/>
      <c r="H631" s="226"/>
      <c r="I631" s="226"/>
      <c r="J631" s="230"/>
    </row>
    <row r="632" spans="1:10" hidden="1">
      <c r="A632" s="238"/>
      <c r="B632" s="243"/>
      <c r="C632" s="197"/>
      <c r="D632" s="244"/>
      <c r="E632" s="239"/>
      <c r="F632" s="239"/>
      <c r="G632" s="226"/>
      <c r="H632" s="226"/>
      <c r="I632" s="226"/>
      <c r="J632" s="229"/>
    </row>
    <row r="633" spans="1:10" hidden="1">
      <c r="A633" s="238"/>
      <c r="B633" s="243"/>
      <c r="C633" s="197"/>
      <c r="D633" s="244"/>
      <c r="E633" s="239"/>
      <c r="F633" s="239"/>
      <c r="G633" s="226"/>
      <c r="H633" s="226"/>
      <c r="I633" s="226"/>
      <c r="J633" s="229"/>
    </row>
    <row r="634" spans="1:10" hidden="1">
      <c r="A634" s="238"/>
      <c r="B634" s="193"/>
      <c r="C634" s="197"/>
      <c r="D634" s="197"/>
      <c r="E634" s="239"/>
      <c r="F634" s="240"/>
      <c r="G634" s="226"/>
      <c r="H634" s="226"/>
      <c r="I634" s="226"/>
      <c r="J634" s="229"/>
    </row>
    <row r="635" spans="1:10" hidden="1">
      <c r="A635" s="238"/>
      <c r="B635" s="193"/>
      <c r="C635" s="197"/>
      <c r="D635" s="197"/>
      <c r="E635" s="239"/>
      <c r="F635" s="240"/>
      <c r="G635" s="226"/>
      <c r="H635" s="226"/>
      <c r="I635" s="226"/>
      <c r="J635" s="230"/>
    </row>
    <row r="636" spans="1:10" hidden="1">
      <c r="A636" s="238"/>
      <c r="B636" s="243"/>
      <c r="C636" s="197"/>
      <c r="D636" s="244"/>
      <c r="E636" s="239"/>
      <c r="F636" s="240"/>
      <c r="G636" s="226"/>
      <c r="H636" s="226"/>
      <c r="I636" s="226"/>
      <c r="J636" s="229"/>
    </row>
    <row r="637" spans="1:10" hidden="1">
      <c r="A637" s="238"/>
      <c r="B637" s="243"/>
      <c r="C637" s="197"/>
      <c r="D637" s="244"/>
      <c r="E637" s="239"/>
      <c r="F637" s="240"/>
      <c r="G637" s="226"/>
      <c r="H637" s="226"/>
      <c r="I637" s="226"/>
      <c r="J637" s="230"/>
    </row>
    <row r="638" spans="1:10" hidden="1">
      <c r="A638" s="238"/>
      <c r="B638" s="193"/>
      <c r="C638" s="191"/>
      <c r="D638" s="197"/>
      <c r="E638" s="240"/>
      <c r="F638" s="240"/>
      <c r="G638" s="226"/>
      <c r="H638" s="226"/>
      <c r="I638" s="226"/>
      <c r="J638" s="230"/>
    </row>
    <row r="639" spans="1:10" hidden="1">
      <c r="A639" s="238"/>
      <c r="B639" s="243"/>
      <c r="C639" s="191"/>
      <c r="D639" s="197"/>
      <c r="E639" s="239"/>
      <c r="F639" s="240"/>
      <c r="G639" s="226"/>
      <c r="H639" s="226"/>
      <c r="I639" s="226"/>
      <c r="J639" s="230"/>
    </row>
    <row r="640" spans="1:10" hidden="1">
      <c r="A640" s="238"/>
      <c r="B640" s="193"/>
      <c r="C640" s="191"/>
      <c r="D640" s="197"/>
      <c r="E640" s="240"/>
      <c r="F640" s="240"/>
      <c r="G640" s="226"/>
      <c r="H640" s="226"/>
      <c r="I640" s="226"/>
      <c r="J640" s="230"/>
    </row>
    <row r="641" spans="1:10" hidden="1">
      <c r="A641" s="238"/>
      <c r="B641" s="193"/>
      <c r="C641" s="191"/>
      <c r="D641" s="197"/>
      <c r="E641" s="239"/>
      <c r="F641" s="240"/>
      <c r="G641" s="226"/>
      <c r="H641" s="226"/>
      <c r="I641" s="226"/>
      <c r="J641" s="230"/>
    </row>
    <row r="642" spans="1:10" hidden="1">
      <c r="A642" s="238"/>
      <c r="B642" s="243"/>
      <c r="C642" s="197"/>
      <c r="D642" s="197"/>
      <c r="E642" s="239"/>
      <c r="F642" s="240"/>
      <c r="G642" s="226"/>
      <c r="H642" s="226"/>
      <c r="I642" s="226"/>
      <c r="J642" s="229"/>
    </row>
    <row r="643" spans="1:10" hidden="1">
      <c r="A643" s="238"/>
      <c r="B643" s="243"/>
      <c r="C643" s="197"/>
      <c r="D643" s="197"/>
      <c r="E643" s="239"/>
      <c r="F643" s="240"/>
      <c r="G643" s="226"/>
      <c r="H643" s="226"/>
      <c r="I643" s="226"/>
      <c r="J643" s="230"/>
    </row>
    <row r="644" spans="1:10" hidden="1">
      <c r="A644" s="238"/>
      <c r="B644" s="193"/>
      <c r="C644" s="191"/>
      <c r="D644" s="197"/>
      <c r="E644" s="240"/>
      <c r="F644" s="240"/>
      <c r="G644" s="226"/>
      <c r="H644" s="226"/>
      <c r="I644" s="226"/>
      <c r="J644" s="236"/>
    </row>
    <row r="645" spans="1:10" hidden="1">
      <c r="A645" s="238"/>
      <c r="B645" s="243"/>
      <c r="C645" s="191"/>
      <c r="D645" s="244"/>
      <c r="E645" s="239"/>
      <c r="F645" s="240"/>
      <c r="G645" s="226"/>
      <c r="H645" s="226"/>
      <c r="I645" s="226"/>
      <c r="J645" s="230"/>
    </row>
    <row r="646" spans="1:10" hidden="1">
      <c r="A646" s="238"/>
      <c r="B646" s="193"/>
      <c r="C646" s="191"/>
      <c r="D646" s="197"/>
      <c r="E646" s="240"/>
      <c r="F646" s="240"/>
      <c r="G646" s="226"/>
      <c r="H646" s="226"/>
      <c r="I646" s="226"/>
      <c r="J646" s="230"/>
    </row>
    <row r="647" spans="1:10" hidden="1">
      <c r="A647" s="238"/>
      <c r="B647" s="243"/>
      <c r="C647" s="191"/>
      <c r="D647" s="244"/>
      <c r="E647" s="239"/>
      <c r="F647" s="239"/>
      <c r="G647" s="226"/>
      <c r="H647" s="226"/>
      <c r="I647" s="226"/>
      <c r="J647" s="229"/>
    </row>
    <row r="648" spans="1:10" hidden="1">
      <c r="A648" s="238"/>
      <c r="B648" s="243"/>
      <c r="C648" s="197"/>
      <c r="D648" s="244"/>
      <c r="E648" s="239"/>
      <c r="F648" s="239"/>
      <c r="G648" s="226"/>
      <c r="H648" s="226"/>
      <c r="I648" s="226"/>
      <c r="J648" s="229"/>
    </row>
    <row r="649" spans="1:10" hidden="1">
      <c r="A649" s="238"/>
      <c r="B649" s="193"/>
      <c r="C649" s="197"/>
      <c r="D649" s="244"/>
      <c r="E649" s="239"/>
      <c r="F649" s="240"/>
      <c r="G649" s="226"/>
      <c r="H649" s="226"/>
      <c r="I649" s="226"/>
      <c r="J649" s="229"/>
    </row>
    <row r="650" spans="1:10" hidden="1">
      <c r="A650" s="238"/>
      <c r="B650" s="193"/>
      <c r="C650" s="191"/>
      <c r="D650" s="197"/>
      <c r="E650" s="239"/>
      <c r="F650" s="240"/>
      <c r="G650" s="226"/>
      <c r="H650" s="226"/>
      <c r="I650" s="226"/>
      <c r="J650" s="236"/>
    </row>
    <row r="651" spans="1:10" hidden="1">
      <c r="A651" s="238"/>
      <c r="B651" s="243"/>
      <c r="C651" s="197"/>
      <c r="D651" s="244"/>
      <c r="E651" s="239"/>
      <c r="F651" s="240"/>
      <c r="G651" s="226"/>
      <c r="H651" s="226"/>
      <c r="I651" s="226"/>
      <c r="J651" s="229"/>
    </row>
    <row r="652" spans="1:10" hidden="1">
      <c r="A652" s="238"/>
      <c r="B652" s="243"/>
      <c r="C652" s="197"/>
      <c r="D652" s="244"/>
      <c r="E652" s="239"/>
      <c r="F652" s="240"/>
      <c r="G652" s="226"/>
      <c r="H652" s="226"/>
      <c r="I652" s="226"/>
      <c r="J652" s="230"/>
    </row>
    <row r="653" spans="1:10" hidden="1">
      <c r="A653" s="238"/>
      <c r="B653" s="193"/>
      <c r="C653" s="191"/>
      <c r="D653" s="244"/>
      <c r="E653" s="240"/>
      <c r="F653" s="240"/>
      <c r="G653" s="226"/>
      <c r="H653" s="226"/>
      <c r="I653" s="226"/>
      <c r="J653" s="230"/>
    </row>
    <row r="654" spans="1:10" hidden="1">
      <c r="A654" s="238"/>
      <c r="B654" s="243"/>
      <c r="C654" s="191"/>
      <c r="D654" s="244"/>
      <c r="E654" s="239"/>
      <c r="F654" s="240"/>
      <c r="G654" s="226"/>
      <c r="H654" s="226"/>
      <c r="I654" s="226"/>
      <c r="J654" s="230"/>
    </row>
    <row r="655" spans="1:10" hidden="1">
      <c r="A655" s="238"/>
      <c r="B655" s="193"/>
      <c r="C655" s="191"/>
      <c r="D655" s="244"/>
      <c r="E655" s="240"/>
      <c r="F655" s="240"/>
      <c r="G655" s="226"/>
      <c r="H655" s="226"/>
      <c r="I655" s="226"/>
      <c r="J655" s="236"/>
    </row>
    <row r="656" spans="1:10" hidden="1">
      <c r="A656" s="238"/>
      <c r="B656" s="193"/>
      <c r="C656" s="191"/>
      <c r="D656" s="197"/>
      <c r="E656" s="239"/>
      <c r="F656" s="240"/>
      <c r="G656" s="226"/>
      <c r="H656" s="226"/>
      <c r="I656" s="226"/>
      <c r="J656" s="230"/>
    </row>
    <row r="657" spans="1:10" hidden="1">
      <c r="A657" s="238"/>
      <c r="B657" s="243"/>
      <c r="C657" s="191"/>
      <c r="D657" s="197"/>
      <c r="E657" s="239"/>
      <c r="F657" s="240"/>
      <c r="G657" s="226"/>
      <c r="H657" s="226"/>
      <c r="I657" s="226"/>
      <c r="J657" s="229"/>
    </row>
    <row r="658" spans="1:10" hidden="1">
      <c r="A658" s="238"/>
      <c r="B658" s="243"/>
      <c r="C658" s="197"/>
      <c r="D658" s="197"/>
      <c r="E658" s="239"/>
      <c r="F658" s="240"/>
      <c r="G658" s="226"/>
      <c r="H658" s="226"/>
      <c r="I658" s="226"/>
      <c r="J658" s="236"/>
    </row>
    <row r="659" spans="1:10" hidden="1">
      <c r="A659" s="238"/>
      <c r="B659" s="193"/>
      <c r="C659" s="191"/>
      <c r="D659" s="197"/>
      <c r="E659" s="240"/>
      <c r="F659" s="240"/>
      <c r="G659" s="226"/>
      <c r="H659" s="226"/>
      <c r="I659" s="226"/>
      <c r="J659" s="236"/>
    </row>
    <row r="660" spans="1:10" hidden="1">
      <c r="A660" s="622"/>
      <c r="B660" s="622"/>
      <c r="C660" s="622"/>
      <c r="D660" s="622"/>
      <c r="E660" s="622"/>
      <c r="F660" s="622"/>
      <c r="G660" s="249"/>
      <c r="H660" s="249"/>
      <c r="I660" s="249"/>
      <c r="J660" s="250"/>
    </row>
    <row r="661" spans="1:10" hidden="1">
      <c r="A661" s="620" t="s">
        <v>298</v>
      </c>
      <c r="B661" s="620"/>
      <c r="C661" s="620"/>
      <c r="D661" s="620"/>
      <c r="E661" s="620"/>
      <c r="F661" s="620"/>
      <c r="G661" s="620"/>
      <c r="H661" s="620"/>
      <c r="I661" s="620"/>
      <c r="J661" s="620"/>
    </row>
    <row r="662" spans="1:10" hidden="1">
      <c r="A662" s="222"/>
      <c r="B662" s="251"/>
      <c r="C662" s="223"/>
      <c r="D662" s="252"/>
      <c r="E662" s="224"/>
      <c r="F662" s="224"/>
      <c r="G662" s="225"/>
      <c r="H662" s="226"/>
      <c r="I662" s="225"/>
      <c r="J662" s="229"/>
    </row>
    <row r="663" spans="1:10" hidden="1">
      <c r="A663" s="222"/>
      <c r="B663" s="251"/>
      <c r="C663" s="223"/>
      <c r="D663" s="252"/>
      <c r="E663" s="224"/>
      <c r="F663" s="224"/>
      <c r="G663" s="225"/>
      <c r="H663" s="226"/>
      <c r="I663" s="225"/>
      <c r="J663" s="229"/>
    </row>
    <row r="664" spans="1:10" hidden="1">
      <c r="A664" s="222"/>
      <c r="B664" s="189"/>
      <c r="C664" s="223"/>
      <c r="D664" s="223"/>
      <c r="E664" s="224"/>
      <c r="F664" s="228"/>
      <c r="G664" s="225"/>
      <c r="H664" s="226"/>
      <c r="I664" s="225"/>
      <c r="J664" s="229"/>
    </row>
    <row r="665" spans="1:10" hidden="1">
      <c r="A665" s="222"/>
      <c r="B665" s="189"/>
      <c r="C665" s="187"/>
      <c r="D665" s="223"/>
      <c r="E665" s="224"/>
      <c r="F665" s="228"/>
      <c r="G665" s="226"/>
      <c r="H665" s="226"/>
      <c r="I665" s="225"/>
      <c r="J665" s="236"/>
    </row>
    <row r="666" spans="1:10" hidden="1">
      <c r="A666" s="222"/>
      <c r="B666" s="251"/>
      <c r="C666" s="187"/>
      <c r="D666" s="252"/>
      <c r="E666" s="224"/>
      <c r="F666" s="228"/>
      <c r="G666" s="225"/>
      <c r="H666" s="225"/>
      <c r="I666" s="225"/>
      <c r="J666" s="229"/>
    </row>
    <row r="667" spans="1:10" hidden="1">
      <c r="A667" s="222"/>
      <c r="B667" s="251"/>
      <c r="C667" s="223"/>
      <c r="D667" s="252"/>
      <c r="E667" s="224"/>
      <c r="F667" s="228"/>
      <c r="G667" s="225"/>
      <c r="H667" s="225"/>
      <c r="I667" s="225"/>
      <c r="J667" s="236"/>
    </row>
    <row r="668" spans="1:10" hidden="1">
      <c r="A668" s="222"/>
      <c r="B668" s="251"/>
      <c r="C668" s="223"/>
      <c r="D668" s="252"/>
      <c r="E668" s="224"/>
      <c r="F668" s="228"/>
      <c r="G668" s="225"/>
      <c r="H668" s="225"/>
      <c r="I668" s="225"/>
      <c r="J668" s="231"/>
    </row>
    <row r="669" spans="1:10" hidden="1">
      <c r="A669" s="222"/>
      <c r="B669" s="189"/>
      <c r="C669" s="187"/>
      <c r="D669" s="252"/>
      <c r="E669" s="228"/>
      <c r="F669" s="228"/>
      <c r="G669" s="225"/>
      <c r="H669" s="225"/>
      <c r="I669" s="225"/>
      <c r="J669" s="236"/>
    </row>
    <row r="670" spans="1:10" hidden="1">
      <c r="A670" s="222"/>
      <c r="B670" s="251"/>
      <c r="C670" s="223"/>
      <c r="D670" s="252"/>
      <c r="E670" s="224"/>
      <c r="F670" s="228"/>
      <c r="G670" s="225"/>
      <c r="H670" s="225"/>
      <c r="I670" s="225"/>
      <c r="J670" s="236"/>
    </row>
    <row r="671" spans="1:10" hidden="1">
      <c r="A671" s="222"/>
      <c r="B671" s="189"/>
      <c r="C671" s="223"/>
      <c r="D671" s="223"/>
      <c r="E671" s="228"/>
      <c r="F671" s="228"/>
      <c r="G671" s="225"/>
      <c r="H671" s="226"/>
      <c r="I671" s="226"/>
      <c r="J671" s="236"/>
    </row>
    <row r="672" spans="1:10" hidden="1">
      <c r="A672" s="222"/>
      <c r="B672" s="189"/>
      <c r="C672" s="223"/>
      <c r="D672" s="223"/>
      <c r="E672" s="224"/>
      <c r="F672" s="228"/>
      <c r="G672" s="225"/>
      <c r="H672" s="225"/>
      <c r="I672" s="225"/>
      <c r="J672" s="236"/>
    </row>
    <row r="673" spans="1:10" hidden="1">
      <c r="A673" s="222"/>
      <c r="B673" s="251"/>
      <c r="C673" s="223"/>
      <c r="D673" s="252"/>
      <c r="E673" s="224"/>
      <c r="F673" s="228"/>
      <c r="G673" s="225"/>
      <c r="H673" s="225"/>
      <c r="I673" s="225"/>
      <c r="J673" s="231"/>
    </row>
    <row r="674" spans="1:10" hidden="1">
      <c r="A674" s="222"/>
      <c r="B674" s="251"/>
      <c r="C674" s="223"/>
      <c r="D674" s="252"/>
      <c r="E674" s="224"/>
      <c r="F674" s="228"/>
      <c r="G674" s="225"/>
      <c r="H674" s="225"/>
      <c r="I674" s="225"/>
      <c r="J674" s="253"/>
    </row>
    <row r="675" spans="1:10" hidden="1">
      <c r="A675" s="222"/>
      <c r="B675" s="189"/>
      <c r="C675" s="187"/>
      <c r="D675" s="223"/>
      <c r="E675" s="228"/>
      <c r="F675" s="228"/>
      <c r="G675" s="225"/>
      <c r="H675" s="225"/>
      <c r="I675" s="226"/>
      <c r="J675" s="236"/>
    </row>
    <row r="676" spans="1:10" hidden="1">
      <c r="A676" s="222"/>
      <c r="B676" s="251"/>
      <c r="C676" s="223"/>
      <c r="D676" s="252"/>
      <c r="E676" s="224"/>
      <c r="F676" s="228"/>
      <c r="G676" s="225"/>
      <c r="H676" s="225"/>
      <c r="I676" s="226"/>
      <c r="J676" s="236"/>
    </row>
    <row r="677" spans="1:10" hidden="1">
      <c r="A677" s="222"/>
      <c r="B677" s="189"/>
      <c r="C677" s="187"/>
      <c r="D677" s="223"/>
      <c r="E677" s="228"/>
      <c r="F677" s="228"/>
      <c r="G677" s="225"/>
      <c r="H677" s="225"/>
      <c r="I677" s="225"/>
      <c r="J677" s="253"/>
    </row>
    <row r="678" spans="1:10" hidden="1">
      <c r="A678" s="622"/>
      <c r="B678" s="622"/>
      <c r="C678" s="622"/>
      <c r="D678" s="622"/>
      <c r="E678" s="622"/>
      <c r="F678" s="622"/>
      <c r="G678" s="249"/>
      <c r="H678" s="249"/>
      <c r="I678" s="249"/>
      <c r="J678" s="250"/>
    </row>
    <row r="679" spans="1:10" hidden="1">
      <c r="A679" s="620"/>
      <c r="B679" s="620"/>
      <c r="C679" s="620"/>
      <c r="D679" s="620"/>
      <c r="E679" s="620"/>
      <c r="F679" s="620"/>
      <c r="G679" s="620"/>
      <c r="H679" s="620"/>
      <c r="I679" s="620"/>
      <c r="J679" s="620"/>
    </row>
    <row r="680" spans="1:10" hidden="1">
      <c r="A680" s="222"/>
      <c r="B680" s="189"/>
      <c r="C680" s="223"/>
      <c r="D680" s="223"/>
      <c r="E680" s="224"/>
      <c r="F680" s="228"/>
      <c r="G680" s="225"/>
      <c r="H680" s="225"/>
      <c r="I680" s="225"/>
      <c r="J680" s="229"/>
    </row>
    <row r="681" spans="1:10" hidden="1">
      <c r="A681" s="222"/>
      <c r="B681" s="189"/>
      <c r="C681" s="187"/>
      <c r="D681" s="223"/>
      <c r="E681" s="224"/>
      <c r="F681" s="228"/>
      <c r="G681" s="225"/>
      <c r="H681" s="225"/>
      <c r="I681" s="225"/>
      <c r="J681" s="253"/>
    </row>
    <row r="682" spans="1:10" hidden="1">
      <c r="A682" s="222"/>
      <c r="B682" s="251"/>
      <c r="C682" s="223"/>
      <c r="D682" s="252"/>
      <c r="E682" s="224"/>
      <c r="F682" s="228"/>
      <c r="G682" s="225"/>
      <c r="H682" s="226"/>
      <c r="I682" s="226"/>
      <c r="J682" s="229"/>
    </row>
    <row r="683" spans="1:10" hidden="1">
      <c r="A683" s="222"/>
      <c r="B683" s="251"/>
      <c r="C683" s="223"/>
      <c r="D683" s="252"/>
      <c r="E683" s="224"/>
      <c r="F683" s="228"/>
      <c r="G683" s="225"/>
      <c r="H683" s="225"/>
      <c r="I683" s="225"/>
      <c r="J683" s="236"/>
    </row>
    <row r="684" spans="1:10" hidden="1">
      <c r="A684" s="222"/>
      <c r="B684" s="189"/>
      <c r="C684" s="223"/>
      <c r="D684" s="252"/>
      <c r="E684" s="228"/>
      <c r="F684" s="228"/>
      <c r="G684" s="225"/>
      <c r="H684" s="225"/>
      <c r="I684" s="225"/>
      <c r="J684" s="253"/>
    </row>
    <row r="685" spans="1:10" hidden="1">
      <c r="A685" s="222"/>
      <c r="B685" s="251"/>
      <c r="C685" s="223"/>
      <c r="D685" s="252"/>
      <c r="E685" s="224"/>
      <c r="F685" s="228"/>
      <c r="G685" s="225"/>
      <c r="H685" s="225"/>
      <c r="I685" s="225"/>
      <c r="J685" s="236"/>
    </row>
    <row r="686" spans="1:10" hidden="1">
      <c r="A686" s="222"/>
      <c r="B686" s="251"/>
      <c r="C686" s="223"/>
      <c r="D686" s="252"/>
      <c r="E686" s="224"/>
      <c r="F686" s="228"/>
      <c r="G686" s="225"/>
      <c r="H686" s="225"/>
      <c r="I686" s="237"/>
      <c r="J686" s="254"/>
    </row>
    <row r="687" spans="1:10" hidden="1">
      <c r="A687" s="222"/>
      <c r="B687" s="189"/>
      <c r="C687" s="187"/>
      <c r="D687" s="252"/>
      <c r="E687" s="228"/>
      <c r="F687" s="228"/>
      <c r="G687" s="225"/>
      <c r="H687" s="225"/>
      <c r="I687" s="225"/>
      <c r="J687" s="236"/>
    </row>
    <row r="688" spans="1:10" hidden="1">
      <c r="A688" s="222"/>
      <c r="B688" s="189"/>
      <c r="C688" s="187"/>
      <c r="D688" s="223"/>
      <c r="E688" s="224"/>
      <c r="F688" s="228"/>
      <c r="G688" s="225"/>
      <c r="H688" s="225"/>
      <c r="I688" s="225"/>
      <c r="J688" s="236"/>
    </row>
    <row r="689" spans="1:10" hidden="1">
      <c r="A689" s="222"/>
      <c r="B689" s="251"/>
      <c r="C689" s="187"/>
      <c r="D689" s="252"/>
      <c r="E689" s="224"/>
      <c r="F689" s="228"/>
      <c r="G689" s="225"/>
      <c r="H689" s="226"/>
      <c r="I689" s="226"/>
      <c r="J689" s="229"/>
    </row>
    <row r="690" spans="1:10" hidden="1">
      <c r="A690" s="222"/>
      <c r="B690" s="251"/>
      <c r="C690" s="223"/>
      <c r="D690" s="252"/>
      <c r="E690" s="224"/>
      <c r="F690" s="228"/>
      <c r="G690" s="225"/>
      <c r="H690" s="226"/>
      <c r="I690" s="226"/>
      <c r="J690" s="236"/>
    </row>
    <row r="691" spans="1:10" hidden="1">
      <c r="A691" s="222"/>
      <c r="B691" s="189"/>
      <c r="C691" s="187"/>
      <c r="D691" s="223"/>
      <c r="E691" s="228"/>
      <c r="F691" s="228"/>
      <c r="G691" s="225"/>
      <c r="H691" s="225"/>
      <c r="I691" s="225"/>
      <c r="J691" s="253"/>
    </row>
    <row r="692" spans="1:10" hidden="1">
      <c r="A692" s="222"/>
      <c r="B692" s="251"/>
      <c r="C692" s="187"/>
      <c r="D692" s="223"/>
      <c r="E692" s="224"/>
      <c r="F692" s="228"/>
      <c r="G692" s="225"/>
      <c r="H692" s="225"/>
      <c r="I692" s="225"/>
      <c r="J692" s="253"/>
    </row>
    <row r="693" spans="1:10" hidden="1">
      <c r="A693" s="222"/>
      <c r="B693" s="189"/>
      <c r="C693" s="187"/>
      <c r="D693" s="223"/>
      <c r="E693" s="228"/>
      <c r="F693" s="228"/>
      <c r="G693" s="225"/>
      <c r="H693" s="225"/>
      <c r="I693" s="226"/>
      <c r="J693" s="236"/>
    </row>
    <row r="694" spans="1:10" hidden="1">
      <c r="A694" s="222"/>
      <c r="B694" s="251"/>
      <c r="C694" s="187"/>
      <c r="D694" s="252"/>
      <c r="E694" s="224"/>
      <c r="F694" s="228"/>
      <c r="G694" s="225"/>
      <c r="H694" s="225"/>
      <c r="I694" s="226"/>
      <c r="J694" s="229"/>
    </row>
    <row r="695" spans="1:10" hidden="1">
      <c r="A695" s="222"/>
      <c r="B695" s="251"/>
      <c r="C695" s="223"/>
      <c r="D695" s="252"/>
      <c r="E695" s="224"/>
      <c r="F695" s="224"/>
      <c r="G695" s="225"/>
      <c r="H695" s="226"/>
      <c r="I695" s="226"/>
      <c r="J695" s="229"/>
    </row>
    <row r="696" spans="1:10" hidden="1">
      <c r="A696" s="222"/>
      <c r="B696" s="189"/>
      <c r="C696" s="223"/>
      <c r="D696" s="223"/>
      <c r="E696" s="224"/>
      <c r="F696" s="228"/>
      <c r="G696" s="225"/>
      <c r="H696" s="225"/>
      <c r="I696" s="226"/>
      <c r="J696" s="229"/>
    </row>
    <row r="697" spans="1:10" hidden="1">
      <c r="A697" s="222"/>
      <c r="B697" s="189"/>
      <c r="C697" s="187"/>
      <c r="D697" s="223"/>
      <c r="E697" s="224"/>
      <c r="F697" s="228"/>
      <c r="G697" s="225"/>
      <c r="H697" s="226"/>
      <c r="I697" s="226"/>
      <c r="J697" s="236"/>
    </row>
    <row r="698" spans="1:10" hidden="1">
      <c r="A698" s="222"/>
      <c r="B698" s="251"/>
      <c r="C698" s="223"/>
      <c r="D698" s="252"/>
      <c r="E698" s="224"/>
      <c r="F698" s="228"/>
      <c r="G698" s="225"/>
      <c r="H698" s="225"/>
      <c r="I698" s="226"/>
      <c r="J698" s="229"/>
    </row>
    <row r="699" spans="1:10" hidden="1">
      <c r="A699" s="222"/>
      <c r="B699" s="251"/>
      <c r="C699" s="223"/>
      <c r="D699" s="252"/>
      <c r="E699" s="224"/>
      <c r="F699" s="228"/>
      <c r="G699" s="225"/>
      <c r="H699" s="226"/>
      <c r="I699" s="226"/>
      <c r="J699" s="236"/>
    </row>
    <row r="700" spans="1:10" hidden="1">
      <c r="A700" s="622"/>
      <c r="B700" s="622"/>
      <c r="C700" s="622"/>
      <c r="D700" s="622"/>
      <c r="E700" s="622"/>
      <c r="F700" s="622"/>
      <c r="G700" s="249"/>
      <c r="H700" s="249"/>
      <c r="I700" s="249"/>
      <c r="J700" s="255"/>
    </row>
    <row r="701" spans="1:10" hidden="1">
      <c r="A701" s="620"/>
      <c r="B701" s="620"/>
      <c r="C701" s="620"/>
      <c r="D701" s="620"/>
      <c r="E701" s="620"/>
      <c r="F701" s="620"/>
      <c r="G701" s="620"/>
      <c r="H701" s="620"/>
      <c r="I701" s="620"/>
      <c r="J701" s="620"/>
    </row>
    <row r="702" spans="1:10" hidden="1">
      <c r="A702" s="222"/>
      <c r="B702" s="189"/>
      <c r="C702" s="187"/>
      <c r="D702" s="223"/>
      <c r="E702" s="228"/>
      <c r="F702" s="228"/>
      <c r="G702" s="225"/>
      <c r="H702" s="225"/>
      <c r="I702" s="226"/>
      <c r="J702" s="236"/>
    </row>
    <row r="703" spans="1:10" hidden="1">
      <c r="A703" s="222"/>
      <c r="B703" s="189"/>
      <c r="C703" s="187"/>
      <c r="D703" s="223"/>
      <c r="E703" s="224"/>
      <c r="F703" s="228"/>
      <c r="G703" s="225"/>
      <c r="H703" s="225"/>
      <c r="I703" s="225"/>
      <c r="J703" s="236"/>
    </row>
    <row r="704" spans="1:10" hidden="1">
      <c r="A704" s="222"/>
      <c r="B704" s="251"/>
      <c r="C704" s="223"/>
      <c r="D704" s="252"/>
      <c r="E704" s="224"/>
      <c r="F704" s="228"/>
      <c r="G704" s="225"/>
      <c r="H704" s="226"/>
      <c r="I704" s="226"/>
      <c r="J704" s="229"/>
    </row>
    <row r="705" spans="1:10" hidden="1">
      <c r="A705" s="222"/>
      <c r="B705" s="251"/>
      <c r="C705" s="223"/>
      <c r="D705" s="252"/>
      <c r="E705" s="224"/>
      <c r="F705" s="228"/>
      <c r="G705" s="225"/>
      <c r="H705" s="225"/>
      <c r="I705" s="225"/>
      <c r="J705" s="236"/>
    </row>
    <row r="706" spans="1:10" hidden="1">
      <c r="A706" s="222"/>
      <c r="B706" s="251"/>
      <c r="C706" s="223"/>
      <c r="D706" s="252"/>
      <c r="E706" s="224"/>
      <c r="F706" s="228"/>
      <c r="G706" s="225"/>
      <c r="H706" s="225"/>
      <c r="I706" s="237"/>
      <c r="J706" s="254"/>
    </row>
    <row r="707" spans="1:10" hidden="1">
      <c r="A707" s="222"/>
      <c r="B707" s="189"/>
      <c r="C707" s="187"/>
      <c r="D707" s="252"/>
      <c r="E707" s="228"/>
      <c r="F707" s="228"/>
      <c r="G707" s="225"/>
      <c r="H707" s="225"/>
      <c r="I707" s="225"/>
      <c r="J707" s="236"/>
    </row>
    <row r="708" spans="1:10" hidden="1">
      <c r="A708" s="222"/>
      <c r="B708" s="251"/>
      <c r="C708" s="187"/>
      <c r="D708" s="252"/>
      <c r="E708" s="224"/>
      <c r="F708" s="228"/>
      <c r="G708" s="225"/>
      <c r="H708" s="225"/>
      <c r="I708" s="225"/>
      <c r="J708" s="236"/>
    </row>
    <row r="709" spans="1:10" hidden="1">
      <c r="A709" s="222"/>
      <c r="B709" s="189"/>
      <c r="C709" s="187"/>
      <c r="D709" s="223"/>
      <c r="E709" s="228"/>
      <c r="F709" s="228"/>
      <c r="G709" s="225"/>
      <c r="H709" s="225"/>
      <c r="I709" s="225"/>
      <c r="J709" s="236"/>
    </row>
    <row r="710" spans="1:10" hidden="1">
      <c r="A710" s="222"/>
      <c r="B710" s="251"/>
      <c r="C710" s="187"/>
      <c r="D710" s="252"/>
      <c r="E710" s="224"/>
      <c r="F710" s="224"/>
      <c r="G710" s="225"/>
      <c r="H710" s="226"/>
      <c r="I710" s="226"/>
      <c r="J710" s="229"/>
    </row>
    <row r="711" spans="1:10" hidden="1">
      <c r="A711" s="222"/>
      <c r="B711" s="251"/>
      <c r="C711" s="223"/>
      <c r="D711" s="252"/>
      <c r="E711" s="224"/>
      <c r="F711" s="224"/>
      <c r="G711" s="225"/>
      <c r="H711" s="225"/>
      <c r="I711" s="225"/>
      <c r="J711" s="231"/>
    </row>
    <row r="712" spans="1:10" hidden="1">
      <c r="A712" s="222"/>
      <c r="B712" s="189"/>
      <c r="C712" s="223"/>
      <c r="D712" s="223"/>
      <c r="E712" s="224"/>
      <c r="F712" s="228"/>
      <c r="G712" s="225"/>
      <c r="H712" s="225"/>
      <c r="I712" s="225"/>
      <c r="J712" s="231"/>
    </row>
    <row r="713" spans="1:10" hidden="1">
      <c r="A713" s="222"/>
      <c r="B713" s="189"/>
      <c r="C713" s="223"/>
      <c r="D713" s="223"/>
      <c r="E713" s="224"/>
      <c r="F713" s="228"/>
      <c r="G713" s="225"/>
      <c r="H713" s="225"/>
      <c r="I713" s="226"/>
      <c r="J713" s="236"/>
    </row>
    <row r="714" spans="1:10" hidden="1">
      <c r="A714" s="222"/>
      <c r="B714" s="251"/>
      <c r="C714" s="223"/>
      <c r="D714" s="252"/>
      <c r="E714" s="224"/>
      <c r="F714" s="228"/>
      <c r="G714" s="225"/>
      <c r="H714" s="225"/>
      <c r="I714" s="225"/>
      <c r="J714" s="231"/>
    </row>
    <row r="715" spans="1:10" hidden="1">
      <c r="A715" s="222"/>
      <c r="B715" s="251"/>
      <c r="C715" s="223"/>
      <c r="D715" s="252"/>
      <c r="E715" s="224"/>
      <c r="F715" s="228"/>
      <c r="G715" s="225"/>
      <c r="H715" s="225"/>
      <c r="I715" s="225"/>
      <c r="J715" s="253"/>
    </row>
    <row r="716" spans="1:10" hidden="1">
      <c r="A716" s="222"/>
      <c r="B716" s="189"/>
      <c r="C716" s="187"/>
      <c r="D716" s="223"/>
      <c r="E716" s="228"/>
      <c r="F716" s="228"/>
      <c r="G716" s="225"/>
      <c r="H716" s="226"/>
      <c r="I716" s="226"/>
      <c r="J716" s="236"/>
    </row>
    <row r="717" spans="1:10" hidden="1">
      <c r="A717" s="222"/>
      <c r="B717" s="251"/>
      <c r="C717" s="223"/>
      <c r="D717" s="252"/>
      <c r="E717" s="224"/>
      <c r="F717" s="228"/>
      <c r="G717" s="225"/>
      <c r="H717" s="225"/>
      <c r="I717" s="226"/>
      <c r="J717" s="236"/>
    </row>
    <row r="718" spans="1:10" hidden="1">
      <c r="A718" s="222"/>
      <c r="B718" s="189"/>
      <c r="C718" s="187"/>
      <c r="D718" s="223"/>
      <c r="E718" s="228"/>
      <c r="F718" s="228"/>
      <c r="G718" s="225"/>
      <c r="H718" s="225"/>
      <c r="I718" s="225"/>
      <c r="J718" s="253"/>
    </row>
    <row r="719" spans="1:10" hidden="1">
      <c r="A719" s="222"/>
      <c r="B719" s="189"/>
      <c r="C719" s="187"/>
      <c r="D719" s="223"/>
      <c r="E719" s="224"/>
      <c r="F719" s="228"/>
      <c r="G719" s="225"/>
      <c r="H719" s="225"/>
      <c r="I719" s="225"/>
      <c r="J719" s="253"/>
    </row>
    <row r="720" spans="1:10" hidden="1">
      <c r="A720" s="222"/>
      <c r="B720" s="251"/>
      <c r="C720" s="223"/>
      <c r="D720" s="252"/>
      <c r="E720" s="224"/>
      <c r="F720" s="228"/>
      <c r="G720" s="225"/>
      <c r="H720" s="225"/>
      <c r="I720" s="225"/>
      <c r="J720" s="229"/>
    </row>
    <row r="721" spans="1:10" hidden="1">
      <c r="A721" s="222"/>
      <c r="B721" s="251"/>
      <c r="C721" s="223"/>
      <c r="D721" s="252"/>
      <c r="E721" s="224"/>
      <c r="F721" s="228"/>
      <c r="G721" s="225"/>
      <c r="H721" s="225"/>
      <c r="I721" s="225"/>
      <c r="J721" s="253"/>
    </row>
    <row r="722" spans="1:10" hidden="1">
      <c r="A722" s="222"/>
      <c r="B722" s="189"/>
      <c r="C722" s="187"/>
      <c r="D722" s="252"/>
      <c r="E722" s="228"/>
      <c r="F722" s="228"/>
      <c r="G722" s="225"/>
      <c r="H722" s="225"/>
      <c r="I722" s="225"/>
      <c r="J722" s="253"/>
    </row>
    <row r="723" spans="1:10" hidden="1">
      <c r="A723" s="222"/>
      <c r="B723" s="251"/>
      <c r="C723" s="223"/>
      <c r="D723" s="252"/>
      <c r="E723" s="224"/>
      <c r="F723" s="228"/>
      <c r="G723" s="225"/>
      <c r="H723" s="225"/>
      <c r="I723" s="226"/>
      <c r="J723" s="236"/>
    </row>
    <row r="724" spans="1:10" hidden="1">
      <c r="A724" s="222"/>
      <c r="B724" s="189"/>
      <c r="C724" s="187"/>
      <c r="D724" s="252"/>
      <c r="E724" s="228"/>
      <c r="F724" s="228"/>
      <c r="G724" s="225"/>
      <c r="H724" s="225"/>
      <c r="I724" s="225"/>
      <c r="J724" s="236"/>
    </row>
    <row r="725" spans="1:10" hidden="1">
      <c r="A725" s="222"/>
      <c r="B725" s="251"/>
      <c r="C725" s="223"/>
      <c r="D725" s="252"/>
      <c r="E725" s="224"/>
      <c r="F725" s="224"/>
      <c r="G725" s="225"/>
      <c r="H725" s="225"/>
      <c r="I725" s="225"/>
      <c r="J725" s="229"/>
    </row>
    <row r="726" spans="1:10" hidden="1">
      <c r="A726" s="222"/>
      <c r="B726" s="251"/>
      <c r="C726" s="223"/>
      <c r="D726" s="252"/>
      <c r="E726" s="224"/>
      <c r="F726" s="224"/>
      <c r="G726" s="225"/>
      <c r="H726" s="225"/>
      <c r="I726" s="225"/>
      <c r="J726" s="231"/>
    </row>
    <row r="727" spans="1:10" hidden="1">
      <c r="A727" s="222"/>
      <c r="B727" s="189"/>
      <c r="C727" s="223"/>
      <c r="D727" s="252"/>
      <c r="E727" s="224"/>
      <c r="F727" s="228"/>
      <c r="G727" s="225"/>
      <c r="H727" s="225"/>
      <c r="I727" s="225"/>
      <c r="J727" s="231"/>
    </row>
    <row r="728" spans="1:10" hidden="1">
      <c r="A728" s="222"/>
      <c r="B728" s="189"/>
      <c r="C728" s="187"/>
      <c r="D728" s="252"/>
      <c r="E728" s="224"/>
      <c r="F728" s="228"/>
      <c r="G728" s="225"/>
      <c r="H728" s="225"/>
      <c r="I728" s="225"/>
      <c r="J728" s="253"/>
    </row>
    <row r="729" spans="1:10" hidden="1">
      <c r="A729" s="222"/>
      <c r="B729" s="251"/>
      <c r="C729" s="187"/>
      <c r="D729" s="252"/>
      <c r="E729" s="224"/>
      <c r="F729" s="228"/>
      <c r="G729" s="225"/>
      <c r="H729" s="225"/>
      <c r="I729" s="225"/>
      <c r="J729" s="231"/>
    </row>
    <row r="730" spans="1:10" hidden="1">
      <c r="A730" s="222"/>
      <c r="B730" s="251"/>
      <c r="C730" s="223"/>
      <c r="D730" s="252"/>
      <c r="E730" s="224"/>
      <c r="F730" s="228"/>
      <c r="G730" s="225"/>
      <c r="H730" s="225"/>
      <c r="I730" s="225"/>
      <c r="J730" s="253"/>
    </row>
    <row r="731" spans="1:10" hidden="1">
      <c r="A731" s="222"/>
      <c r="B731" s="189"/>
      <c r="C731" s="187"/>
      <c r="D731" s="252"/>
      <c r="E731" s="228"/>
      <c r="F731" s="228"/>
      <c r="G731" s="225"/>
      <c r="H731" s="225"/>
      <c r="I731" s="225"/>
      <c r="J731" s="253"/>
    </row>
    <row r="732" spans="1:10" hidden="1">
      <c r="A732" s="222"/>
      <c r="B732" s="251"/>
      <c r="C732" s="223"/>
      <c r="D732" s="252"/>
      <c r="E732" s="224"/>
      <c r="F732" s="228"/>
      <c r="G732" s="225"/>
      <c r="H732" s="225"/>
      <c r="I732" s="225"/>
      <c r="J732" s="253"/>
    </row>
    <row r="733" spans="1:10" hidden="1">
      <c r="A733" s="222"/>
      <c r="B733" s="189"/>
      <c r="C733" s="187"/>
      <c r="D733" s="252"/>
      <c r="E733" s="228"/>
      <c r="F733" s="228"/>
      <c r="G733" s="225"/>
      <c r="H733" s="225"/>
      <c r="I733" s="225"/>
      <c r="J733" s="253"/>
    </row>
    <row r="734" spans="1:10" hidden="1">
      <c r="A734" s="222"/>
      <c r="B734" s="189"/>
      <c r="C734" s="187"/>
      <c r="D734" s="252"/>
      <c r="E734" s="224"/>
      <c r="F734" s="228"/>
      <c r="G734" s="225"/>
      <c r="H734" s="225"/>
      <c r="I734" s="225"/>
      <c r="J734" s="236"/>
    </row>
    <row r="735" spans="1:10" hidden="1">
      <c r="A735" s="222"/>
      <c r="B735" s="251"/>
      <c r="C735" s="223"/>
      <c r="D735" s="252"/>
      <c r="E735" s="224"/>
      <c r="F735" s="228"/>
      <c r="G735" s="225"/>
      <c r="H735" s="225"/>
      <c r="I735" s="225"/>
      <c r="J735" s="229"/>
    </row>
    <row r="736" spans="1:10" ht="14.25" hidden="1" customHeight="1">
      <c r="A736" s="623"/>
      <c r="B736" s="623"/>
      <c r="C736" s="623"/>
      <c r="D736" s="623"/>
      <c r="E736" s="623"/>
      <c r="F736" s="623"/>
      <c r="G736" s="256"/>
      <c r="H736" s="256"/>
      <c r="I736" s="256"/>
      <c r="J736" s="257"/>
    </row>
    <row r="737" spans="1:17">
      <c r="A737" s="624" t="s">
        <v>299</v>
      </c>
      <c r="B737" s="624"/>
      <c r="C737" s="624"/>
      <c r="D737" s="624"/>
      <c r="E737" s="624"/>
      <c r="F737" s="624"/>
      <c r="G737" s="258">
        <f>ROUND(SUM(G8:G64),0)</f>
        <v>151</v>
      </c>
      <c r="H737" s="258">
        <f>ROUND(SUM(H8:H64),0)</f>
        <v>75</v>
      </c>
      <c r="I737" s="258">
        <f>ROUND(SUM(I8:I64),0)</f>
        <v>13</v>
      </c>
      <c r="J737" s="259">
        <f>ROUND(SUM(J8:J64),0)</f>
        <v>1</v>
      </c>
    </row>
    <row r="738" spans="1:17" ht="15.75">
      <c r="A738" s="625" t="s">
        <v>300</v>
      </c>
      <c r="B738" s="625"/>
      <c r="C738" s="625"/>
      <c r="D738" s="625"/>
      <c r="E738" s="625"/>
      <c r="F738" s="625"/>
      <c r="G738" s="625"/>
      <c r="H738" s="625"/>
      <c r="I738" s="625"/>
      <c r="J738" s="260">
        <f>SUM(G737,H737,I737,J737)</f>
        <v>240</v>
      </c>
    </row>
    <row r="739" spans="1:17">
      <c r="A739" s="617" t="s">
        <v>301</v>
      </c>
      <c r="B739" s="617"/>
      <c r="C739" s="617"/>
      <c r="D739" s="617"/>
      <c r="E739" s="617"/>
      <c r="F739" s="617"/>
      <c r="G739" s="617"/>
      <c r="H739" s="617"/>
      <c r="I739" s="617"/>
      <c r="J739" s="617"/>
    </row>
    <row r="741" spans="1:17" ht="17.25">
      <c r="A741" s="126" t="s">
        <v>302</v>
      </c>
      <c r="B741" s="126"/>
      <c r="C741" s="126"/>
      <c r="D741" s="126"/>
      <c r="E741" s="126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</row>
    <row r="742" spans="1:17">
      <c r="A742" s="261"/>
      <c r="B742" s="261"/>
      <c r="C742" s="261"/>
      <c r="D742" s="261"/>
      <c r="E742" s="261"/>
      <c r="F742" s="261"/>
      <c r="G742" s="261"/>
    </row>
    <row r="743" spans="1:17">
      <c r="A743" s="618" t="s">
        <v>303</v>
      </c>
      <c r="B743" s="618"/>
      <c r="C743" s="618"/>
      <c r="D743" s="618"/>
      <c r="E743" s="618"/>
      <c r="F743" s="618"/>
      <c r="G743" s="618"/>
    </row>
    <row r="744" spans="1:17" ht="25.5" customHeight="1">
      <c r="A744" s="262" t="s">
        <v>223</v>
      </c>
      <c r="B744" s="619" t="s">
        <v>224</v>
      </c>
      <c r="C744" s="619"/>
      <c r="D744" s="263" t="s">
        <v>225</v>
      </c>
      <c r="E744" s="264" t="s">
        <v>304</v>
      </c>
      <c r="F744" s="264" t="s">
        <v>305</v>
      </c>
      <c r="G744" s="265" t="s">
        <v>306</v>
      </c>
    </row>
    <row r="745" spans="1:17">
      <c r="A745" s="262" t="s">
        <v>307</v>
      </c>
      <c r="B745" s="263" t="s">
        <v>308</v>
      </c>
      <c r="C745" s="263" t="s">
        <v>309</v>
      </c>
      <c r="D745" s="263" t="s">
        <v>307</v>
      </c>
      <c r="E745" s="264" t="s">
        <v>307</v>
      </c>
      <c r="F745" s="264" t="s">
        <v>307</v>
      </c>
      <c r="G745" s="265" t="s">
        <v>212</v>
      </c>
    </row>
    <row r="746" spans="1:17" hidden="1">
      <c r="A746" s="620"/>
      <c r="B746" s="620"/>
      <c r="C746" s="620"/>
      <c r="D746" s="620"/>
      <c r="E746" s="620"/>
      <c r="F746" s="620"/>
      <c r="G746" s="620"/>
    </row>
    <row r="747" spans="1:17">
      <c r="A747" s="186">
        <v>1</v>
      </c>
      <c r="B747" s="223">
        <v>60</v>
      </c>
      <c r="C747" s="223">
        <v>169.5</v>
      </c>
      <c r="D747" s="188" t="s">
        <v>245</v>
      </c>
      <c r="E747" s="188" t="s">
        <v>310</v>
      </c>
      <c r="F747" s="188" t="s">
        <v>311</v>
      </c>
      <c r="G747" s="266">
        <v>109.5</v>
      </c>
    </row>
    <row r="748" spans="1:17">
      <c r="A748" s="186">
        <v>2</v>
      </c>
      <c r="B748" s="223">
        <v>63</v>
      </c>
      <c r="C748" s="223">
        <v>97</v>
      </c>
      <c r="D748" s="188" t="s">
        <v>245</v>
      </c>
      <c r="E748" s="188" t="s">
        <v>312</v>
      </c>
      <c r="F748" s="188" t="s">
        <v>311</v>
      </c>
      <c r="G748" s="266">
        <v>34</v>
      </c>
    </row>
    <row r="749" spans="1:17">
      <c r="A749" s="267">
        <v>3</v>
      </c>
      <c r="B749" s="268">
        <v>109.5</v>
      </c>
      <c r="C749" s="268">
        <v>183</v>
      </c>
      <c r="D749" s="269" t="s">
        <v>23</v>
      </c>
      <c r="E749" s="269" t="s">
        <v>312</v>
      </c>
      <c r="F749" s="269" t="s">
        <v>311</v>
      </c>
      <c r="G749" s="270">
        <v>68.5</v>
      </c>
    </row>
    <row r="750" spans="1:17">
      <c r="A750" s="621" t="s">
        <v>28</v>
      </c>
      <c r="B750" s="621"/>
      <c r="C750" s="621"/>
      <c r="D750" s="621"/>
      <c r="E750" s="621"/>
      <c r="F750" s="621"/>
      <c r="G750" s="271">
        <f>ROUND(SUM(G747:G749),0)</f>
        <v>212</v>
      </c>
    </row>
    <row r="751" spans="1:17">
      <c r="A751" s="180">
        <v>4</v>
      </c>
      <c r="B751" s="272">
        <v>710</v>
      </c>
      <c r="C751" s="272">
        <v>876</v>
      </c>
      <c r="D751" s="182"/>
      <c r="E751" s="188" t="s">
        <v>313</v>
      </c>
      <c r="F751" s="182" t="s">
        <v>314</v>
      </c>
      <c r="G751" s="273">
        <v>156</v>
      </c>
    </row>
    <row r="752" spans="1:17">
      <c r="A752" s="267">
        <v>5</v>
      </c>
      <c r="B752" s="268">
        <v>1533.5</v>
      </c>
      <c r="C752" s="268">
        <v>1668.5</v>
      </c>
      <c r="D752" s="269"/>
      <c r="E752" s="274" t="s">
        <v>313</v>
      </c>
      <c r="F752" s="269" t="s">
        <v>314</v>
      </c>
      <c r="G752" s="270">
        <v>135</v>
      </c>
    </row>
    <row r="753" spans="1:7">
      <c r="A753" s="267">
        <v>6</v>
      </c>
      <c r="B753" s="268">
        <v>1114</v>
      </c>
      <c r="C753" s="268">
        <v>1236</v>
      </c>
      <c r="D753" s="269"/>
      <c r="E753" s="188" t="s">
        <v>313</v>
      </c>
      <c r="F753" s="269" t="s">
        <v>314</v>
      </c>
      <c r="G753" s="270">
        <v>122</v>
      </c>
    </row>
    <row r="754" spans="1:7">
      <c r="A754" s="616" t="s">
        <v>28</v>
      </c>
      <c r="B754" s="616"/>
      <c r="C754" s="616"/>
      <c r="D754" s="616"/>
      <c r="E754" s="616"/>
      <c r="F754" s="616"/>
      <c r="G754" s="275">
        <f>ROUND(SUM(G751:G753),0)</f>
        <v>413</v>
      </c>
    </row>
  </sheetData>
  <mergeCells count="25">
    <mergeCell ref="A1:J1"/>
    <mergeCell ref="A2:G2"/>
    <mergeCell ref="A4:A6"/>
    <mergeCell ref="B4:B6"/>
    <mergeCell ref="C4:C6"/>
    <mergeCell ref="D4:D6"/>
    <mergeCell ref="E4:E5"/>
    <mergeCell ref="F4:F5"/>
    <mergeCell ref="G4:J4"/>
    <mergeCell ref="A7:J7"/>
    <mergeCell ref="A660:F660"/>
    <mergeCell ref="A661:J661"/>
    <mergeCell ref="A678:F678"/>
    <mergeCell ref="A679:J679"/>
    <mergeCell ref="A700:F700"/>
    <mergeCell ref="A701:J701"/>
    <mergeCell ref="A736:F736"/>
    <mergeCell ref="A737:F737"/>
    <mergeCell ref="A738:I738"/>
    <mergeCell ref="A754:F754"/>
    <mergeCell ref="A739:J739"/>
    <mergeCell ref="A743:G743"/>
    <mergeCell ref="B744:C744"/>
    <mergeCell ref="A746:G746"/>
    <mergeCell ref="A750:F750"/>
  </mergeCells>
  <pageMargins left="0.82677165354330717" right="0.23622047244094491" top="0.74803149606299213" bottom="0.35433070866141736" header="0.31496062992125984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I78"/>
  <sheetViews>
    <sheetView tabSelected="1" view="pageBreakPreview" topLeftCell="A25" zoomScaleNormal="100" zoomScaleSheetLayoutView="100" workbookViewId="0">
      <selection activeCell="J8" sqref="J8"/>
    </sheetView>
  </sheetViews>
  <sheetFormatPr defaultColWidth="9.140625" defaultRowHeight="15"/>
  <cols>
    <col min="1" max="1" width="10.28515625" style="310" customWidth="1"/>
    <col min="2" max="2" width="23.42578125" style="297" customWidth="1"/>
    <col min="3" max="3" width="65.7109375" style="311" customWidth="1"/>
    <col min="4" max="4" width="10.42578125" style="312" customWidth="1"/>
    <col min="5" max="5" width="9.7109375" style="313" customWidth="1"/>
    <col min="6" max="6" width="12.28515625" style="314" customWidth="1"/>
    <col min="7" max="7" width="10" style="297" customWidth="1"/>
    <col min="8" max="1023" width="9.140625" style="297"/>
    <col min="1024" max="16384" width="9.140625" style="196"/>
  </cols>
  <sheetData>
    <row r="1" spans="1:7" s="295" customFormat="1" ht="35.25" customHeight="1">
      <c r="A1" s="560" t="s">
        <v>56</v>
      </c>
      <c r="B1" s="561"/>
      <c r="C1" s="561"/>
      <c r="D1" s="561"/>
      <c r="E1" s="561"/>
      <c r="F1" s="562"/>
    </row>
    <row r="2" spans="1:7" s="295" customFormat="1" ht="38.25" customHeight="1">
      <c r="A2" s="563" t="s">
        <v>475</v>
      </c>
      <c r="B2" s="564"/>
      <c r="C2" s="564"/>
      <c r="D2" s="564"/>
      <c r="E2" s="564"/>
      <c r="F2" s="565"/>
      <c r="G2" s="296"/>
    </row>
    <row r="3" spans="1:7" ht="50.25" customHeight="1">
      <c r="A3" s="317" t="s">
        <v>24</v>
      </c>
      <c r="B3" s="414" t="s">
        <v>25</v>
      </c>
      <c r="C3" s="404" t="s">
        <v>57</v>
      </c>
      <c r="D3" s="404" t="s">
        <v>26</v>
      </c>
      <c r="E3" s="279" t="s">
        <v>27</v>
      </c>
      <c r="F3" s="333" t="s">
        <v>28</v>
      </c>
    </row>
    <row r="4" spans="1:7" ht="27.75" customHeight="1">
      <c r="A4" s="334" t="s">
        <v>2</v>
      </c>
      <c r="B4" s="555" t="s">
        <v>3</v>
      </c>
      <c r="C4" s="555"/>
      <c r="D4" s="555"/>
      <c r="E4" s="555"/>
      <c r="F4" s="556"/>
    </row>
    <row r="5" spans="1:7" ht="26.25" customHeight="1">
      <c r="A5" s="335" t="s">
        <v>5</v>
      </c>
      <c r="B5" s="281" t="s">
        <v>29</v>
      </c>
      <c r="C5" s="557" t="s">
        <v>6</v>
      </c>
      <c r="D5" s="557"/>
      <c r="E5" s="557"/>
      <c r="F5" s="558"/>
    </row>
    <row r="6" spans="1:7" ht="18.75" customHeight="1">
      <c r="A6" s="336" t="s">
        <v>1</v>
      </c>
      <c r="B6" s="278" t="s">
        <v>30</v>
      </c>
      <c r="C6" s="550" t="s">
        <v>31</v>
      </c>
      <c r="D6" s="550"/>
      <c r="E6" s="550"/>
      <c r="F6" s="551"/>
    </row>
    <row r="7" spans="1:7" ht="18.75" customHeight="1">
      <c r="A7" s="6" t="s">
        <v>476</v>
      </c>
      <c r="B7" s="414" t="str">
        <f>B6</f>
        <v>00.00.00</v>
      </c>
      <c r="C7" s="417" t="s">
        <v>315</v>
      </c>
      <c r="D7" s="288" t="s">
        <v>32</v>
      </c>
      <c r="E7" s="410">
        <v>1</v>
      </c>
      <c r="F7" s="337">
        <f>E7</f>
        <v>1</v>
      </c>
    </row>
    <row r="8" spans="1:7" ht="20.25" customHeight="1">
      <c r="A8" s="338" t="s">
        <v>7</v>
      </c>
      <c r="B8" s="555" t="s">
        <v>58</v>
      </c>
      <c r="C8" s="555"/>
      <c r="D8" s="555"/>
      <c r="E8" s="555"/>
      <c r="F8" s="556"/>
    </row>
    <row r="9" spans="1:7" s="3" customFormat="1" ht="27" customHeight="1">
      <c r="A9" s="339" t="s">
        <v>9</v>
      </c>
      <c r="B9" s="281" t="s">
        <v>33</v>
      </c>
      <c r="C9" s="557" t="s">
        <v>346</v>
      </c>
      <c r="D9" s="557"/>
      <c r="E9" s="557"/>
      <c r="F9" s="558"/>
    </row>
    <row r="10" spans="1:7" ht="18" customHeight="1">
      <c r="A10" s="340" t="s">
        <v>1</v>
      </c>
      <c r="B10" s="282" t="s">
        <v>34</v>
      </c>
      <c r="C10" s="550" t="s">
        <v>35</v>
      </c>
      <c r="D10" s="550"/>
      <c r="E10" s="550"/>
      <c r="F10" s="551"/>
    </row>
    <row r="11" spans="1:7" s="298" customFormat="1" ht="18.75" customHeight="1">
      <c r="A11" s="6" t="s">
        <v>319</v>
      </c>
      <c r="B11" s="414" t="s">
        <v>36</v>
      </c>
      <c r="C11" s="283" t="s">
        <v>388</v>
      </c>
      <c r="D11" s="404" t="s">
        <v>37</v>
      </c>
      <c r="E11" s="405" t="s">
        <v>1</v>
      </c>
      <c r="F11" s="315">
        <f>SUM(E12:E12)</f>
        <v>0.1</v>
      </c>
    </row>
    <row r="12" spans="1:7" ht="54" customHeight="1">
      <c r="A12" s="6"/>
      <c r="B12" s="379"/>
      <c r="C12" s="289" t="s">
        <v>389</v>
      </c>
      <c r="D12" s="290" t="s">
        <v>37</v>
      </c>
      <c r="E12" s="280">
        <v>0.1</v>
      </c>
      <c r="F12" s="341" t="s">
        <v>1</v>
      </c>
    </row>
    <row r="13" spans="1:7" ht="17.25" customHeight="1">
      <c r="A13" s="340" t="s">
        <v>1</v>
      </c>
      <c r="B13" s="278" t="s">
        <v>348</v>
      </c>
      <c r="C13" s="550" t="s">
        <v>349</v>
      </c>
      <c r="D13" s="550"/>
      <c r="E13" s="550"/>
      <c r="F13" s="551"/>
      <c r="G13" s="298"/>
    </row>
    <row r="14" spans="1:7" ht="17.25" customHeight="1">
      <c r="A14" s="399" t="s">
        <v>320</v>
      </c>
      <c r="B14" s="415" t="s">
        <v>350</v>
      </c>
      <c r="C14" s="355" t="s">
        <v>411</v>
      </c>
      <c r="D14" s="408" t="s">
        <v>72</v>
      </c>
      <c r="E14" s="395" t="s">
        <v>1</v>
      </c>
      <c r="F14" s="315">
        <f>E15</f>
        <v>17</v>
      </c>
      <c r="G14" s="298"/>
    </row>
    <row r="15" spans="1:7" ht="51.75" customHeight="1">
      <c r="A15" s="399"/>
      <c r="B15" s="364"/>
      <c r="C15" s="356" t="s">
        <v>458</v>
      </c>
      <c r="D15" s="394" t="s">
        <v>72</v>
      </c>
      <c r="E15" s="357">
        <v>17</v>
      </c>
      <c r="F15" s="327" t="s">
        <v>1</v>
      </c>
      <c r="G15" s="298"/>
    </row>
    <row r="16" spans="1:7" ht="21" customHeight="1">
      <c r="A16" s="399" t="s">
        <v>321</v>
      </c>
      <c r="B16" s="415" t="s">
        <v>390</v>
      </c>
      <c r="C16" s="355" t="s">
        <v>391</v>
      </c>
      <c r="D16" s="408" t="s">
        <v>41</v>
      </c>
      <c r="E16" s="395" t="s">
        <v>1</v>
      </c>
      <c r="F16" s="315">
        <f>E17</f>
        <v>112.2</v>
      </c>
      <c r="G16" s="298"/>
    </row>
    <row r="17" spans="1:137" ht="52.5" customHeight="1">
      <c r="A17" s="353"/>
      <c r="B17" s="364"/>
      <c r="C17" s="356" t="s">
        <v>412</v>
      </c>
      <c r="D17" s="394" t="s">
        <v>41</v>
      </c>
      <c r="E17" s="357">
        <v>112.2</v>
      </c>
      <c r="F17" s="327" t="s">
        <v>1</v>
      </c>
      <c r="G17" s="298"/>
    </row>
    <row r="18" spans="1:137" ht="14.25" customHeight="1">
      <c r="A18" s="399" t="s">
        <v>358</v>
      </c>
      <c r="B18" s="413" t="s">
        <v>392</v>
      </c>
      <c r="C18" s="283" t="s">
        <v>393</v>
      </c>
      <c r="D18" s="404" t="s">
        <v>38</v>
      </c>
      <c r="E18" s="405" t="s">
        <v>1</v>
      </c>
      <c r="F18" s="315">
        <f>E19</f>
        <v>2</v>
      </c>
      <c r="G18" s="298"/>
    </row>
    <row r="19" spans="1:137" ht="55.5" customHeight="1">
      <c r="A19" s="374"/>
      <c r="B19" s="323"/>
      <c r="C19" s="322" t="s">
        <v>394</v>
      </c>
      <c r="D19" s="321" t="s">
        <v>38</v>
      </c>
      <c r="E19" s="320">
        <v>2</v>
      </c>
      <c r="F19" s="319" t="s">
        <v>1</v>
      </c>
      <c r="G19" s="298"/>
    </row>
    <row r="20" spans="1:137" s="299" customFormat="1" ht="27" customHeight="1">
      <c r="A20" s="339" t="s">
        <v>11</v>
      </c>
      <c r="B20" s="281" t="s">
        <v>42</v>
      </c>
      <c r="C20" s="557" t="s">
        <v>347</v>
      </c>
      <c r="D20" s="557"/>
      <c r="E20" s="557"/>
      <c r="F20" s="55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</row>
    <row r="21" spans="1:137" s="299" customFormat="1" ht="20.25" customHeight="1">
      <c r="A21" s="340" t="s">
        <v>1</v>
      </c>
      <c r="B21" s="278" t="s">
        <v>43</v>
      </c>
      <c r="C21" s="550" t="s">
        <v>44</v>
      </c>
      <c r="D21" s="550"/>
      <c r="E21" s="550"/>
      <c r="F21" s="55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</row>
    <row r="22" spans="1:137" s="299" customFormat="1" ht="27.75" customHeight="1">
      <c r="A22" s="399" t="s">
        <v>59</v>
      </c>
      <c r="B22" s="354" t="s">
        <v>45</v>
      </c>
      <c r="C22" s="355" t="s">
        <v>46</v>
      </c>
      <c r="D22" s="408" t="s">
        <v>351</v>
      </c>
      <c r="E22" s="395" t="s">
        <v>1</v>
      </c>
      <c r="F22" s="326">
        <f>E23</f>
        <v>95</v>
      </c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</row>
    <row r="23" spans="1:137" s="299" customFormat="1" ht="36.75" customHeight="1">
      <c r="A23" s="399"/>
      <c r="B23" s="354"/>
      <c r="C23" s="356" t="s">
        <v>467</v>
      </c>
      <c r="D23" s="394" t="s">
        <v>316</v>
      </c>
      <c r="E23" s="357">
        <v>95</v>
      </c>
      <c r="F23" s="326" t="s">
        <v>1</v>
      </c>
      <c r="G23" s="276"/>
      <c r="H23" s="4"/>
      <c r="I23" s="4"/>
      <c r="J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</row>
    <row r="24" spans="1:137" s="298" customFormat="1" ht="18" customHeight="1">
      <c r="A24" s="340" t="s">
        <v>1</v>
      </c>
      <c r="B24" s="278" t="s">
        <v>47</v>
      </c>
      <c r="C24" s="550" t="s">
        <v>48</v>
      </c>
      <c r="D24" s="550"/>
      <c r="E24" s="550"/>
      <c r="F24" s="551"/>
      <c r="G24" s="1"/>
    </row>
    <row r="25" spans="1:137" s="298" customFormat="1" ht="15.75">
      <c r="A25" s="342" t="s">
        <v>97</v>
      </c>
      <c r="B25" s="354" t="s">
        <v>49</v>
      </c>
      <c r="C25" s="358" t="s">
        <v>470</v>
      </c>
      <c r="D25" s="397" t="s">
        <v>351</v>
      </c>
      <c r="E25" s="398" t="s">
        <v>1</v>
      </c>
      <c r="F25" s="325">
        <f>E26</f>
        <v>95</v>
      </c>
    </row>
    <row r="26" spans="1:137" s="298" customFormat="1" ht="42.75" customHeight="1">
      <c r="A26" s="375"/>
      <c r="B26" s="354"/>
      <c r="C26" s="359" t="s">
        <v>469</v>
      </c>
      <c r="D26" s="394" t="s">
        <v>316</v>
      </c>
      <c r="E26" s="357">
        <v>95</v>
      </c>
      <c r="F26" s="327" t="s">
        <v>1</v>
      </c>
    </row>
    <row r="27" spans="1:137" s="298" customFormat="1" ht="35.25" customHeight="1">
      <c r="A27" s="318" t="s">
        <v>13</v>
      </c>
      <c r="B27" s="294" t="s">
        <v>354</v>
      </c>
      <c r="C27" s="552" t="s">
        <v>355</v>
      </c>
      <c r="D27" s="553"/>
      <c r="E27" s="553"/>
      <c r="F27" s="554"/>
    </row>
    <row r="28" spans="1:137" s="298" customFormat="1" ht="15.75" customHeight="1">
      <c r="A28" s="340" t="s">
        <v>1</v>
      </c>
      <c r="B28" s="348" t="s">
        <v>356</v>
      </c>
      <c r="C28" s="550" t="s">
        <v>357</v>
      </c>
      <c r="D28" s="550"/>
      <c r="E28" s="550"/>
      <c r="F28" s="551"/>
    </row>
    <row r="29" spans="1:137" s="298" customFormat="1" ht="21" customHeight="1">
      <c r="A29" s="342" t="s">
        <v>60</v>
      </c>
      <c r="B29" s="414" t="s">
        <v>404</v>
      </c>
      <c r="C29" s="416" t="s">
        <v>405</v>
      </c>
      <c r="D29" s="403" t="s">
        <v>38</v>
      </c>
      <c r="E29" s="402" t="s">
        <v>1</v>
      </c>
      <c r="F29" s="316">
        <f>E30</f>
        <v>30</v>
      </c>
    </row>
    <row r="30" spans="1:137" s="298" customFormat="1" ht="25.5" customHeight="1">
      <c r="A30" s="329"/>
      <c r="B30" s="413"/>
      <c r="C30" s="330" t="s">
        <v>459</v>
      </c>
      <c r="D30" s="290" t="s">
        <v>38</v>
      </c>
      <c r="E30" s="280">
        <v>30</v>
      </c>
      <c r="F30" s="324" t="s">
        <v>1</v>
      </c>
    </row>
    <row r="31" spans="1:137" s="298" customFormat="1" ht="17.25" customHeight="1">
      <c r="A31" s="342" t="s">
        <v>322</v>
      </c>
      <c r="B31" s="414" t="s">
        <v>364</v>
      </c>
      <c r="C31" s="416" t="s">
        <v>363</v>
      </c>
      <c r="D31" s="403" t="s">
        <v>38</v>
      </c>
      <c r="E31" s="402" t="s">
        <v>1</v>
      </c>
      <c r="F31" s="316">
        <f>E32</f>
        <v>1</v>
      </c>
    </row>
    <row r="32" spans="1:137" s="298" customFormat="1" ht="35.25" customHeight="1">
      <c r="A32" s="329"/>
      <c r="B32" s="413"/>
      <c r="C32" s="330" t="s">
        <v>461</v>
      </c>
      <c r="D32" s="290" t="s">
        <v>38</v>
      </c>
      <c r="E32" s="280">
        <v>1</v>
      </c>
      <c r="F32" s="324" t="s">
        <v>1</v>
      </c>
    </row>
    <row r="33" spans="1:11" s="298" customFormat="1" ht="21" customHeight="1">
      <c r="A33" s="329"/>
      <c r="B33" s="414" t="s">
        <v>401</v>
      </c>
      <c r="C33" s="416" t="s">
        <v>402</v>
      </c>
      <c r="D33" s="403" t="s">
        <v>38</v>
      </c>
      <c r="E33" s="402" t="s">
        <v>1</v>
      </c>
      <c r="F33" s="316">
        <f>E34</f>
        <v>4</v>
      </c>
    </row>
    <row r="34" spans="1:11" s="298" customFormat="1" ht="41.25" customHeight="1">
      <c r="A34" s="329"/>
      <c r="B34" s="413"/>
      <c r="C34" s="330" t="s">
        <v>403</v>
      </c>
      <c r="D34" s="290" t="s">
        <v>38</v>
      </c>
      <c r="E34" s="280">
        <v>4</v>
      </c>
      <c r="F34" s="324" t="s">
        <v>1</v>
      </c>
    </row>
    <row r="35" spans="1:11" s="298" customFormat="1" ht="15.75" customHeight="1">
      <c r="A35" s="340" t="s">
        <v>1</v>
      </c>
      <c r="B35" s="348" t="s">
        <v>424</v>
      </c>
      <c r="C35" s="550" t="s">
        <v>423</v>
      </c>
      <c r="D35" s="550"/>
      <c r="E35" s="550"/>
      <c r="F35" s="551"/>
    </row>
    <row r="36" spans="1:11" s="298" customFormat="1" ht="19.5" customHeight="1">
      <c r="A36" s="342" t="s">
        <v>383</v>
      </c>
      <c r="B36" s="414" t="s">
        <v>398</v>
      </c>
      <c r="C36" s="416" t="s">
        <v>399</v>
      </c>
      <c r="D36" s="403" t="s">
        <v>41</v>
      </c>
      <c r="E36" s="402" t="s">
        <v>1</v>
      </c>
      <c r="F36" s="316">
        <f>E37</f>
        <v>143</v>
      </c>
    </row>
    <row r="37" spans="1:11" s="298" customFormat="1" ht="54.75" customHeight="1">
      <c r="A37" s="376"/>
      <c r="B37" s="328"/>
      <c r="C37" s="330" t="s">
        <v>473</v>
      </c>
      <c r="D37" s="290" t="s">
        <v>41</v>
      </c>
      <c r="E37" s="280">
        <v>143</v>
      </c>
      <c r="F37" s="324" t="s">
        <v>1</v>
      </c>
    </row>
    <row r="38" spans="1:11" s="2" customFormat="1" ht="27" customHeight="1">
      <c r="A38" s="339" t="s">
        <v>15</v>
      </c>
      <c r="B38" s="281" t="s">
        <v>50</v>
      </c>
      <c r="C38" s="557" t="s">
        <v>352</v>
      </c>
      <c r="D38" s="557"/>
      <c r="E38" s="557"/>
      <c r="F38" s="558"/>
    </row>
    <row r="39" spans="1:11" s="3" customFormat="1" ht="21.75" customHeight="1">
      <c r="A39" s="340" t="s">
        <v>1</v>
      </c>
      <c r="B39" s="348" t="s">
        <v>51</v>
      </c>
      <c r="C39" s="550" t="s">
        <v>52</v>
      </c>
      <c r="D39" s="550"/>
      <c r="E39" s="550"/>
      <c r="F39" s="551"/>
      <c r="I39" s="300"/>
    </row>
    <row r="40" spans="1:11" s="3" customFormat="1" ht="24.75" customHeight="1">
      <c r="A40" s="343" t="s">
        <v>39</v>
      </c>
      <c r="B40" s="284" t="s">
        <v>338</v>
      </c>
      <c r="C40" s="285" t="s">
        <v>407</v>
      </c>
      <c r="D40" s="286" t="s">
        <v>318</v>
      </c>
      <c r="E40" s="402" t="s">
        <v>1</v>
      </c>
      <c r="F40" s="316">
        <f>E41</f>
        <v>1064.0999999999999</v>
      </c>
      <c r="I40" s="300"/>
    </row>
    <row r="41" spans="1:11" s="3" customFormat="1" ht="51" customHeight="1">
      <c r="A41" s="343"/>
      <c r="B41" s="284"/>
      <c r="C41" s="291" t="s">
        <v>462</v>
      </c>
      <c r="D41" s="292" t="s">
        <v>318</v>
      </c>
      <c r="E41" s="407">
        <v>1064.0999999999999</v>
      </c>
      <c r="F41" s="347" t="s">
        <v>1</v>
      </c>
      <c r="I41" s="300"/>
    </row>
    <row r="42" spans="1:11" s="3" customFormat="1" ht="12.75" customHeight="1">
      <c r="A42" s="340" t="s">
        <v>1</v>
      </c>
      <c r="B42" s="348" t="s">
        <v>61</v>
      </c>
      <c r="C42" s="550" t="s">
        <v>62</v>
      </c>
      <c r="D42" s="550"/>
      <c r="E42" s="550"/>
      <c r="F42" s="551"/>
      <c r="H42" s="559"/>
      <c r="I42" s="559"/>
      <c r="J42" s="559"/>
      <c r="K42" s="559"/>
    </row>
    <row r="43" spans="1:11" s="3" customFormat="1" ht="30" customHeight="1">
      <c r="A43" s="343" t="s">
        <v>323</v>
      </c>
      <c r="B43" s="284" t="s">
        <v>63</v>
      </c>
      <c r="C43" s="285" t="s">
        <v>409</v>
      </c>
      <c r="D43" s="286" t="s">
        <v>318</v>
      </c>
      <c r="E43" s="402" t="s">
        <v>1</v>
      </c>
      <c r="F43" s="316">
        <f>E44</f>
        <v>215</v>
      </c>
      <c r="H43" s="559"/>
      <c r="I43" s="559"/>
      <c r="J43" s="559"/>
      <c r="K43" s="559"/>
    </row>
    <row r="44" spans="1:11" s="3" customFormat="1" ht="57" customHeight="1">
      <c r="A44" s="377"/>
      <c r="B44" s="284"/>
      <c r="C44" s="291" t="s">
        <v>464</v>
      </c>
      <c r="D44" s="292" t="s">
        <v>318</v>
      </c>
      <c r="E44" s="407">
        <v>215</v>
      </c>
      <c r="F44" s="347" t="s">
        <v>1</v>
      </c>
      <c r="H44" s="559"/>
      <c r="I44" s="559"/>
      <c r="J44" s="559"/>
      <c r="K44" s="559"/>
    </row>
    <row r="45" spans="1:11" s="4" customFormat="1" ht="27.75" customHeight="1">
      <c r="A45" s="339" t="s">
        <v>17</v>
      </c>
      <c r="B45" s="281" t="s">
        <v>53</v>
      </c>
      <c r="C45" s="557" t="s">
        <v>353</v>
      </c>
      <c r="D45" s="557"/>
      <c r="E45" s="557"/>
      <c r="F45" s="558"/>
    </row>
    <row r="46" spans="1:11" s="4" customFormat="1" ht="20.25" customHeight="1">
      <c r="A46" s="340" t="s">
        <v>1</v>
      </c>
      <c r="B46" s="348" t="s">
        <v>418</v>
      </c>
      <c r="C46" s="550" t="s">
        <v>419</v>
      </c>
      <c r="D46" s="550"/>
      <c r="E46" s="550"/>
      <c r="F46" s="551"/>
    </row>
    <row r="47" spans="1:11" s="4" customFormat="1" ht="27.75" customHeight="1">
      <c r="A47" s="421" t="s">
        <v>40</v>
      </c>
      <c r="B47" s="349" t="s">
        <v>420</v>
      </c>
      <c r="C47" s="381" t="s">
        <v>421</v>
      </c>
      <c r="D47" s="403" t="s">
        <v>317</v>
      </c>
      <c r="E47" s="402" t="s">
        <v>1</v>
      </c>
      <c r="F47" s="333">
        <f>SUM(E48)</f>
        <v>312</v>
      </c>
    </row>
    <row r="48" spans="1:11" s="4" customFormat="1" ht="59.25" customHeight="1">
      <c r="A48" s="421"/>
      <c r="B48" s="380"/>
      <c r="C48" s="382" t="s">
        <v>422</v>
      </c>
      <c r="D48" s="292" t="s">
        <v>318</v>
      </c>
      <c r="E48" s="407">
        <v>312</v>
      </c>
      <c r="F48" s="347" t="s">
        <v>1</v>
      </c>
    </row>
    <row r="49" spans="1:99" s="302" customFormat="1" ht="19.5" customHeight="1">
      <c r="A49" s="340" t="s">
        <v>1</v>
      </c>
      <c r="B49" s="348" t="s">
        <v>367</v>
      </c>
      <c r="C49" s="550" t="s">
        <v>366</v>
      </c>
      <c r="D49" s="550"/>
      <c r="E49" s="550"/>
      <c r="F49" s="55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  <c r="AT49" s="301"/>
      <c r="AU49" s="301"/>
      <c r="AV49" s="301"/>
      <c r="AW49" s="301"/>
      <c r="AX49" s="301"/>
      <c r="AY49" s="301"/>
      <c r="AZ49" s="301"/>
      <c r="BA49" s="301"/>
      <c r="BB49" s="301"/>
      <c r="BC49" s="301"/>
      <c r="BD49" s="301"/>
      <c r="BE49" s="301"/>
      <c r="BF49" s="301"/>
      <c r="BG49" s="301"/>
      <c r="BH49" s="301"/>
      <c r="BI49" s="301"/>
      <c r="BJ49" s="301"/>
      <c r="BK49" s="301"/>
      <c r="BL49" s="301"/>
      <c r="BM49" s="301"/>
      <c r="BN49" s="301"/>
      <c r="BO49" s="301"/>
      <c r="BP49" s="301"/>
      <c r="BQ49" s="301"/>
      <c r="BR49" s="301"/>
      <c r="BS49" s="301"/>
      <c r="BT49" s="301"/>
      <c r="BU49" s="301"/>
      <c r="BV49" s="301"/>
      <c r="BW49" s="301"/>
      <c r="BX49" s="301"/>
      <c r="BY49" s="301"/>
      <c r="BZ49" s="301"/>
      <c r="CA49" s="301"/>
      <c r="CB49" s="301"/>
      <c r="CC49" s="301"/>
      <c r="CD49" s="301"/>
      <c r="CE49" s="301"/>
      <c r="CF49" s="301"/>
      <c r="CG49" s="301"/>
      <c r="CH49" s="301"/>
      <c r="CI49" s="301"/>
      <c r="CJ49" s="301"/>
      <c r="CK49" s="301"/>
      <c r="CL49" s="301"/>
      <c r="CM49" s="301"/>
      <c r="CN49" s="301"/>
      <c r="CO49" s="301"/>
      <c r="CP49" s="301"/>
      <c r="CQ49" s="301"/>
      <c r="CR49" s="301"/>
      <c r="CS49" s="301"/>
      <c r="CT49" s="301"/>
      <c r="CU49" s="301"/>
    </row>
    <row r="50" spans="1:99" s="302" customFormat="1" ht="22.5" customHeight="1">
      <c r="A50" s="343" t="s">
        <v>324</v>
      </c>
      <c r="B50" s="349" t="s">
        <v>365</v>
      </c>
      <c r="C50" s="350" t="s">
        <v>413</v>
      </c>
      <c r="D50" s="403" t="s">
        <v>317</v>
      </c>
      <c r="E50" s="402" t="s">
        <v>1</v>
      </c>
      <c r="F50" s="333">
        <f>SUM(E51)</f>
        <v>604</v>
      </c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301"/>
      <c r="BC50" s="301"/>
      <c r="BD50" s="301"/>
      <c r="BE50" s="301"/>
      <c r="BF50" s="301"/>
      <c r="BG50" s="301"/>
      <c r="BH50" s="301"/>
      <c r="BI50" s="301"/>
      <c r="BJ50" s="301"/>
      <c r="BK50" s="301"/>
      <c r="BL50" s="301"/>
      <c r="BM50" s="301"/>
      <c r="BN50" s="301"/>
      <c r="BO50" s="301"/>
      <c r="BP50" s="301"/>
      <c r="BQ50" s="301"/>
      <c r="BR50" s="301"/>
      <c r="BS50" s="301"/>
      <c r="BT50" s="301"/>
      <c r="BU50" s="301"/>
      <c r="BV50" s="301"/>
      <c r="BW50" s="301"/>
      <c r="BX50" s="301"/>
      <c r="BY50" s="301"/>
      <c r="BZ50" s="301"/>
      <c r="CA50" s="301"/>
      <c r="CB50" s="301"/>
      <c r="CC50" s="301"/>
      <c r="CD50" s="301"/>
      <c r="CE50" s="301"/>
      <c r="CF50" s="301"/>
      <c r="CG50" s="301"/>
      <c r="CH50" s="301"/>
      <c r="CI50" s="301"/>
      <c r="CJ50" s="301"/>
      <c r="CK50" s="301"/>
      <c r="CL50" s="301"/>
      <c r="CM50" s="301"/>
      <c r="CN50" s="301"/>
      <c r="CO50" s="301"/>
      <c r="CP50" s="301"/>
      <c r="CQ50" s="301"/>
      <c r="CR50" s="301"/>
      <c r="CS50" s="301"/>
      <c r="CT50" s="301"/>
      <c r="CU50" s="301"/>
    </row>
    <row r="51" spans="1:99" s="302" customFormat="1" ht="52.5" customHeight="1">
      <c r="A51" s="344"/>
      <c r="B51" s="293"/>
      <c r="C51" s="291" t="s">
        <v>416</v>
      </c>
      <c r="D51" s="292" t="s">
        <v>318</v>
      </c>
      <c r="E51" s="407">
        <v>604</v>
      </c>
      <c r="F51" s="347" t="s">
        <v>1</v>
      </c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301"/>
      <c r="BE51" s="301"/>
      <c r="BF51" s="301"/>
      <c r="BG51" s="301"/>
      <c r="BH51" s="301"/>
      <c r="BI51" s="301"/>
      <c r="BJ51" s="301"/>
      <c r="BK51" s="301"/>
      <c r="BL51" s="301"/>
      <c r="BM51" s="301"/>
      <c r="BN51" s="301"/>
      <c r="BO51" s="301"/>
      <c r="BP51" s="301"/>
      <c r="BQ51" s="301"/>
      <c r="BR51" s="301"/>
      <c r="BS51" s="301"/>
      <c r="BT51" s="301"/>
      <c r="BU51" s="301"/>
      <c r="BV51" s="301"/>
      <c r="BW51" s="301"/>
      <c r="BX51" s="301"/>
      <c r="BY51" s="301"/>
      <c r="BZ51" s="301"/>
      <c r="CA51" s="301"/>
      <c r="CB51" s="301"/>
      <c r="CC51" s="301"/>
      <c r="CD51" s="301"/>
      <c r="CE51" s="301"/>
      <c r="CF51" s="301"/>
      <c r="CG51" s="301"/>
      <c r="CH51" s="301"/>
      <c r="CI51" s="301"/>
      <c r="CJ51" s="301"/>
      <c r="CK51" s="301"/>
      <c r="CL51" s="301"/>
      <c r="CM51" s="301"/>
      <c r="CN51" s="301"/>
      <c r="CO51" s="301"/>
      <c r="CP51" s="301"/>
      <c r="CQ51" s="301"/>
      <c r="CR51" s="301"/>
      <c r="CS51" s="301"/>
      <c r="CT51" s="301"/>
      <c r="CU51" s="301"/>
    </row>
    <row r="52" spans="1:99" s="302" customFormat="1" ht="22.5" customHeight="1">
      <c r="A52" s="343" t="s">
        <v>359</v>
      </c>
      <c r="B52" s="349" t="s">
        <v>414</v>
      </c>
      <c r="C52" s="350" t="s">
        <v>415</v>
      </c>
      <c r="D52" s="403" t="s">
        <v>317</v>
      </c>
      <c r="E52" s="402" t="s">
        <v>1</v>
      </c>
      <c r="F52" s="333">
        <f>SUM(E53)</f>
        <v>460.5</v>
      </c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  <c r="BB52" s="301"/>
      <c r="BC52" s="301"/>
      <c r="BD52" s="301"/>
      <c r="BE52" s="301"/>
      <c r="BF52" s="301"/>
      <c r="BG52" s="301"/>
      <c r="BH52" s="301"/>
      <c r="BI52" s="301"/>
      <c r="BJ52" s="301"/>
      <c r="BK52" s="301"/>
      <c r="BL52" s="301"/>
      <c r="BM52" s="301"/>
      <c r="BN52" s="301"/>
      <c r="BO52" s="301"/>
      <c r="BP52" s="301"/>
      <c r="BQ52" s="301"/>
      <c r="BR52" s="301"/>
      <c r="BS52" s="301"/>
      <c r="BT52" s="301"/>
      <c r="BU52" s="301"/>
      <c r="BV52" s="301"/>
      <c r="BW52" s="301"/>
      <c r="BX52" s="301"/>
      <c r="BY52" s="301"/>
      <c r="BZ52" s="301"/>
      <c r="CA52" s="301"/>
      <c r="CB52" s="301"/>
      <c r="CC52" s="301"/>
      <c r="CD52" s="301"/>
      <c r="CE52" s="301"/>
      <c r="CF52" s="301"/>
      <c r="CG52" s="301"/>
      <c r="CH52" s="301"/>
      <c r="CI52" s="301"/>
      <c r="CJ52" s="301"/>
      <c r="CK52" s="301"/>
      <c r="CL52" s="301"/>
      <c r="CM52" s="301"/>
      <c r="CN52" s="301"/>
      <c r="CO52" s="301"/>
      <c r="CP52" s="301"/>
      <c r="CQ52" s="301"/>
      <c r="CR52" s="301"/>
      <c r="CS52" s="301"/>
      <c r="CT52" s="301"/>
      <c r="CU52" s="301"/>
    </row>
    <row r="53" spans="1:99" s="302" customFormat="1" ht="59.25" customHeight="1">
      <c r="A53" s="344"/>
      <c r="B53" s="293"/>
      <c r="C53" s="291" t="s">
        <v>465</v>
      </c>
      <c r="D53" s="292" t="s">
        <v>318</v>
      </c>
      <c r="E53" s="407">
        <v>460.5</v>
      </c>
      <c r="F53" s="347" t="s">
        <v>1</v>
      </c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1"/>
      <c r="BD53" s="301"/>
      <c r="BE53" s="301"/>
      <c r="BF53" s="301"/>
      <c r="BG53" s="301"/>
      <c r="BH53" s="301"/>
      <c r="BI53" s="301"/>
      <c r="BJ53" s="301"/>
      <c r="BK53" s="301"/>
      <c r="BL53" s="301"/>
      <c r="BM53" s="301"/>
      <c r="BN53" s="301"/>
      <c r="BO53" s="301"/>
      <c r="BP53" s="301"/>
      <c r="BQ53" s="301"/>
      <c r="BR53" s="301"/>
      <c r="BS53" s="301"/>
      <c r="BT53" s="301"/>
      <c r="BU53" s="301"/>
      <c r="BV53" s="301"/>
      <c r="BW53" s="301"/>
      <c r="BX53" s="301"/>
      <c r="BY53" s="301"/>
      <c r="BZ53" s="301"/>
      <c r="CA53" s="301"/>
      <c r="CB53" s="301"/>
      <c r="CC53" s="301"/>
      <c r="CD53" s="301"/>
      <c r="CE53" s="301"/>
      <c r="CF53" s="301"/>
      <c r="CG53" s="301"/>
      <c r="CH53" s="301"/>
      <c r="CI53" s="301"/>
      <c r="CJ53" s="301"/>
      <c r="CK53" s="301"/>
      <c r="CL53" s="301"/>
      <c r="CM53" s="301"/>
      <c r="CN53" s="301"/>
      <c r="CO53" s="301"/>
      <c r="CP53" s="301"/>
      <c r="CQ53" s="301"/>
      <c r="CR53" s="301"/>
      <c r="CS53" s="301"/>
      <c r="CT53" s="301"/>
      <c r="CU53" s="301"/>
    </row>
    <row r="54" spans="1:99" s="303" customFormat="1" ht="34.5" customHeight="1">
      <c r="A54" s="339" t="s">
        <v>343</v>
      </c>
      <c r="B54" s="281" t="s">
        <v>54</v>
      </c>
      <c r="C54" s="557" t="s">
        <v>345</v>
      </c>
      <c r="D54" s="557"/>
      <c r="E54" s="557"/>
      <c r="F54" s="558"/>
      <c r="G54" s="277"/>
      <c r="H54" s="277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301"/>
      <c r="BC54" s="301"/>
      <c r="BD54" s="301"/>
      <c r="BE54" s="301"/>
      <c r="BF54" s="301"/>
      <c r="BG54" s="301"/>
      <c r="BH54" s="301"/>
      <c r="BI54" s="301"/>
      <c r="BJ54" s="301"/>
      <c r="BK54" s="301"/>
      <c r="BL54" s="301"/>
      <c r="BM54" s="301"/>
      <c r="BN54" s="301"/>
      <c r="BO54" s="301"/>
      <c r="BP54" s="301"/>
      <c r="BQ54" s="301"/>
      <c r="BR54" s="301"/>
      <c r="BS54" s="301"/>
      <c r="BT54" s="301"/>
      <c r="BU54" s="301"/>
      <c r="BV54" s="301"/>
      <c r="BW54" s="301"/>
      <c r="BX54" s="301"/>
      <c r="BY54" s="301"/>
      <c r="BZ54" s="301"/>
      <c r="CA54" s="301"/>
      <c r="CB54" s="301"/>
      <c r="CC54" s="301"/>
      <c r="CD54" s="301"/>
      <c r="CE54" s="301"/>
      <c r="CF54" s="301"/>
      <c r="CG54" s="301"/>
      <c r="CH54" s="301"/>
      <c r="CI54" s="301"/>
      <c r="CJ54" s="301"/>
      <c r="CK54" s="301"/>
      <c r="CL54" s="301"/>
      <c r="CM54" s="301"/>
      <c r="CN54" s="301"/>
      <c r="CO54" s="301"/>
      <c r="CP54" s="301"/>
      <c r="CQ54" s="301"/>
      <c r="CR54" s="301"/>
      <c r="CS54" s="301"/>
      <c r="CT54" s="301"/>
      <c r="CU54" s="301"/>
    </row>
    <row r="55" spans="1:99" s="4" customFormat="1" ht="18" customHeight="1">
      <c r="A55" s="336" t="s">
        <v>1</v>
      </c>
      <c r="B55" s="348" t="s">
        <v>427</v>
      </c>
      <c r="C55" s="550" t="s">
        <v>425</v>
      </c>
      <c r="D55" s="550"/>
      <c r="E55" s="550"/>
      <c r="F55" s="551"/>
      <c r="G55" s="304"/>
      <c r="H55" s="304"/>
    </row>
    <row r="56" spans="1:99" s="4" customFormat="1" ht="23.25" customHeight="1">
      <c r="A56" s="345" t="s">
        <v>342</v>
      </c>
      <c r="B56" s="401" t="s">
        <v>428</v>
      </c>
      <c r="C56" s="287" t="s">
        <v>426</v>
      </c>
      <c r="D56" s="286" t="s">
        <v>317</v>
      </c>
      <c r="E56" s="402" t="s">
        <v>1</v>
      </c>
      <c r="F56" s="316">
        <f>E57</f>
        <v>430</v>
      </c>
      <c r="G56" s="305"/>
      <c r="H56" s="305"/>
    </row>
    <row r="57" spans="1:99" s="4" customFormat="1" ht="27.75" customHeight="1">
      <c r="A57" s="378"/>
      <c r="B57" s="412"/>
      <c r="C57" s="291" t="s">
        <v>429</v>
      </c>
      <c r="D57" s="407" t="s">
        <v>318</v>
      </c>
      <c r="E57" s="407">
        <v>430</v>
      </c>
      <c r="F57" s="351" t="s">
        <v>1</v>
      </c>
      <c r="G57" s="306"/>
      <c r="H57" s="306"/>
    </row>
    <row r="58" spans="1:99" s="4" customFormat="1" ht="35.25" customHeight="1">
      <c r="A58" s="318" t="s">
        <v>361</v>
      </c>
      <c r="B58" s="294" t="s">
        <v>368</v>
      </c>
      <c r="C58" s="552" t="s">
        <v>369</v>
      </c>
      <c r="D58" s="553"/>
      <c r="E58" s="553"/>
      <c r="F58" s="554"/>
      <c r="G58" s="306"/>
      <c r="H58" s="306"/>
    </row>
    <row r="59" spans="1:99" s="4" customFormat="1" ht="21.75" customHeight="1">
      <c r="A59" s="336" t="s">
        <v>1</v>
      </c>
      <c r="B59" s="278" t="s">
        <v>370</v>
      </c>
      <c r="C59" s="550" t="s">
        <v>371</v>
      </c>
      <c r="D59" s="550"/>
      <c r="E59" s="550"/>
      <c r="F59" s="551"/>
      <c r="G59" s="306"/>
      <c r="H59" s="306"/>
    </row>
    <row r="60" spans="1:99" s="4" customFormat="1" ht="25.5" customHeight="1">
      <c r="A60" s="345" t="s">
        <v>360</v>
      </c>
      <c r="B60" s="411" t="s">
        <v>372</v>
      </c>
      <c r="C60" s="360" t="s">
        <v>373</v>
      </c>
      <c r="D60" s="286" t="s">
        <v>317</v>
      </c>
      <c r="E60" s="402" t="s">
        <v>1</v>
      </c>
      <c r="F60" s="316">
        <f>E61</f>
        <v>45</v>
      </c>
      <c r="G60" s="306"/>
      <c r="H60" s="306"/>
    </row>
    <row r="61" spans="1:99" s="4" customFormat="1" ht="42.75" customHeight="1">
      <c r="A61" s="346"/>
      <c r="B61" s="365"/>
      <c r="C61" s="418" t="s">
        <v>448</v>
      </c>
      <c r="D61" s="407" t="s">
        <v>318</v>
      </c>
      <c r="E61" s="407">
        <v>45</v>
      </c>
      <c r="F61" s="351" t="s">
        <v>1</v>
      </c>
      <c r="G61" s="306"/>
      <c r="H61" s="306"/>
    </row>
    <row r="62" spans="1:99" s="4" customFormat="1" ht="21.75" customHeight="1">
      <c r="A62" s="336" t="s">
        <v>1</v>
      </c>
      <c r="B62" s="278" t="s">
        <v>374</v>
      </c>
      <c r="C62" s="550" t="s">
        <v>375</v>
      </c>
      <c r="D62" s="550"/>
      <c r="E62" s="550"/>
      <c r="F62" s="551"/>
      <c r="G62" s="306"/>
      <c r="H62" s="306"/>
    </row>
    <row r="63" spans="1:99" s="4" customFormat="1" ht="20.25" customHeight="1">
      <c r="A63" s="345" t="s">
        <v>384</v>
      </c>
      <c r="B63" s="411" t="s">
        <v>376</v>
      </c>
      <c r="C63" s="360" t="s">
        <v>377</v>
      </c>
      <c r="D63" s="397" t="s">
        <v>38</v>
      </c>
      <c r="E63" s="398" t="s">
        <v>1</v>
      </c>
      <c r="F63" s="325">
        <f>E64</f>
        <v>2</v>
      </c>
      <c r="G63" s="306"/>
      <c r="H63" s="306"/>
    </row>
    <row r="64" spans="1:99" s="4" customFormat="1" ht="41.25" customHeight="1">
      <c r="A64" s="346"/>
      <c r="B64" s="365"/>
      <c r="C64" s="418" t="s">
        <v>456</v>
      </c>
      <c r="D64" s="361" t="s">
        <v>38</v>
      </c>
      <c r="E64" s="396">
        <v>2</v>
      </c>
      <c r="F64" s="367" t="s">
        <v>1</v>
      </c>
      <c r="G64" s="306"/>
      <c r="H64" s="306"/>
    </row>
    <row r="65" spans="1:10" s="4" customFormat="1" ht="20.25" customHeight="1">
      <c r="A65" s="345" t="s">
        <v>385</v>
      </c>
      <c r="B65" s="411" t="s">
        <v>378</v>
      </c>
      <c r="C65" s="360" t="s">
        <v>379</v>
      </c>
      <c r="D65" s="397" t="s">
        <v>38</v>
      </c>
      <c r="E65" s="398" t="s">
        <v>1</v>
      </c>
      <c r="F65" s="325">
        <f>E66</f>
        <v>3</v>
      </c>
      <c r="G65" s="306"/>
      <c r="H65" s="306"/>
    </row>
    <row r="66" spans="1:10" s="4" customFormat="1" ht="30.75" customHeight="1">
      <c r="A66" s="346"/>
      <c r="B66" s="411"/>
      <c r="C66" s="418" t="s">
        <v>457</v>
      </c>
      <c r="D66" s="361" t="s">
        <v>38</v>
      </c>
      <c r="E66" s="396">
        <v>3</v>
      </c>
      <c r="F66" s="367" t="s">
        <v>1</v>
      </c>
      <c r="G66" s="306"/>
      <c r="H66" s="306"/>
    </row>
    <row r="67" spans="1:10" s="4" customFormat="1" ht="35.25" customHeight="1">
      <c r="A67" s="318" t="s">
        <v>2</v>
      </c>
      <c r="B67" s="294" t="s">
        <v>339</v>
      </c>
      <c r="C67" s="552" t="s">
        <v>340</v>
      </c>
      <c r="D67" s="553"/>
      <c r="E67" s="553"/>
      <c r="F67" s="554"/>
      <c r="G67" s="307" t="s">
        <v>341</v>
      </c>
      <c r="H67" s="307"/>
      <c r="I67" s="307"/>
    </row>
    <row r="68" spans="1:10" s="4" customFormat="1" ht="17.25" customHeight="1">
      <c r="A68" s="336" t="s">
        <v>1</v>
      </c>
      <c r="B68" s="348" t="s">
        <v>382</v>
      </c>
      <c r="C68" s="550" t="s">
        <v>381</v>
      </c>
      <c r="D68" s="550"/>
      <c r="E68" s="550"/>
      <c r="F68" s="551"/>
      <c r="G68" s="304" t="s">
        <v>341</v>
      </c>
      <c r="H68" s="304"/>
      <c r="I68" s="304"/>
    </row>
    <row r="69" spans="1:10" ht="29.25" customHeight="1">
      <c r="A69" s="345" t="s">
        <v>445</v>
      </c>
      <c r="B69" s="362" t="s">
        <v>380</v>
      </c>
      <c r="C69" s="363" t="s">
        <v>433</v>
      </c>
      <c r="D69" s="403" t="s">
        <v>41</v>
      </c>
      <c r="E69" s="402" t="s">
        <v>1</v>
      </c>
      <c r="F69" s="316">
        <f>E70</f>
        <v>22</v>
      </c>
      <c r="G69" s="331"/>
      <c r="H69" s="308"/>
      <c r="I69" s="308"/>
    </row>
    <row r="70" spans="1:10" ht="56.25" customHeight="1">
      <c r="A70" s="366" t="s">
        <v>341</v>
      </c>
      <c r="B70" s="365"/>
      <c r="C70" s="418" t="s">
        <v>434</v>
      </c>
      <c r="D70" s="406" t="s">
        <v>41</v>
      </c>
      <c r="E70" s="352">
        <v>22</v>
      </c>
      <c r="F70" s="347" t="s">
        <v>1</v>
      </c>
      <c r="G70" s="332"/>
      <c r="H70" s="309"/>
      <c r="I70" s="309"/>
    </row>
    <row r="71" spans="1:10">
      <c r="A71" s="336" t="s">
        <v>1</v>
      </c>
      <c r="B71" s="348" t="s">
        <v>435</v>
      </c>
      <c r="C71" s="550" t="s">
        <v>436</v>
      </c>
      <c r="D71" s="550"/>
      <c r="E71" s="550"/>
      <c r="F71" s="551"/>
    </row>
    <row r="72" spans="1:10">
      <c r="A72" s="345" t="s">
        <v>446</v>
      </c>
      <c r="B72" s="362" t="s">
        <v>438</v>
      </c>
      <c r="C72" s="360" t="s">
        <v>466</v>
      </c>
      <c r="D72" s="397" t="s">
        <v>41</v>
      </c>
      <c r="E72" s="398" t="s">
        <v>1</v>
      </c>
      <c r="F72" s="316">
        <f>E73</f>
        <v>218</v>
      </c>
    </row>
    <row r="73" spans="1:10" ht="47.25" customHeight="1" thickBot="1">
      <c r="A73" s="368"/>
      <c r="B73" s="369"/>
      <c r="C73" s="370" t="s">
        <v>439</v>
      </c>
      <c r="D73" s="371" t="s">
        <v>41</v>
      </c>
      <c r="E73" s="372">
        <v>218</v>
      </c>
      <c r="F73" s="373" t="s">
        <v>1</v>
      </c>
    </row>
    <row r="74" spans="1:10" ht="26.25" customHeight="1">
      <c r="A74" s="338" t="s">
        <v>22</v>
      </c>
      <c r="B74" s="555" t="s">
        <v>451</v>
      </c>
      <c r="C74" s="555"/>
      <c r="D74" s="555"/>
      <c r="E74" s="555"/>
      <c r="F74" s="556"/>
      <c r="G74" s="392"/>
      <c r="H74" s="392"/>
      <c r="I74" s="392"/>
      <c r="J74" s="392"/>
    </row>
    <row r="75" spans="1:10" ht="24" customHeight="1">
      <c r="A75" s="336" t="s">
        <v>1</v>
      </c>
      <c r="B75" s="348" t="s">
        <v>440</v>
      </c>
      <c r="C75" s="550" t="s">
        <v>443</v>
      </c>
      <c r="D75" s="550"/>
      <c r="E75" s="550"/>
      <c r="F75" s="551"/>
      <c r="G75" s="388"/>
      <c r="H75" s="388"/>
      <c r="I75" s="388"/>
      <c r="J75" s="388"/>
    </row>
    <row r="76" spans="1:10" ht="33" customHeight="1">
      <c r="A76" s="400" t="s">
        <v>447</v>
      </c>
      <c r="B76" s="409" t="s">
        <v>441</v>
      </c>
      <c r="C76" s="391" t="s">
        <v>444</v>
      </c>
      <c r="D76" s="397" t="s">
        <v>41</v>
      </c>
      <c r="E76" s="398" t="s">
        <v>1</v>
      </c>
      <c r="F76" s="316">
        <f>E77</f>
        <v>34</v>
      </c>
      <c r="G76" s="393"/>
      <c r="H76" s="389"/>
      <c r="I76" s="383"/>
      <c r="J76" s="383"/>
    </row>
    <row r="77" spans="1:10" ht="33" customHeight="1" thickBot="1">
      <c r="A77" s="387"/>
      <c r="B77" s="419"/>
      <c r="C77" s="420" t="s">
        <v>442</v>
      </c>
      <c r="D77" s="371" t="s">
        <v>41</v>
      </c>
      <c r="E77" s="372">
        <v>34</v>
      </c>
      <c r="F77" s="373" t="s">
        <v>1</v>
      </c>
      <c r="G77" s="386"/>
      <c r="H77" s="384"/>
      <c r="I77" s="383"/>
      <c r="J77" s="383"/>
    </row>
    <row r="78" spans="1:10">
      <c r="F78" s="390"/>
      <c r="G78" s="385"/>
      <c r="H78" s="385"/>
      <c r="I78" s="385"/>
      <c r="J78" s="385"/>
    </row>
  </sheetData>
  <mergeCells count="32">
    <mergeCell ref="H42:K44"/>
    <mergeCell ref="A1:F1"/>
    <mergeCell ref="A2:F2"/>
    <mergeCell ref="B4:F4"/>
    <mergeCell ref="C5:F5"/>
    <mergeCell ref="C6:F6"/>
    <mergeCell ref="B8:F8"/>
    <mergeCell ref="C9:F9"/>
    <mergeCell ref="C10:F10"/>
    <mergeCell ref="C20:F20"/>
    <mergeCell ref="C21:F21"/>
    <mergeCell ref="C24:F24"/>
    <mergeCell ref="C13:F13"/>
    <mergeCell ref="C27:F27"/>
    <mergeCell ref="C35:F35"/>
    <mergeCell ref="C39:F39"/>
    <mergeCell ref="C42:F42"/>
    <mergeCell ref="C54:F54"/>
    <mergeCell ref="C28:F28"/>
    <mergeCell ref="C49:F49"/>
    <mergeCell ref="C55:F55"/>
    <mergeCell ref="C46:F46"/>
    <mergeCell ref="C45:F45"/>
    <mergeCell ref="C38:F38"/>
    <mergeCell ref="C75:F75"/>
    <mergeCell ref="C71:F71"/>
    <mergeCell ref="C58:F58"/>
    <mergeCell ref="C59:F59"/>
    <mergeCell ref="C62:F62"/>
    <mergeCell ref="C67:F67"/>
    <mergeCell ref="C68:F68"/>
    <mergeCell ref="B74:F74"/>
  </mergeCells>
  <phoneticPr fontId="43" type="noConversion"/>
  <pageMargins left="0.82677165354330717" right="0.23622047244094491" top="0.74803149606299213" bottom="0.35433070866141736" header="0.31496062992125984" footer="0"/>
  <pageSetup paperSize="9" scale="66" fitToHeight="2" orientation="portrait" r:id="rId1"/>
  <rowBreaks count="2" manualBreakCount="2">
    <brk id="37" max="5" man="1"/>
    <brk id="6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AMJ27"/>
  <sheetViews>
    <sheetView workbookViewId="0"/>
  </sheetViews>
  <sheetFormatPr defaultColWidth="9.140625" defaultRowHeight="15"/>
  <cols>
    <col min="1" max="1" width="5.5703125" style="7" customWidth="1"/>
    <col min="2" max="2" width="60.140625" style="7" customWidth="1"/>
    <col min="3" max="3" width="10.7109375" style="7" customWidth="1"/>
    <col min="4" max="4" width="12.42578125" style="7" customWidth="1"/>
    <col min="5" max="5" width="12.28515625" style="7" customWidth="1"/>
    <col min="6" max="6" width="8.42578125" style="7" customWidth="1"/>
    <col min="7" max="7" width="13" style="7" customWidth="1"/>
    <col min="8" max="8" width="11.85546875" style="7" customWidth="1"/>
    <col min="9" max="9" width="12.7109375" style="7" customWidth="1"/>
    <col min="10" max="10" width="10.85546875" style="7" customWidth="1"/>
    <col min="11" max="11" width="7.28515625" style="7" customWidth="1"/>
    <col min="12" max="12" width="7.140625" style="7" customWidth="1"/>
    <col min="13" max="13" width="14.85546875" style="7" customWidth="1"/>
    <col min="14" max="14" width="14.140625" style="7" customWidth="1"/>
    <col min="15" max="15" width="13.7109375" style="8" customWidth="1"/>
    <col min="16" max="16" width="13.5703125" style="8" customWidth="1"/>
    <col min="17" max="17" width="16.5703125" style="7" customWidth="1"/>
    <col min="18" max="18" width="14.85546875" style="7" customWidth="1"/>
    <col min="19" max="19" width="27.5703125" style="7" customWidth="1"/>
    <col min="20" max="1024" width="9.140625" style="7"/>
  </cols>
  <sheetData>
    <row r="2" spans="1:17" ht="15.75">
      <c r="A2" s="9" t="s">
        <v>65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4" spans="1:17">
      <c r="A4" s="11" t="s">
        <v>0</v>
      </c>
      <c r="B4" s="12" t="s">
        <v>66</v>
      </c>
      <c r="C4" s="12" t="s">
        <v>67</v>
      </c>
      <c r="D4" s="12" t="s">
        <v>68</v>
      </c>
      <c r="E4" s="13" t="s">
        <v>69</v>
      </c>
    </row>
    <row r="5" spans="1:17" ht="13.9" customHeight="1">
      <c r="A5" s="566" t="s">
        <v>70</v>
      </c>
      <c r="B5" s="566"/>
      <c r="C5" s="566"/>
      <c r="D5" s="566"/>
      <c r="E5" s="566"/>
    </row>
    <row r="6" spans="1:17" ht="45">
      <c r="A6" s="14" t="s">
        <v>4</v>
      </c>
      <c r="B6" s="15" t="s">
        <v>71</v>
      </c>
      <c r="C6" s="16" t="s">
        <v>72</v>
      </c>
      <c r="D6" s="16" t="s">
        <v>1</v>
      </c>
      <c r="E6" s="17">
        <f>16.8</f>
        <v>16.8</v>
      </c>
    </row>
    <row r="7" spans="1:17" ht="45" customHeight="1">
      <c r="A7" s="18" t="s">
        <v>8</v>
      </c>
      <c r="B7" s="19" t="s">
        <v>73</v>
      </c>
      <c r="C7" s="20" t="s">
        <v>72</v>
      </c>
      <c r="D7" s="20" t="s">
        <v>1</v>
      </c>
      <c r="E7" s="21">
        <f>45+6.8+17+27</f>
        <v>95.8</v>
      </c>
      <c r="F7" s="8"/>
    </row>
    <row r="8" spans="1:17" ht="49.5" customHeight="1">
      <c r="A8" s="14" t="s">
        <v>10</v>
      </c>
      <c r="B8" s="15" t="s">
        <v>75</v>
      </c>
      <c r="C8" s="16" t="s">
        <v>72</v>
      </c>
      <c r="D8" s="16" t="s">
        <v>1</v>
      </c>
      <c r="E8" s="17">
        <f>670</f>
        <v>670</v>
      </c>
    </row>
    <row r="9" spans="1:17" hidden="1">
      <c r="A9" s="18"/>
      <c r="B9" s="19"/>
      <c r="C9" s="20"/>
      <c r="D9" s="20"/>
      <c r="E9" s="21"/>
      <c r="F9" s="8"/>
      <c r="H9" s="22"/>
    </row>
    <row r="10" spans="1:17" ht="45" hidden="1">
      <c r="A10" s="23" t="s">
        <v>12</v>
      </c>
      <c r="B10" s="24" t="s">
        <v>76</v>
      </c>
      <c r="C10" s="25" t="s">
        <v>72</v>
      </c>
      <c r="D10" s="25" t="s">
        <v>1</v>
      </c>
      <c r="E10" s="26">
        <f>20+147+56</f>
        <v>223</v>
      </c>
      <c r="F10" s="8"/>
    </row>
    <row r="11" spans="1:17" ht="60">
      <c r="A11" s="27" t="s">
        <v>12</v>
      </c>
      <c r="B11" s="28" t="s">
        <v>77</v>
      </c>
      <c r="C11" s="29" t="s">
        <v>72</v>
      </c>
      <c r="D11" s="29" t="s">
        <v>1</v>
      </c>
      <c r="E11" s="30">
        <f>79</f>
        <v>79</v>
      </c>
      <c r="F11" s="8"/>
    </row>
    <row r="12" spans="1:17" s="7" customFormat="1" hidden="1">
      <c r="A12" s="31"/>
      <c r="B12" s="32"/>
      <c r="C12" s="33"/>
      <c r="D12" s="33"/>
      <c r="E12" s="34"/>
      <c r="F12" s="8"/>
    </row>
    <row r="13" spans="1:17" s="7" customFormat="1" hidden="1">
      <c r="A13" s="31"/>
      <c r="B13" s="32"/>
      <c r="C13" s="33"/>
      <c r="D13" s="33"/>
      <c r="E13" s="34"/>
      <c r="F13" s="8"/>
    </row>
    <row r="14" spans="1:17" s="7" customFormat="1" ht="30" hidden="1" customHeight="1">
      <c r="A14" s="31"/>
      <c r="B14" s="32"/>
      <c r="C14" s="33"/>
      <c r="D14" s="32"/>
      <c r="E14" s="34"/>
    </row>
    <row r="15" spans="1:17" s="7" customFormat="1" hidden="1">
      <c r="A15" s="31"/>
      <c r="B15" s="32"/>
      <c r="C15" s="33"/>
      <c r="D15" s="33"/>
      <c r="E15" s="34"/>
      <c r="F15" s="8"/>
    </row>
    <row r="16" spans="1:17" s="7" customFormat="1" hidden="1">
      <c r="A16" s="31"/>
      <c r="B16" s="32"/>
      <c r="C16" s="33"/>
      <c r="D16" s="33"/>
      <c r="E16" s="34"/>
      <c r="F16" s="8"/>
    </row>
    <row r="17" spans="1:6" s="7" customFormat="1" ht="30">
      <c r="A17" s="27" t="s">
        <v>14</v>
      </c>
      <c r="B17" s="28" t="s">
        <v>78</v>
      </c>
      <c r="C17" s="29" t="s">
        <v>41</v>
      </c>
      <c r="D17" s="29" t="s">
        <v>79</v>
      </c>
      <c r="E17" s="30">
        <v>20.37</v>
      </c>
    </row>
    <row r="18" spans="1:6" s="7" customFormat="1" hidden="1">
      <c r="A18" s="31"/>
      <c r="B18" s="32"/>
      <c r="C18" s="33"/>
      <c r="D18" s="33"/>
      <c r="E18" s="34"/>
      <c r="F18" s="8"/>
    </row>
    <row r="19" spans="1:6" s="7" customFormat="1" hidden="1">
      <c r="A19" s="31"/>
      <c r="B19" s="32"/>
      <c r="C19" s="33"/>
      <c r="D19" s="33"/>
      <c r="E19" s="34"/>
    </row>
    <row r="20" spans="1:6" s="7" customFormat="1" hidden="1">
      <c r="A20" s="31"/>
      <c r="B20" s="35"/>
      <c r="C20" s="36"/>
      <c r="D20" s="36"/>
      <c r="E20" s="37"/>
      <c r="F20" s="8"/>
    </row>
    <row r="27" spans="1:6" hidden="1">
      <c r="A27" s="14"/>
      <c r="B27" s="15"/>
      <c r="C27" s="16"/>
      <c r="D27" s="16"/>
      <c r="E27" s="17"/>
    </row>
  </sheetData>
  <mergeCells count="1">
    <mergeCell ref="A5:E5"/>
  </mergeCells>
  <pageMargins left="0.82677165354330717" right="0.23622047244094491" top="0.74803149606299213" bottom="0.35433070866141736" header="0.31496062992125984" footer="0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AMJ68"/>
  <sheetViews>
    <sheetView workbookViewId="0"/>
  </sheetViews>
  <sheetFormatPr defaultColWidth="9.140625" defaultRowHeight="15"/>
  <cols>
    <col min="1" max="1" width="5.5703125" style="7" customWidth="1"/>
    <col min="2" max="2" width="60.140625" style="7" customWidth="1"/>
    <col min="3" max="3" width="10.7109375" style="7" customWidth="1"/>
    <col min="4" max="4" width="14.85546875" style="7" customWidth="1"/>
    <col min="5" max="5" width="12.28515625" style="7" customWidth="1"/>
    <col min="6" max="6" width="61.85546875" style="7" customWidth="1"/>
    <col min="7" max="7" width="13" style="7" customWidth="1"/>
    <col min="8" max="8" width="11.85546875" style="7" customWidth="1"/>
    <col min="9" max="9" width="12.7109375" style="7" customWidth="1"/>
    <col min="10" max="10" width="10.85546875" style="7" customWidth="1"/>
    <col min="11" max="11" width="7.28515625" style="7" customWidth="1"/>
    <col min="12" max="12" width="7.140625" style="7" customWidth="1"/>
    <col min="13" max="13" width="14.85546875" style="7" customWidth="1"/>
    <col min="14" max="14" width="14.140625" style="7" customWidth="1"/>
    <col min="15" max="15" width="13.7109375" style="8" customWidth="1"/>
    <col min="16" max="16" width="13.5703125" style="8" customWidth="1"/>
    <col min="17" max="17" width="16.5703125" style="7" customWidth="1"/>
    <col min="18" max="18" width="14.85546875" style="7" customWidth="1"/>
    <col min="19" max="19" width="27.5703125" style="7" customWidth="1"/>
    <col min="20" max="1024" width="9.140625" style="7"/>
  </cols>
  <sheetData>
    <row r="2" spans="1:17" ht="15.75">
      <c r="A2" s="9" t="s">
        <v>80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4" spans="1:17">
      <c r="A4" s="11" t="s">
        <v>0</v>
      </c>
      <c r="B4" s="12" t="s">
        <v>66</v>
      </c>
      <c r="C4" s="12" t="s">
        <v>67</v>
      </c>
      <c r="D4" s="12" t="s">
        <v>68</v>
      </c>
      <c r="E4" s="13" t="s">
        <v>69</v>
      </c>
    </row>
    <row r="5" spans="1:17" ht="15.75" customHeight="1">
      <c r="A5" s="566" t="s">
        <v>81</v>
      </c>
      <c r="B5" s="566"/>
      <c r="C5" s="566"/>
      <c r="D5" s="566"/>
      <c r="E5" s="566"/>
    </row>
    <row r="6" spans="1:17" hidden="1">
      <c r="A6" s="38"/>
      <c r="B6" s="39"/>
      <c r="C6" s="40"/>
      <c r="D6" s="40"/>
      <c r="E6" s="41"/>
    </row>
    <row r="7" spans="1:17" ht="30">
      <c r="A7" s="42" t="s">
        <v>4</v>
      </c>
      <c r="B7" s="43" t="s">
        <v>82</v>
      </c>
      <c r="C7" s="44" t="s">
        <v>41</v>
      </c>
      <c r="D7" s="44" t="s">
        <v>83</v>
      </c>
      <c r="E7" s="45">
        <v>89</v>
      </c>
      <c r="F7" s="8"/>
    </row>
    <row r="8" spans="1:17" ht="30" hidden="1">
      <c r="A8" s="46" t="s">
        <v>10</v>
      </c>
      <c r="B8" s="47" t="s">
        <v>84</v>
      </c>
      <c r="C8" s="48" t="s">
        <v>38</v>
      </c>
      <c r="D8" s="48" t="s">
        <v>1</v>
      </c>
      <c r="E8" s="49">
        <v>0</v>
      </c>
      <c r="F8" s="8"/>
    </row>
    <row r="9" spans="1:17" ht="15" hidden="1" customHeight="1">
      <c r="A9" s="576" t="s">
        <v>59</v>
      </c>
      <c r="B9" s="577" t="s">
        <v>85</v>
      </c>
      <c r="C9" s="577"/>
      <c r="D9" s="577"/>
      <c r="E9" s="577"/>
    </row>
    <row r="10" spans="1:17" hidden="1">
      <c r="A10" s="576"/>
      <c r="B10" s="50" t="s">
        <v>86</v>
      </c>
      <c r="C10" s="51" t="s">
        <v>72</v>
      </c>
      <c r="D10" s="51" t="s">
        <v>87</v>
      </c>
      <c r="E10" s="52">
        <v>0</v>
      </c>
    </row>
    <row r="11" spans="1:17" hidden="1">
      <c r="A11" s="576"/>
      <c r="B11" s="50" t="s">
        <v>88</v>
      </c>
      <c r="C11" s="51" t="s">
        <v>72</v>
      </c>
      <c r="D11" s="51" t="s">
        <v>89</v>
      </c>
      <c r="E11" s="52">
        <v>0</v>
      </c>
      <c r="J11" s="7" t="s">
        <v>90</v>
      </c>
      <c r="K11" s="7">
        <f>E13+E12+E18+E17+E24+E23</f>
        <v>0</v>
      </c>
    </row>
    <row r="12" spans="1:17" hidden="1">
      <c r="A12" s="576"/>
      <c r="B12" s="50" t="s">
        <v>91</v>
      </c>
      <c r="C12" s="51" t="s">
        <v>92</v>
      </c>
      <c r="D12" s="51" t="s">
        <v>93</v>
      </c>
      <c r="E12" s="52">
        <v>0</v>
      </c>
      <c r="J12" s="7" t="s">
        <v>94</v>
      </c>
      <c r="K12" s="7">
        <f>E10+E15+E21</f>
        <v>0</v>
      </c>
    </row>
    <row r="13" spans="1:17" ht="30" hidden="1">
      <c r="A13" s="576"/>
      <c r="B13" s="53" t="s">
        <v>95</v>
      </c>
      <c r="C13" s="54" t="s">
        <v>92</v>
      </c>
      <c r="D13" s="54" t="s">
        <v>1</v>
      </c>
      <c r="E13" s="55">
        <v>0</v>
      </c>
      <c r="J13" s="7" t="s">
        <v>96</v>
      </c>
      <c r="K13" s="7">
        <f>E11+E16+E22</f>
        <v>0</v>
      </c>
    </row>
    <row r="14" spans="1:17" ht="15" hidden="1" customHeight="1">
      <c r="A14" s="578" t="s">
        <v>97</v>
      </c>
      <c r="B14" s="577" t="s">
        <v>98</v>
      </c>
      <c r="C14" s="577"/>
      <c r="D14" s="577"/>
      <c r="E14" s="577"/>
    </row>
    <row r="15" spans="1:17" hidden="1">
      <c r="A15" s="578"/>
      <c r="B15" s="50" t="s">
        <v>86</v>
      </c>
      <c r="C15" s="51" t="s">
        <v>72</v>
      </c>
      <c r="D15" s="51" t="s">
        <v>87</v>
      </c>
      <c r="E15" s="52">
        <v>0</v>
      </c>
    </row>
    <row r="16" spans="1:17" hidden="1">
      <c r="A16" s="578"/>
      <c r="B16" s="50" t="s">
        <v>99</v>
      </c>
      <c r="C16" s="51" t="s">
        <v>72</v>
      </c>
      <c r="D16" s="51" t="s">
        <v>89</v>
      </c>
      <c r="E16" s="52">
        <v>0</v>
      </c>
    </row>
    <row r="17" spans="1:6" s="7" customFormat="1" hidden="1">
      <c r="A17" s="578"/>
      <c r="B17" s="50" t="s">
        <v>91</v>
      </c>
      <c r="C17" s="51" t="s">
        <v>92</v>
      </c>
      <c r="D17" s="51" t="s">
        <v>100</v>
      </c>
      <c r="E17" s="52">
        <v>0</v>
      </c>
    </row>
    <row r="18" spans="1:6" s="7" customFormat="1" ht="30" hidden="1">
      <c r="A18" s="578"/>
      <c r="B18" s="50" t="s">
        <v>95</v>
      </c>
      <c r="C18" s="51" t="s">
        <v>92</v>
      </c>
      <c r="D18" s="51" t="s">
        <v>1</v>
      </c>
      <c r="E18" s="52">
        <v>0</v>
      </c>
    </row>
    <row r="19" spans="1:6" s="7" customFormat="1" ht="30" hidden="1">
      <c r="A19" s="27" t="s">
        <v>12</v>
      </c>
      <c r="B19" s="28" t="s">
        <v>101</v>
      </c>
      <c r="C19" s="29" t="s">
        <v>38</v>
      </c>
      <c r="D19" s="29" t="s">
        <v>1</v>
      </c>
      <c r="E19" s="30">
        <v>0</v>
      </c>
    </row>
    <row r="20" spans="1:6" s="7" customFormat="1" ht="15" hidden="1" customHeight="1">
      <c r="A20" s="573" t="s">
        <v>60</v>
      </c>
      <c r="B20" s="574" t="s">
        <v>102</v>
      </c>
      <c r="C20" s="574"/>
      <c r="D20" s="574"/>
      <c r="E20" s="574"/>
    </row>
    <row r="21" spans="1:6" s="7" customFormat="1" hidden="1">
      <c r="A21" s="573"/>
      <c r="B21" s="57" t="s">
        <v>86</v>
      </c>
      <c r="C21" s="58" t="s">
        <v>72</v>
      </c>
      <c r="D21" s="58" t="s">
        <v>87</v>
      </c>
      <c r="E21" s="59">
        <v>0</v>
      </c>
    </row>
    <row r="22" spans="1:6" s="7" customFormat="1" hidden="1">
      <c r="A22" s="573"/>
      <c r="B22" s="57" t="s">
        <v>99</v>
      </c>
      <c r="C22" s="58" t="s">
        <v>72</v>
      </c>
      <c r="D22" s="58" t="s">
        <v>89</v>
      </c>
      <c r="E22" s="59">
        <v>0</v>
      </c>
    </row>
    <row r="23" spans="1:6" s="7" customFormat="1" hidden="1">
      <c r="A23" s="573"/>
      <c r="B23" s="57" t="s">
        <v>91</v>
      </c>
      <c r="C23" s="58" t="s">
        <v>92</v>
      </c>
      <c r="D23" s="58" t="s">
        <v>103</v>
      </c>
      <c r="E23" s="59">
        <v>0</v>
      </c>
    </row>
    <row r="24" spans="1:6" s="7" customFormat="1" ht="30" hidden="1">
      <c r="A24" s="573"/>
      <c r="B24" s="60" t="s">
        <v>95</v>
      </c>
      <c r="C24" s="61" t="s">
        <v>92</v>
      </c>
      <c r="D24" s="61" t="s">
        <v>1</v>
      </c>
      <c r="E24" s="62">
        <v>0</v>
      </c>
    </row>
    <row r="25" spans="1:6" s="7" customFormat="1" ht="15.75" hidden="1" customHeight="1">
      <c r="A25" s="566" t="s">
        <v>104</v>
      </c>
      <c r="B25" s="566"/>
      <c r="C25" s="566"/>
      <c r="D25" s="566"/>
      <c r="E25" s="566"/>
    </row>
    <row r="26" spans="1:6" s="7" customFormat="1" ht="30" hidden="1">
      <c r="A26" s="14" t="s">
        <v>4</v>
      </c>
      <c r="B26" s="15" t="s">
        <v>105</v>
      </c>
      <c r="C26" s="16" t="s">
        <v>41</v>
      </c>
      <c r="D26" s="16" t="s">
        <v>106</v>
      </c>
      <c r="E26" s="17">
        <v>0</v>
      </c>
    </row>
    <row r="27" spans="1:6" s="7" customFormat="1" hidden="1">
      <c r="A27" s="31" t="s">
        <v>4</v>
      </c>
      <c r="B27" s="32" t="s">
        <v>107</v>
      </c>
      <c r="C27" s="33" t="s">
        <v>41</v>
      </c>
      <c r="D27" s="33" t="s">
        <v>87</v>
      </c>
      <c r="E27" s="34">
        <v>3</v>
      </c>
    </row>
    <row r="28" spans="1:6" s="7" customFormat="1" hidden="1">
      <c r="A28" s="31" t="s">
        <v>8</v>
      </c>
      <c r="B28" s="32" t="s">
        <v>108</v>
      </c>
      <c r="C28" s="33" t="s">
        <v>41</v>
      </c>
      <c r="D28" s="33" t="s">
        <v>87</v>
      </c>
      <c r="E28" s="34">
        <f>8.5+2.5+2+4.5+4.5+4.5+4.5+4.5+4.5+4.5+4.5+4+4.5+3+1.5+4.5+5+5+4.5+4.5+4.5+4.5+4.5+5+8+10.5+6+4.5+5.5+4.5+4.5+4.5+4.5+4.5+4.5+4.5+4.5+4.5+4.5+4.5+4</f>
        <v>192</v>
      </c>
    </row>
    <row r="29" spans="1:6" s="7" customFormat="1" hidden="1">
      <c r="A29" s="31" t="s">
        <v>10</v>
      </c>
      <c r="B29" s="32" t="s">
        <v>109</v>
      </c>
      <c r="C29" s="33" t="s">
        <v>38</v>
      </c>
      <c r="D29" s="33" t="s">
        <v>110</v>
      </c>
      <c r="E29" s="34">
        <v>2</v>
      </c>
    </row>
    <row r="30" spans="1:6" s="7" customFormat="1" ht="30" hidden="1">
      <c r="A30" s="31" t="s">
        <v>12</v>
      </c>
      <c r="B30" s="32" t="s">
        <v>111</v>
      </c>
      <c r="C30" s="33" t="s">
        <v>38</v>
      </c>
      <c r="D30" s="33" t="s">
        <v>110</v>
      </c>
      <c r="E30" s="34">
        <v>38</v>
      </c>
      <c r="F30" s="8"/>
    </row>
    <row r="31" spans="1:6" s="7" customFormat="1" ht="30" hidden="1">
      <c r="A31" s="31" t="s">
        <v>16</v>
      </c>
      <c r="B31" s="32" t="s">
        <v>112</v>
      </c>
      <c r="C31" s="33" t="s">
        <v>38</v>
      </c>
      <c r="D31" s="33" t="s">
        <v>110</v>
      </c>
      <c r="E31" s="34">
        <v>0</v>
      </c>
    </row>
    <row r="32" spans="1:6" s="7" customFormat="1" ht="30" hidden="1">
      <c r="A32" s="31" t="s">
        <v>14</v>
      </c>
      <c r="B32" s="32" t="s">
        <v>113</v>
      </c>
      <c r="C32" s="33" t="s">
        <v>38</v>
      </c>
      <c r="D32" s="33" t="s">
        <v>114</v>
      </c>
      <c r="E32" s="34">
        <v>5</v>
      </c>
      <c r="F32" s="8"/>
    </row>
    <row r="33" spans="1:6" s="7" customFormat="1" ht="30" hidden="1">
      <c r="A33" s="31" t="s">
        <v>16</v>
      </c>
      <c r="B33" s="32" t="s">
        <v>115</v>
      </c>
      <c r="C33" s="33" t="s">
        <v>38</v>
      </c>
      <c r="D33" s="33" t="s">
        <v>116</v>
      </c>
      <c r="E33" s="34">
        <v>1</v>
      </c>
      <c r="F33" s="8"/>
    </row>
    <row r="34" spans="1:6" s="7" customFormat="1" ht="30" hidden="1">
      <c r="A34" s="27" t="s">
        <v>20</v>
      </c>
      <c r="B34" s="28" t="s">
        <v>117</v>
      </c>
      <c r="C34" s="29" t="s">
        <v>38</v>
      </c>
      <c r="D34" s="29" t="s">
        <v>118</v>
      </c>
      <c r="E34" s="30">
        <v>0</v>
      </c>
    </row>
    <row r="35" spans="1:6" s="7" customFormat="1" hidden="1">
      <c r="A35" s="56" t="s">
        <v>21</v>
      </c>
      <c r="B35" s="63" t="s">
        <v>119</v>
      </c>
      <c r="C35" s="64" t="s">
        <v>38</v>
      </c>
      <c r="D35" s="64" t="s">
        <v>120</v>
      </c>
      <c r="E35" s="65">
        <v>0</v>
      </c>
    </row>
    <row r="36" spans="1:6" ht="15.75" customHeight="1">
      <c r="A36" s="566" t="s">
        <v>121</v>
      </c>
      <c r="B36" s="566"/>
      <c r="C36" s="566"/>
      <c r="D36" s="566"/>
      <c r="E36" s="566"/>
    </row>
    <row r="37" spans="1:6" hidden="1">
      <c r="A37" s="38"/>
      <c r="B37" s="66"/>
      <c r="C37" s="40"/>
      <c r="D37" s="40"/>
      <c r="E37" s="41"/>
      <c r="F37" s="8"/>
    </row>
    <row r="38" spans="1:6" hidden="1">
      <c r="A38" s="31"/>
      <c r="B38" s="32"/>
      <c r="C38" s="33"/>
      <c r="D38" s="33"/>
      <c r="E38" s="34"/>
    </row>
    <row r="39" spans="1:6" ht="45">
      <c r="A39" s="18" t="s">
        <v>4</v>
      </c>
      <c r="B39" s="19" t="s">
        <v>122</v>
      </c>
      <c r="C39" s="20" t="s">
        <v>41</v>
      </c>
      <c r="D39" s="20" t="s">
        <v>123</v>
      </c>
      <c r="E39" s="21">
        <v>8</v>
      </c>
      <c r="F39" s="8"/>
    </row>
    <row r="40" spans="1:6" ht="45" hidden="1">
      <c r="A40" s="67" t="s">
        <v>10</v>
      </c>
      <c r="B40" s="35" t="s">
        <v>124</v>
      </c>
      <c r="C40" s="36" t="s">
        <v>41</v>
      </c>
      <c r="D40" s="36" t="s">
        <v>125</v>
      </c>
      <c r="E40" s="37">
        <v>6.5</v>
      </c>
      <c r="F40" s="8"/>
    </row>
    <row r="41" spans="1:6" ht="30" hidden="1">
      <c r="A41" s="68" t="s">
        <v>14</v>
      </c>
      <c r="B41" s="69" t="s">
        <v>111</v>
      </c>
      <c r="C41" s="70" t="s">
        <v>38</v>
      </c>
      <c r="D41" s="70" t="s">
        <v>110</v>
      </c>
      <c r="E41" s="71"/>
    </row>
    <row r="42" spans="1:6" ht="30" hidden="1">
      <c r="A42" s="27" t="s">
        <v>16</v>
      </c>
      <c r="B42" s="28" t="s">
        <v>112</v>
      </c>
      <c r="C42" s="29" t="s">
        <v>38</v>
      </c>
      <c r="D42" s="29" t="s">
        <v>110</v>
      </c>
      <c r="E42" s="30"/>
    </row>
    <row r="43" spans="1:6" ht="30" hidden="1">
      <c r="A43" s="27" t="s">
        <v>18</v>
      </c>
      <c r="B43" s="28" t="s">
        <v>126</v>
      </c>
      <c r="C43" s="29" t="s">
        <v>38</v>
      </c>
      <c r="D43" s="29" t="s">
        <v>127</v>
      </c>
      <c r="E43" s="30"/>
    </row>
    <row r="44" spans="1:6" ht="30" hidden="1">
      <c r="A44" s="27" t="s">
        <v>19</v>
      </c>
      <c r="B44" s="28" t="s">
        <v>128</v>
      </c>
      <c r="C44" s="29" t="s">
        <v>38</v>
      </c>
      <c r="D44" s="29" t="s">
        <v>116</v>
      </c>
      <c r="E44" s="30"/>
    </row>
    <row r="45" spans="1:6" ht="15.75" customHeight="1">
      <c r="A45" s="575" t="s">
        <v>129</v>
      </c>
      <c r="B45" s="575"/>
      <c r="C45" s="575"/>
      <c r="D45" s="575"/>
      <c r="E45" s="575"/>
    </row>
    <row r="46" spans="1:6" ht="43.5" hidden="1" customHeight="1">
      <c r="A46" s="38"/>
      <c r="B46" s="66"/>
      <c r="C46" s="40"/>
      <c r="D46" s="40"/>
      <c r="E46" s="41"/>
    </row>
    <row r="47" spans="1:6" hidden="1">
      <c r="A47" s="31"/>
      <c r="B47" s="32"/>
      <c r="C47" s="33"/>
      <c r="D47" s="33"/>
      <c r="E47" s="34"/>
    </row>
    <row r="48" spans="1:6" ht="52.5" customHeight="1">
      <c r="A48" s="18" t="s">
        <v>4</v>
      </c>
      <c r="B48" s="19" t="s">
        <v>130</v>
      </c>
      <c r="C48" s="20" t="s">
        <v>131</v>
      </c>
      <c r="D48" s="20" t="s">
        <v>132</v>
      </c>
      <c r="E48" s="21">
        <f>7.1</f>
        <v>7.1</v>
      </c>
    </row>
    <row r="49" spans="1:5" ht="15.75" customHeight="1">
      <c r="A49" s="566" t="s">
        <v>133</v>
      </c>
      <c r="B49" s="566"/>
      <c r="C49" s="566"/>
      <c r="D49" s="566"/>
      <c r="E49" s="566"/>
    </row>
    <row r="50" spans="1:5" hidden="1">
      <c r="A50" s="38"/>
      <c r="B50" s="66"/>
      <c r="C50" s="40"/>
      <c r="D50" s="40"/>
      <c r="E50" s="41"/>
    </row>
    <row r="51" spans="1:5" hidden="1">
      <c r="A51" s="31"/>
      <c r="B51" s="32"/>
      <c r="C51" s="33"/>
      <c r="D51" s="33"/>
      <c r="E51" s="34"/>
    </row>
    <row r="52" spans="1:5" ht="39" customHeight="1">
      <c r="A52" s="18" t="s">
        <v>4</v>
      </c>
      <c r="B52" s="19" t="s">
        <v>134</v>
      </c>
      <c r="C52" s="64" t="s">
        <v>38</v>
      </c>
      <c r="D52" s="64" t="s">
        <v>135</v>
      </c>
      <c r="E52" s="21">
        <f>11*4+12*3+4*2+10*2+12</f>
        <v>120</v>
      </c>
    </row>
    <row r="53" spans="1:5" ht="15.75" customHeight="1">
      <c r="A53" s="566" t="s">
        <v>136</v>
      </c>
      <c r="B53" s="566"/>
      <c r="C53" s="566"/>
      <c r="D53" s="566"/>
      <c r="E53" s="566"/>
    </row>
    <row r="54" spans="1:5" hidden="1">
      <c r="A54" s="38"/>
      <c r="B54" s="66"/>
      <c r="C54" s="40"/>
      <c r="D54" s="40"/>
      <c r="E54" s="41"/>
    </row>
    <row r="55" spans="1:5" hidden="1">
      <c r="A55" s="31"/>
      <c r="B55" s="32"/>
      <c r="C55" s="33"/>
      <c r="D55" s="33"/>
      <c r="E55" s="34"/>
    </row>
    <row r="56" spans="1:5" ht="30" hidden="1">
      <c r="A56" s="18" t="s">
        <v>4</v>
      </c>
      <c r="B56" s="19" t="s">
        <v>137</v>
      </c>
      <c r="C56" s="64" t="s">
        <v>38</v>
      </c>
      <c r="D56" s="64" t="s">
        <v>135</v>
      </c>
      <c r="E56" s="21">
        <f>22+24</f>
        <v>46</v>
      </c>
    </row>
    <row r="57" spans="1:5" hidden="1">
      <c r="A57" s="569"/>
      <c r="B57" s="569"/>
      <c r="C57" s="569"/>
      <c r="D57" s="569"/>
      <c r="E57" s="569"/>
    </row>
    <row r="58" spans="1:5" hidden="1">
      <c r="A58" s="571"/>
      <c r="B58" s="571"/>
      <c r="C58" s="29"/>
      <c r="D58" s="29"/>
      <c r="E58" s="30"/>
    </row>
    <row r="59" spans="1:5" hidden="1">
      <c r="A59" s="572"/>
      <c r="B59" s="572"/>
      <c r="C59" s="572"/>
      <c r="D59" s="572"/>
      <c r="E59" s="572"/>
    </row>
    <row r="60" spans="1:5" hidden="1">
      <c r="A60" s="567"/>
      <c r="B60" s="567"/>
      <c r="C60" s="64"/>
      <c r="D60" s="64"/>
      <c r="E60" s="65"/>
    </row>
    <row r="61" spans="1:5" ht="44.25" customHeight="1">
      <c r="A61" s="8" t="s">
        <v>4</v>
      </c>
      <c r="B61" s="72" t="s">
        <v>138</v>
      </c>
      <c r="C61" s="8" t="s">
        <v>131</v>
      </c>
      <c r="D61" s="64" t="s">
        <v>139</v>
      </c>
      <c r="E61" s="65">
        <f>125+2.8+4.7</f>
        <v>132.5</v>
      </c>
    </row>
    <row r="63" spans="1:5" ht="18" customHeight="1">
      <c r="A63" s="568" t="s">
        <v>140</v>
      </c>
      <c r="B63" s="568"/>
      <c r="C63" s="568"/>
      <c r="D63" s="568"/>
      <c r="E63" s="568"/>
    </row>
    <row r="65" spans="1:10" ht="20.25" customHeight="1">
      <c r="A65" s="73" t="s">
        <v>0</v>
      </c>
      <c r="B65" s="74" t="s">
        <v>66</v>
      </c>
      <c r="C65" s="74" t="s">
        <v>67</v>
      </c>
      <c r="D65" s="74" t="s">
        <v>69</v>
      </c>
      <c r="E65" s="75" t="s">
        <v>64</v>
      </c>
    </row>
    <row r="66" spans="1:10" s="7" customFormat="1" ht="23.25" customHeight="1">
      <c r="A66" s="569" t="s">
        <v>141</v>
      </c>
      <c r="B66" s="569"/>
      <c r="C66" s="569"/>
      <c r="D66" s="569"/>
      <c r="E66" s="569"/>
      <c r="I66" s="8"/>
      <c r="J66" s="8"/>
    </row>
    <row r="67" spans="1:10" s="7" customFormat="1" ht="147.75" customHeight="1">
      <c r="A67" s="76" t="s">
        <v>4</v>
      </c>
      <c r="B67" s="77" t="s">
        <v>142</v>
      </c>
      <c r="C67" s="78" t="s">
        <v>131</v>
      </c>
      <c r="D67" s="78">
        <f>176</f>
        <v>176</v>
      </c>
      <c r="E67" s="79" t="s">
        <v>143</v>
      </c>
      <c r="I67" s="8"/>
      <c r="J67" s="8"/>
    </row>
    <row r="68" spans="1:10" s="7" customFormat="1" ht="15.75" customHeight="1">
      <c r="A68" s="570" t="s">
        <v>144</v>
      </c>
      <c r="B68" s="570"/>
      <c r="C68" s="570"/>
      <c r="D68" s="80">
        <f>SUM(D67:D67)</f>
        <v>176</v>
      </c>
      <c r="E68" s="81" t="s">
        <v>1</v>
      </c>
      <c r="I68" s="8"/>
      <c r="J68" s="8"/>
    </row>
  </sheetData>
  <mergeCells count="19">
    <mergeCell ref="A5:E5"/>
    <mergeCell ref="A9:A13"/>
    <mergeCell ref="B9:E9"/>
    <mergeCell ref="A14:A18"/>
    <mergeCell ref="B14:E14"/>
    <mergeCell ref="A20:A24"/>
    <mergeCell ref="B20:E20"/>
    <mergeCell ref="A25:E25"/>
    <mergeCell ref="A36:E36"/>
    <mergeCell ref="A45:E45"/>
    <mergeCell ref="A60:B60"/>
    <mergeCell ref="A63:E63"/>
    <mergeCell ref="A66:E66"/>
    <mergeCell ref="A68:C68"/>
    <mergeCell ref="A49:E49"/>
    <mergeCell ref="A53:E53"/>
    <mergeCell ref="A57:E57"/>
    <mergeCell ref="A58:B58"/>
    <mergeCell ref="A59:E59"/>
  </mergeCells>
  <pageMargins left="0.82677165354330717" right="0.23622047244094491" top="0.74803149606299213" bottom="0.35433070866141736" header="0.31496062992125984" footer="0"/>
  <pageSetup paperSize="9" scale="8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MJ14"/>
  <sheetViews>
    <sheetView workbookViewId="0"/>
  </sheetViews>
  <sheetFormatPr defaultColWidth="9.140625" defaultRowHeight="15"/>
  <cols>
    <col min="1" max="1" width="5.5703125" style="7" customWidth="1"/>
    <col min="2" max="2" width="44.140625" style="7" customWidth="1"/>
    <col min="3" max="3" width="10.7109375" style="7" customWidth="1"/>
    <col min="4" max="4" width="12.28515625" style="7" customWidth="1"/>
    <col min="5" max="5" width="14.42578125" style="7" customWidth="1"/>
    <col min="6" max="6" width="13" style="7" customWidth="1"/>
    <col min="7" max="7" width="11.85546875" style="7" customWidth="1"/>
    <col min="8" max="8" width="12.7109375" style="7" customWidth="1"/>
    <col min="9" max="9" width="10.85546875" style="7" customWidth="1"/>
    <col min="10" max="10" width="7.28515625" style="7" customWidth="1"/>
    <col min="11" max="11" width="7.140625" style="7" customWidth="1"/>
    <col min="12" max="12" width="14.85546875" style="7" customWidth="1"/>
    <col min="13" max="13" width="14.140625" style="7" customWidth="1"/>
    <col min="14" max="14" width="13.7109375" style="8" customWidth="1"/>
    <col min="15" max="15" width="13.5703125" style="8" customWidth="1"/>
    <col min="16" max="16" width="16.5703125" style="7" customWidth="1"/>
    <col min="17" max="17" width="14.85546875" style="7" customWidth="1"/>
    <col min="18" max="18" width="27.5703125" style="7" customWidth="1"/>
    <col min="19" max="1024" width="9.140625" style="7"/>
  </cols>
  <sheetData>
    <row r="2" spans="1:16" ht="15.75" customHeight="1">
      <c r="A2" s="579" t="s">
        <v>145</v>
      </c>
      <c r="B2" s="579"/>
      <c r="C2" s="579"/>
      <c r="D2" s="579"/>
      <c r="E2" s="57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4" spans="1:16">
      <c r="A4" s="73" t="s">
        <v>0</v>
      </c>
      <c r="B4" s="74" t="s">
        <v>66</v>
      </c>
      <c r="C4" s="74" t="s">
        <v>67</v>
      </c>
      <c r="D4" s="74" t="s">
        <v>69</v>
      </c>
      <c r="E4" s="75" t="s">
        <v>64</v>
      </c>
    </row>
    <row r="5" spans="1:16" ht="15" customHeight="1">
      <c r="A5" s="569" t="s">
        <v>141</v>
      </c>
      <c r="B5" s="569"/>
      <c r="C5" s="569"/>
      <c r="D5" s="569"/>
      <c r="E5" s="569"/>
    </row>
    <row r="6" spans="1:16" ht="88.5" customHeight="1">
      <c r="A6" s="27" t="s">
        <v>4</v>
      </c>
      <c r="B6" s="28" t="s">
        <v>142</v>
      </c>
      <c r="C6" s="29" t="s">
        <v>131</v>
      </c>
      <c r="D6" s="29">
        <f>176</f>
        <v>176</v>
      </c>
      <c r="E6" s="30" t="s">
        <v>143</v>
      </c>
      <c r="F6" s="7" t="s">
        <v>74</v>
      </c>
    </row>
    <row r="7" spans="1:16" ht="15.75" customHeight="1">
      <c r="A7" s="570" t="s">
        <v>144</v>
      </c>
      <c r="B7" s="570"/>
      <c r="C7" s="570"/>
      <c r="D7" s="80">
        <f>SUM(D6:D6)</f>
        <v>176</v>
      </c>
      <c r="E7" s="81" t="s">
        <v>1</v>
      </c>
    </row>
    <row r="9" spans="1:16" s="7" customFormat="1">
      <c r="I9" s="8"/>
      <c r="J9" s="8"/>
    </row>
    <row r="10" spans="1:16" s="7" customFormat="1">
      <c r="I10" s="8"/>
      <c r="J10" s="8"/>
    </row>
    <row r="11" spans="1:16" s="7" customFormat="1">
      <c r="I11" s="8"/>
      <c r="J11" s="8"/>
    </row>
    <row r="12" spans="1:16" s="7" customFormat="1">
      <c r="I12" s="8"/>
      <c r="J12" s="8"/>
    </row>
    <row r="13" spans="1:16" s="7" customFormat="1">
      <c r="A13" s="7" t="s">
        <v>74</v>
      </c>
      <c r="I13" s="8"/>
      <c r="J13" s="8"/>
    </row>
    <row r="14" spans="1:16" s="7" customFormat="1">
      <c r="I14" s="8"/>
      <c r="J14" s="8"/>
    </row>
  </sheetData>
  <mergeCells count="3">
    <mergeCell ref="A2:E2"/>
    <mergeCell ref="A5:E5"/>
    <mergeCell ref="A7:C7"/>
  </mergeCells>
  <pageMargins left="0.7" right="0.7" top="0.75" bottom="0.75" header="0.51180555555555496" footer="0.51180555555555496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MJ19"/>
  <sheetViews>
    <sheetView workbookViewId="0"/>
  </sheetViews>
  <sheetFormatPr defaultColWidth="9.140625" defaultRowHeight="15"/>
  <cols>
    <col min="1" max="1" width="5.5703125" style="7" customWidth="1"/>
    <col min="2" max="2" width="50.5703125" style="7" customWidth="1"/>
    <col min="3" max="3" width="10.7109375" style="7" customWidth="1"/>
    <col min="4" max="4" width="11.28515625" style="7" customWidth="1"/>
    <col min="5" max="5" width="14.140625" style="7" customWidth="1"/>
    <col min="6" max="6" width="22.85546875" style="7" customWidth="1"/>
    <col min="7" max="7" width="13" style="7" customWidth="1"/>
    <col min="8" max="8" width="11.85546875" style="7" customWidth="1"/>
    <col min="9" max="9" width="12.7109375" style="7" customWidth="1"/>
    <col min="10" max="10" width="10.85546875" style="7" customWidth="1"/>
    <col min="11" max="11" width="7.28515625" style="7" customWidth="1"/>
    <col min="12" max="12" width="7.140625" style="7" customWidth="1"/>
    <col min="13" max="13" width="14.85546875" style="7" customWidth="1"/>
    <col min="14" max="14" width="14.140625" style="7" customWidth="1"/>
    <col min="15" max="15" width="13.7109375" style="8" customWidth="1"/>
    <col min="16" max="16" width="13.5703125" style="8" customWidth="1"/>
    <col min="17" max="17" width="16.5703125" style="7" customWidth="1"/>
    <col min="18" max="18" width="14.85546875" style="7" customWidth="1"/>
    <col min="19" max="19" width="27.5703125" style="7" customWidth="1"/>
    <col min="20" max="1024" width="9.140625" style="7"/>
  </cols>
  <sheetData>
    <row r="2" spans="1:17" ht="15.75">
      <c r="A2" s="82" t="s">
        <v>146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4" spans="1:17">
      <c r="A4" s="73" t="s">
        <v>0</v>
      </c>
      <c r="B4" s="74" t="s">
        <v>147</v>
      </c>
      <c r="C4" s="74" t="s">
        <v>67</v>
      </c>
      <c r="D4" s="12" t="s">
        <v>148</v>
      </c>
      <c r="E4" s="13" t="s">
        <v>69</v>
      </c>
    </row>
    <row r="5" spans="1:17" ht="15" customHeight="1">
      <c r="A5" s="569" t="s">
        <v>149</v>
      </c>
      <c r="B5" s="569"/>
      <c r="C5" s="569"/>
      <c r="D5" s="569"/>
      <c r="E5" s="569"/>
    </row>
    <row r="6" spans="1:17" ht="90" hidden="1">
      <c r="A6" s="27" t="s">
        <v>4</v>
      </c>
      <c r="B6" s="28" t="s">
        <v>150</v>
      </c>
      <c r="C6" s="29" t="s">
        <v>41</v>
      </c>
      <c r="D6" s="29" t="s">
        <v>151</v>
      </c>
      <c r="E6" s="83">
        <v>0</v>
      </c>
      <c r="F6" s="84"/>
    </row>
    <row r="7" spans="1:17" ht="48" customHeight="1">
      <c r="A7" s="31" t="s">
        <v>4</v>
      </c>
      <c r="B7" s="85" t="s">
        <v>152</v>
      </c>
      <c r="C7" s="86" t="s">
        <v>41</v>
      </c>
      <c r="D7" s="86" t="s">
        <v>151</v>
      </c>
      <c r="E7" s="87">
        <f>1512+35</f>
        <v>1547</v>
      </c>
      <c r="F7" s="8" t="s">
        <v>74</v>
      </c>
    </row>
    <row r="8" spans="1:17" ht="15" customHeight="1">
      <c r="A8" s="569" t="s">
        <v>153</v>
      </c>
      <c r="B8" s="569"/>
      <c r="C8" s="569"/>
      <c r="D8" s="569"/>
      <c r="E8" s="569"/>
      <c r="F8" s="8"/>
    </row>
    <row r="9" spans="1:17" ht="45">
      <c r="A9" s="31" t="s">
        <v>4</v>
      </c>
      <c r="B9" s="85" t="s">
        <v>154</v>
      </c>
      <c r="C9" s="86" t="s">
        <v>41</v>
      </c>
      <c r="D9" s="86" t="s">
        <v>155</v>
      </c>
      <c r="E9" s="87">
        <f>81+7.4+5.8</f>
        <v>94.2</v>
      </c>
      <c r="F9" s="8" t="s">
        <v>74</v>
      </c>
    </row>
    <row r="10" spans="1:17" ht="15" customHeight="1">
      <c r="A10" s="580" t="s">
        <v>144</v>
      </c>
      <c r="B10" s="580"/>
      <c r="C10" s="580"/>
      <c r="D10" s="580"/>
      <c r="E10" s="88">
        <f>E7+E9</f>
        <v>1641.2</v>
      </c>
      <c r="F10" s="8"/>
    </row>
    <row r="11" spans="1:17" ht="15" hidden="1" customHeight="1">
      <c r="A11" s="569" t="s">
        <v>156</v>
      </c>
      <c r="B11" s="569"/>
      <c r="C11" s="569"/>
      <c r="D11" s="569"/>
      <c r="E11" s="569"/>
      <c r="F11" s="8"/>
    </row>
    <row r="12" spans="1:17" s="96" customFormat="1" ht="45" hidden="1">
      <c r="A12" s="89" t="s">
        <v>4</v>
      </c>
      <c r="B12" s="90" t="s">
        <v>157</v>
      </c>
      <c r="C12" s="91" t="s">
        <v>72</v>
      </c>
      <c r="D12" s="92" t="s">
        <v>158</v>
      </c>
      <c r="E12" s="93">
        <v>0</v>
      </c>
      <c r="F12" s="94"/>
      <c r="G12" s="95"/>
      <c r="H12" s="95"/>
      <c r="O12" s="97"/>
      <c r="P12" s="97"/>
    </row>
    <row r="13" spans="1:17" s="96" customFormat="1" ht="15" customHeight="1">
      <c r="A13" s="569" t="s">
        <v>159</v>
      </c>
      <c r="B13" s="569"/>
      <c r="C13" s="569"/>
      <c r="D13" s="569"/>
      <c r="E13" s="569"/>
      <c r="F13" s="94"/>
      <c r="G13" s="95"/>
      <c r="H13" s="95"/>
      <c r="O13" s="97"/>
      <c r="P13" s="97"/>
    </row>
    <row r="14" spans="1:17" ht="60">
      <c r="A14" s="31" t="s">
        <v>4</v>
      </c>
      <c r="B14" s="32" t="s">
        <v>160</v>
      </c>
      <c r="C14" s="33" t="s">
        <v>41</v>
      </c>
      <c r="D14" s="98" t="s">
        <v>161</v>
      </c>
      <c r="E14" s="34">
        <f>30.5+2.1+14+16.4+11.2+1515.3+46.8+12.1+1.8+0.6+14+2.1</f>
        <v>1666.8999999999996</v>
      </c>
      <c r="F14" s="8" t="s">
        <v>74</v>
      </c>
    </row>
    <row r="15" spans="1:17" ht="15" customHeight="1">
      <c r="A15" s="569" t="s">
        <v>162</v>
      </c>
      <c r="B15" s="569"/>
      <c r="C15" s="569"/>
      <c r="D15" s="569"/>
      <c r="E15" s="569"/>
      <c r="F15" s="8"/>
    </row>
    <row r="16" spans="1:17" ht="60" hidden="1">
      <c r="A16" s="27" t="s">
        <v>4</v>
      </c>
      <c r="B16" s="28" t="s">
        <v>163</v>
      </c>
      <c r="C16" s="29" t="s">
        <v>72</v>
      </c>
      <c r="D16" s="99" t="s">
        <v>164</v>
      </c>
      <c r="E16" s="30">
        <v>0</v>
      </c>
      <c r="F16" s="8"/>
    </row>
    <row r="17" spans="1:6" s="7" customFormat="1" ht="60">
      <c r="A17" s="31" t="s">
        <v>4</v>
      </c>
      <c r="B17" s="32" t="s">
        <v>165</v>
      </c>
      <c r="C17" s="33" t="s">
        <v>72</v>
      </c>
      <c r="D17" s="98" t="s">
        <v>166</v>
      </c>
      <c r="E17" s="34">
        <v>3012</v>
      </c>
      <c r="F17" s="8" t="s">
        <v>74</v>
      </c>
    </row>
    <row r="18" spans="1:6" s="7" customFormat="1" ht="60">
      <c r="A18" s="67" t="s">
        <v>8</v>
      </c>
      <c r="B18" s="35" t="s">
        <v>167</v>
      </c>
      <c r="C18" s="36" t="s">
        <v>72</v>
      </c>
      <c r="D18" s="100" t="s">
        <v>164</v>
      </c>
      <c r="E18" s="37" t="e">
        <f>#REF!</f>
        <v>#REF!</v>
      </c>
      <c r="F18" s="7" t="s">
        <v>74</v>
      </c>
    </row>
    <row r="19" spans="1:6" s="7" customFormat="1" ht="60" hidden="1">
      <c r="A19" s="101" t="s">
        <v>12</v>
      </c>
      <c r="B19" s="102" t="s">
        <v>168</v>
      </c>
      <c r="C19" s="103" t="s">
        <v>72</v>
      </c>
      <c r="D19" s="104" t="s">
        <v>166</v>
      </c>
      <c r="E19" s="105">
        <v>0</v>
      </c>
    </row>
  </sheetData>
  <mergeCells count="6">
    <mergeCell ref="A15:E15"/>
    <mergeCell ref="A5:E5"/>
    <mergeCell ref="A8:E8"/>
    <mergeCell ref="A10:D10"/>
    <mergeCell ref="A11:E11"/>
    <mergeCell ref="A13:E13"/>
  </mergeCells>
  <pageMargins left="0.7" right="0.7" top="0.75" bottom="0.75" header="0.51180555555555496" footer="0.51180555555555496"/>
  <pageSetup paperSize="9" scale="9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AMJ45"/>
  <sheetViews>
    <sheetView workbookViewId="0"/>
  </sheetViews>
  <sheetFormatPr defaultColWidth="9.140625" defaultRowHeight="15"/>
  <cols>
    <col min="1" max="1" width="5.5703125" style="7" customWidth="1"/>
    <col min="2" max="2" width="43" style="7" customWidth="1"/>
    <col min="3" max="3" width="10.7109375" style="7" customWidth="1"/>
    <col min="4" max="4" width="12.42578125" style="7" customWidth="1"/>
    <col min="5" max="5" width="12.28515625" style="7" customWidth="1"/>
    <col min="6" max="6" width="22.85546875" style="7" customWidth="1"/>
    <col min="7" max="7" width="13" style="7" customWidth="1"/>
    <col min="8" max="8" width="11.85546875" style="7" customWidth="1"/>
    <col min="9" max="9" width="12.7109375" style="7" customWidth="1"/>
    <col min="10" max="10" width="10.85546875" style="7" customWidth="1"/>
    <col min="11" max="11" width="7.28515625" style="7" customWidth="1"/>
    <col min="12" max="12" width="7.140625" style="7" customWidth="1"/>
    <col min="13" max="13" width="14.85546875" style="7" customWidth="1"/>
    <col min="14" max="14" width="14.140625" style="7" customWidth="1"/>
    <col min="15" max="15" width="13.7109375" style="8" customWidth="1"/>
    <col min="16" max="16" width="13.5703125" style="8" customWidth="1"/>
    <col min="17" max="17" width="16.5703125" style="7" customWidth="1"/>
    <col min="18" max="18" width="14.85546875" style="7" customWidth="1"/>
    <col min="19" max="19" width="27.5703125" style="7" customWidth="1"/>
    <col min="20" max="1024" width="9.140625" style="7"/>
  </cols>
  <sheetData>
    <row r="2" spans="1:17" ht="15.75">
      <c r="A2" s="106" t="s">
        <v>169</v>
      </c>
      <c r="B2" s="107"/>
      <c r="C2" s="107"/>
      <c r="D2" s="107"/>
      <c r="E2" s="108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>
      <c r="A3" s="109"/>
      <c r="B3" s="110"/>
      <c r="C3" s="110"/>
      <c r="D3" s="110"/>
      <c r="E3" s="111"/>
    </row>
    <row r="4" spans="1:17">
      <c r="A4" s="73" t="s">
        <v>0</v>
      </c>
      <c r="B4" s="74" t="s">
        <v>147</v>
      </c>
      <c r="C4" s="74" t="s">
        <v>67</v>
      </c>
      <c r="D4" s="12" t="s">
        <v>148</v>
      </c>
      <c r="E4" s="13" t="s">
        <v>69</v>
      </c>
    </row>
    <row r="5" spans="1:17" ht="15" hidden="1" customHeight="1">
      <c r="A5" s="569" t="s">
        <v>170</v>
      </c>
      <c r="B5" s="569"/>
      <c r="C5" s="569"/>
      <c r="D5" s="569"/>
      <c r="E5" s="569"/>
    </row>
    <row r="6" spans="1:17" ht="45" hidden="1">
      <c r="A6" s="27" t="s">
        <v>4</v>
      </c>
      <c r="B6" s="28" t="s">
        <v>171</v>
      </c>
      <c r="C6" s="29" t="s">
        <v>72</v>
      </c>
      <c r="D6" s="29" t="s">
        <v>172</v>
      </c>
      <c r="E6" s="83">
        <v>0</v>
      </c>
      <c r="F6" s="84"/>
    </row>
    <row r="7" spans="1:17" ht="15" hidden="1" customHeight="1">
      <c r="A7" s="569" t="s">
        <v>173</v>
      </c>
      <c r="B7" s="569"/>
      <c r="C7" s="569"/>
      <c r="D7" s="569"/>
      <c r="E7" s="569"/>
      <c r="F7" s="84"/>
    </row>
    <row r="8" spans="1:17" ht="30" hidden="1">
      <c r="A8" s="27" t="s">
        <v>4</v>
      </c>
      <c r="B8" s="90" t="s">
        <v>174</v>
      </c>
      <c r="C8" s="112" t="s">
        <v>72</v>
      </c>
      <c r="D8" s="112" t="s">
        <v>175</v>
      </c>
      <c r="E8" s="113">
        <v>0</v>
      </c>
    </row>
    <row r="9" spans="1:17" ht="15" hidden="1" customHeight="1">
      <c r="A9" s="569" t="s">
        <v>176</v>
      </c>
      <c r="B9" s="569"/>
      <c r="C9" s="569"/>
      <c r="D9" s="569"/>
      <c r="E9" s="569"/>
    </row>
    <row r="10" spans="1:17" ht="30" hidden="1">
      <c r="A10" s="27" t="s">
        <v>4</v>
      </c>
      <c r="B10" s="90" t="s">
        <v>177</v>
      </c>
      <c r="C10" s="112" t="s">
        <v>72</v>
      </c>
      <c r="D10" s="112" t="s">
        <v>178</v>
      </c>
      <c r="E10" s="113">
        <v>0</v>
      </c>
    </row>
    <row r="11" spans="1:17" ht="15" customHeight="1">
      <c r="A11" s="572" t="s">
        <v>179</v>
      </c>
      <c r="B11" s="572"/>
      <c r="C11" s="572"/>
      <c r="D11" s="572"/>
      <c r="E11" s="572"/>
    </row>
    <row r="12" spans="1:17" ht="45">
      <c r="A12" s="56" t="s">
        <v>4</v>
      </c>
      <c r="B12" s="63" t="s">
        <v>180</v>
      </c>
      <c r="C12" s="64" t="s">
        <v>72</v>
      </c>
      <c r="D12" s="64" t="s">
        <v>1</v>
      </c>
      <c r="E12" s="114" t="e">
        <f>1184+#REF!</f>
        <v>#REF!</v>
      </c>
    </row>
    <row r="13" spans="1:17" ht="15" customHeight="1">
      <c r="A13" s="572" t="s">
        <v>181</v>
      </c>
      <c r="B13" s="572"/>
      <c r="C13" s="572"/>
      <c r="D13" s="572"/>
      <c r="E13" s="572"/>
    </row>
    <row r="14" spans="1:17" ht="45">
      <c r="A14" s="56" t="s">
        <v>4</v>
      </c>
      <c r="B14" s="63" t="s">
        <v>182</v>
      </c>
      <c r="C14" s="64" t="s">
        <v>72</v>
      </c>
      <c r="D14" s="64" t="s">
        <v>1</v>
      </c>
      <c r="E14" s="114" t="e">
        <f>1220+#REF!</f>
        <v>#REF!</v>
      </c>
    </row>
    <row r="15" spans="1:17" ht="15" customHeight="1">
      <c r="A15" s="572" t="s">
        <v>183</v>
      </c>
      <c r="B15" s="572"/>
      <c r="C15" s="572"/>
      <c r="D15" s="572"/>
      <c r="E15" s="572"/>
    </row>
    <row r="16" spans="1:17" ht="60">
      <c r="A16" s="56" t="s">
        <v>4</v>
      </c>
      <c r="B16" s="63" t="s">
        <v>184</v>
      </c>
      <c r="C16" s="64" t="s">
        <v>72</v>
      </c>
      <c r="D16" s="64" t="s">
        <v>1</v>
      </c>
      <c r="E16" s="114" t="e">
        <f>1278+#REF!</f>
        <v>#REF!</v>
      </c>
    </row>
    <row r="17" spans="1:17" ht="13.9" customHeight="1">
      <c r="A17" s="572" t="s">
        <v>185</v>
      </c>
      <c r="B17" s="572"/>
      <c r="C17" s="572"/>
      <c r="D17" s="572"/>
      <c r="E17" s="572"/>
    </row>
    <row r="18" spans="1:17" ht="69" customHeight="1">
      <c r="A18" s="56" t="s">
        <v>4</v>
      </c>
      <c r="B18" s="63" t="s">
        <v>186</v>
      </c>
      <c r="C18" s="64" t="s">
        <v>72</v>
      </c>
      <c r="D18" s="64" t="s">
        <v>1</v>
      </c>
      <c r="E18" s="114" t="e">
        <f>1410+#REF!</f>
        <v>#REF!</v>
      </c>
    </row>
    <row r="19" spans="1:17" ht="15" customHeight="1">
      <c r="A19" s="569" t="s">
        <v>187</v>
      </c>
      <c r="B19" s="569"/>
      <c r="C19" s="569"/>
      <c r="D19" s="569"/>
      <c r="E19" s="569"/>
    </row>
    <row r="20" spans="1:17" ht="46.5" customHeight="1">
      <c r="A20" s="56" t="s">
        <v>4</v>
      </c>
      <c r="B20" s="63" t="s">
        <v>188</v>
      </c>
      <c r="C20" s="64" t="s">
        <v>72</v>
      </c>
      <c r="D20" s="64" t="s">
        <v>1</v>
      </c>
      <c r="E20" s="114">
        <f>(283+287)*0.75</f>
        <v>427.5</v>
      </c>
    </row>
    <row r="21" spans="1:17">
      <c r="A21" s="109"/>
      <c r="B21" s="110"/>
      <c r="C21" s="110"/>
      <c r="D21" s="110"/>
      <c r="E21" s="111"/>
    </row>
    <row r="22" spans="1:17">
      <c r="A22" s="109"/>
      <c r="B22" s="110"/>
      <c r="C22" s="110"/>
      <c r="D22" s="110"/>
      <c r="E22" s="111"/>
    </row>
    <row r="23" spans="1:17" ht="15.75">
      <c r="A23" s="115" t="s">
        <v>189</v>
      </c>
      <c r="B23" s="82"/>
      <c r="C23" s="82"/>
      <c r="D23" s="82"/>
      <c r="E23" s="116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>
      <c r="A24" s="109"/>
      <c r="B24" s="110"/>
      <c r="C24" s="110"/>
      <c r="D24" s="110"/>
      <c r="E24" s="111"/>
    </row>
    <row r="25" spans="1:17">
      <c r="A25" s="73" t="s">
        <v>0</v>
      </c>
      <c r="B25" s="74" t="s">
        <v>147</v>
      </c>
      <c r="C25" s="74" t="s">
        <v>67</v>
      </c>
      <c r="D25" s="12" t="s">
        <v>148</v>
      </c>
      <c r="E25" s="13" t="s">
        <v>69</v>
      </c>
    </row>
    <row r="26" spans="1:17" ht="15" customHeight="1">
      <c r="A26" s="569" t="s">
        <v>190</v>
      </c>
      <c r="B26" s="569"/>
      <c r="C26" s="569"/>
      <c r="D26" s="569"/>
      <c r="E26" s="569"/>
    </row>
    <row r="27" spans="1:17" ht="30">
      <c r="A27" s="18" t="s">
        <v>4</v>
      </c>
      <c r="B27" s="19" t="s">
        <v>191</v>
      </c>
      <c r="C27" s="20" t="s">
        <v>131</v>
      </c>
      <c r="D27" s="20" t="s">
        <v>192</v>
      </c>
      <c r="E27" s="117">
        <f>100</f>
        <v>100</v>
      </c>
      <c r="F27" s="84"/>
    </row>
    <row r="28" spans="1:17" ht="30">
      <c r="A28" s="118" t="s">
        <v>8</v>
      </c>
      <c r="B28" s="119" t="s">
        <v>193</v>
      </c>
      <c r="C28" s="120" t="s">
        <v>131</v>
      </c>
      <c r="D28" s="120" t="s">
        <v>194</v>
      </c>
      <c r="E28" s="121">
        <f>44.5</f>
        <v>44.5</v>
      </c>
      <c r="F28" s="84"/>
    </row>
    <row r="29" spans="1:17" hidden="1">
      <c r="A29" s="588"/>
      <c r="B29" s="588"/>
      <c r="C29" s="588"/>
      <c r="D29" s="588"/>
      <c r="E29" s="588"/>
      <c r="F29" s="84"/>
    </row>
    <row r="30" spans="1:17" hidden="1">
      <c r="A30" s="27"/>
      <c r="B30" s="90"/>
      <c r="C30" s="112"/>
      <c r="D30" s="112"/>
      <c r="E30" s="113"/>
    </row>
    <row r="31" spans="1:17" hidden="1">
      <c r="A31" s="569"/>
      <c r="B31" s="569"/>
      <c r="C31" s="569"/>
      <c r="D31" s="569"/>
      <c r="E31" s="569"/>
    </row>
    <row r="32" spans="1:17" hidden="1">
      <c r="A32" s="27"/>
      <c r="B32" s="90"/>
      <c r="C32" s="112"/>
      <c r="D32" s="112"/>
      <c r="E32" s="113"/>
    </row>
    <row r="33" spans="1:17" hidden="1">
      <c r="A33" s="569"/>
      <c r="B33" s="569"/>
      <c r="C33" s="569"/>
      <c r="D33" s="569"/>
      <c r="E33" s="569"/>
    </row>
    <row r="34" spans="1:17" hidden="1">
      <c r="A34" s="56"/>
      <c r="B34" s="63"/>
      <c r="C34" s="64"/>
      <c r="D34" s="64"/>
      <c r="E34" s="114"/>
    </row>
    <row r="35" spans="1:17" ht="15" customHeight="1">
      <c r="A35" s="572" t="s">
        <v>195</v>
      </c>
      <c r="B35" s="572"/>
      <c r="C35" s="572"/>
      <c r="D35" s="572"/>
      <c r="E35" s="572"/>
    </row>
    <row r="36" spans="1:17" ht="15.75">
      <c r="A36" s="18" t="s">
        <v>4</v>
      </c>
      <c r="B36" s="19" t="s">
        <v>196</v>
      </c>
      <c r="C36" s="20" t="s">
        <v>131</v>
      </c>
      <c r="D36" s="20" t="s">
        <v>197</v>
      </c>
      <c r="E36" s="117">
        <f>18</f>
        <v>18</v>
      </c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>
      <c r="A37" s="118" t="s">
        <v>8</v>
      </c>
      <c r="B37" s="119" t="s">
        <v>198</v>
      </c>
      <c r="C37" s="120" t="s">
        <v>131</v>
      </c>
      <c r="D37" s="120" t="s">
        <v>199</v>
      </c>
      <c r="E37" s="121">
        <f>16</f>
        <v>16</v>
      </c>
    </row>
    <row r="38" spans="1:17" hidden="1">
      <c r="A38" s="73"/>
      <c r="B38" s="74"/>
      <c r="C38" s="74"/>
      <c r="D38" s="12"/>
      <c r="E38" s="13"/>
    </row>
    <row r="39" spans="1:17" hidden="1">
      <c r="A39" s="569"/>
      <c r="B39" s="569"/>
      <c r="C39" s="569"/>
      <c r="D39" s="569"/>
      <c r="E39" s="569"/>
    </row>
    <row r="40" spans="1:17" hidden="1">
      <c r="A40" s="569"/>
      <c r="B40" s="569"/>
      <c r="C40" s="569"/>
      <c r="D40" s="569"/>
      <c r="E40" s="569"/>
    </row>
    <row r="41" spans="1:17" hidden="1">
      <c r="A41" s="584"/>
      <c r="B41" s="585"/>
      <c r="C41" s="586"/>
      <c r="D41" s="587"/>
      <c r="E41" s="122"/>
    </row>
    <row r="42" spans="1:17" hidden="1">
      <c r="A42" s="584"/>
      <c r="B42" s="585"/>
      <c r="C42" s="586"/>
      <c r="D42" s="587"/>
      <c r="E42" s="123"/>
      <c r="F42" s="7" t="s">
        <v>74</v>
      </c>
    </row>
    <row r="43" spans="1:17" hidden="1">
      <c r="A43" s="569"/>
      <c r="B43" s="569"/>
      <c r="C43" s="569"/>
      <c r="D43" s="569"/>
      <c r="E43" s="569"/>
    </row>
    <row r="44" spans="1:17" hidden="1">
      <c r="A44" s="581"/>
      <c r="B44" s="582"/>
      <c r="C44" s="583"/>
      <c r="D44" s="583"/>
      <c r="E44" s="124"/>
    </row>
    <row r="45" spans="1:17" hidden="1">
      <c r="A45" s="581"/>
      <c r="B45" s="582"/>
      <c r="C45" s="583"/>
      <c r="D45" s="583"/>
      <c r="E45" s="125"/>
      <c r="F45" s="7" t="s">
        <v>74</v>
      </c>
    </row>
  </sheetData>
  <mergeCells count="24">
    <mergeCell ref="A5:E5"/>
    <mergeCell ref="A7:E7"/>
    <mergeCell ref="A9:E9"/>
    <mergeCell ref="A11:E11"/>
    <mergeCell ref="A13:E13"/>
    <mergeCell ref="A15:E15"/>
    <mergeCell ref="A17:E17"/>
    <mergeCell ref="A19:E19"/>
    <mergeCell ref="A26:E26"/>
    <mergeCell ref="A29:E29"/>
    <mergeCell ref="A31:E31"/>
    <mergeCell ref="A33:E33"/>
    <mergeCell ref="A35:E35"/>
    <mergeCell ref="A39:E39"/>
    <mergeCell ref="A40:E40"/>
    <mergeCell ref="A44:A45"/>
    <mergeCell ref="B44:B45"/>
    <mergeCell ref="C44:C45"/>
    <mergeCell ref="D44:D45"/>
    <mergeCell ref="A41:A42"/>
    <mergeCell ref="B41:B42"/>
    <mergeCell ref="C41:C42"/>
    <mergeCell ref="D41:D42"/>
    <mergeCell ref="A43:E43"/>
  </mergeCells>
  <pageMargins left="0.82677165354330717" right="0.23622047244094491" top="0.74803149606299213" bottom="0.35433070866141736" header="0.31496062992125984" footer="0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J57"/>
  <sheetViews>
    <sheetView workbookViewId="0"/>
  </sheetViews>
  <sheetFormatPr defaultColWidth="9.140625" defaultRowHeight="15"/>
  <cols>
    <col min="1" max="5" width="9.140625" style="5"/>
    <col min="6" max="6" width="10" style="5" customWidth="1"/>
    <col min="7" max="9" width="9.140625" style="5"/>
    <col min="10" max="10" width="9.42578125" style="5" customWidth="1"/>
    <col min="11" max="11" width="5.85546875" style="5" customWidth="1"/>
    <col min="12" max="12" width="9.140625" style="5"/>
    <col min="13" max="13" width="9.7109375" style="5" customWidth="1"/>
    <col min="14" max="261" width="9.140625" style="5"/>
    <col min="262" max="262" width="10" style="5" customWidth="1"/>
    <col min="263" max="265" width="9.140625" style="5"/>
    <col min="266" max="266" width="9.42578125" style="5" customWidth="1"/>
    <col min="267" max="517" width="9.140625" style="5"/>
    <col min="518" max="518" width="10" style="5" customWidth="1"/>
    <col min="519" max="521" width="9.140625" style="5"/>
    <col min="522" max="522" width="9.42578125" style="5" customWidth="1"/>
    <col min="523" max="773" width="9.140625" style="5"/>
    <col min="774" max="774" width="10" style="5" customWidth="1"/>
    <col min="775" max="777" width="9.140625" style="5"/>
    <col min="778" max="778" width="9.42578125" style="5" customWidth="1"/>
    <col min="779" max="1024" width="9.140625" style="5"/>
  </cols>
  <sheetData>
    <row r="1" spans="1:18" ht="17.25">
      <c r="A1" s="126" t="s">
        <v>200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ht="15" customHeight="1">
      <c r="A2" s="596" t="s">
        <v>37</v>
      </c>
      <c r="B2" s="597" t="s">
        <v>55</v>
      </c>
      <c r="C2" s="597"/>
      <c r="D2" s="597"/>
      <c r="E2" s="597"/>
      <c r="F2" s="597"/>
      <c r="G2" s="597" t="s">
        <v>201</v>
      </c>
      <c r="H2" s="597"/>
      <c r="I2" s="598" t="s">
        <v>202</v>
      </c>
      <c r="J2" s="598"/>
    </row>
    <row r="3" spans="1:18" ht="15" customHeight="1">
      <c r="A3" s="596"/>
      <c r="B3" s="599" t="s">
        <v>203</v>
      </c>
      <c r="C3" s="599"/>
      <c r="D3" s="599" t="s">
        <v>204</v>
      </c>
      <c r="E3" s="599"/>
      <c r="F3" s="599" t="s">
        <v>205</v>
      </c>
      <c r="G3" s="599" t="s">
        <v>206</v>
      </c>
      <c r="H3" s="599" t="s">
        <v>207</v>
      </c>
      <c r="I3" s="600" t="s">
        <v>206</v>
      </c>
      <c r="J3" s="601" t="s">
        <v>207</v>
      </c>
    </row>
    <row r="4" spans="1:18">
      <c r="A4" s="596"/>
      <c r="B4" s="127" t="s">
        <v>208</v>
      </c>
      <c r="C4" s="127" t="s">
        <v>209</v>
      </c>
      <c r="D4" s="127" t="s">
        <v>208</v>
      </c>
      <c r="E4" s="127" t="s">
        <v>209</v>
      </c>
      <c r="F4" s="599"/>
      <c r="G4" s="599"/>
      <c r="H4" s="599"/>
      <c r="I4" s="600"/>
      <c r="J4" s="601"/>
    </row>
    <row r="5" spans="1:18" ht="17.25">
      <c r="A5" s="596"/>
      <c r="B5" s="128" t="s">
        <v>210</v>
      </c>
      <c r="C5" s="128" t="s">
        <v>210</v>
      </c>
      <c r="D5" s="128" t="s">
        <v>211</v>
      </c>
      <c r="E5" s="128" t="s">
        <v>211</v>
      </c>
      <c r="F5" s="128" t="s">
        <v>211</v>
      </c>
      <c r="G5" s="128" t="s">
        <v>212</v>
      </c>
      <c r="H5" s="128" t="s">
        <v>210</v>
      </c>
      <c r="I5" s="129" t="s">
        <v>212</v>
      </c>
      <c r="J5" s="130" t="s">
        <v>210</v>
      </c>
    </row>
    <row r="6" spans="1:18">
      <c r="A6" s="131">
        <v>707</v>
      </c>
      <c r="B6" s="132">
        <v>0.33</v>
      </c>
      <c r="C6" s="132">
        <v>3.67</v>
      </c>
      <c r="D6" s="133"/>
      <c r="E6" s="134"/>
      <c r="F6" s="134"/>
      <c r="G6" s="132">
        <v>7.08</v>
      </c>
      <c r="H6" s="134"/>
      <c r="I6" s="132">
        <v>5.0599999999999996</v>
      </c>
      <c r="J6" s="135"/>
    </row>
    <row r="7" spans="1:18">
      <c r="A7" s="136">
        <v>766</v>
      </c>
      <c r="B7" s="137">
        <v>0.1</v>
      </c>
      <c r="C7" s="137">
        <v>3.7</v>
      </c>
      <c r="D7" s="138">
        <f>ROUND((A7-A6)*((B7+B6)/2),2)</f>
        <v>12.69</v>
      </c>
      <c r="E7" s="138">
        <f>ROUND((A7-A6)*((C7+C6)/2),2)</f>
        <v>217.42</v>
      </c>
      <c r="F7" s="138">
        <f t="shared" ref="F7:F49" si="0">MIN(D7,E7)</f>
        <v>12.69</v>
      </c>
      <c r="G7" s="137">
        <v>6.92</v>
      </c>
      <c r="H7" s="138">
        <f>ROUND((A7-A6)*((G7+G6)/2),2)</f>
        <v>413</v>
      </c>
      <c r="I7" s="137">
        <v>4.8499999999999996</v>
      </c>
      <c r="J7" s="139">
        <f>ROUND((A7-A6)*((I7+I6)/2),2)</f>
        <v>292.35000000000002</v>
      </c>
    </row>
    <row r="8" spans="1:18">
      <c r="A8" s="140">
        <v>802</v>
      </c>
      <c r="B8" s="141">
        <v>0.11</v>
      </c>
      <c r="C8" s="141">
        <v>1.78</v>
      </c>
      <c r="D8" s="138">
        <f>ROUND((A8-A7)*((B8+B7)/2),2)</f>
        <v>3.78</v>
      </c>
      <c r="E8" s="138">
        <f>ROUND((A8-A7)*((C8+C7)/2),2)</f>
        <v>98.64</v>
      </c>
      <c r="F8" s="138">
        <f t="shared" si="0"/>
        <v>3.78</v>
      </c>
      <c r="G8" s="141">
        <v>5.14</v>
      </c>
      <c r="H8" s="138">
        <f>ROUND((A8-A7)*((G8+G7)/2),2)</f>
        <v>217.08</v>
      </c>
      <c r="I8" s="141">
        <v>3.04</v>
      </c>
      <c r="J8" s="139">
        <f>ROUND((A8-A7)*((I8+I7)/2),2)</f>
        <v>142.02000000000001</v>
      </c>
    </row>
    <row r="9" spans="1:18">
      <c r="A9" s="140">
        <v>831</v>
      </c>
      <c r="B9" s="141">
        <v>0.1</v>
      </c>
      <c r="C9" s="141">
        <v>1.05</v>
      </c>
      <c r="D9" s="138">
        <f>ROUND((A9-A8)*((B9+B8)/2),2)</f>
        <v>3.05</v>
      </c>
      <c r="E9" s="138">
        <f>ROUND((A9-A8)*((C9+C8)/2),2)</f>
        <v>41.04</v>
      </c>
      <c r="F9" s="138">
        <f t="shared" si="0"/>
        <v>3.05</v>
      </c>
      <c r="G9" s="141">
        <v>3.73</v>
      </c>
      <c r="H9" s="138">
        <f>ROUND((A9-A8)*((G9+G8)/2),2)</f>
        <v>128.62</v>
      </c>
      <c r="I9" s="141">
        <v>1.46</v>
      </c>
      <c r="J9" s="139">
        <f>ROUND((A9-A8)*((I9+I8)/2),2)</f>
        <v>65.25</v>
      </c>
    </row>
    <row r="10" spans="1:18">
      <c r="A10" s="140">
        <v>861.5</v>
      </c>
      <c r="B10" s="141">
        <v>8.9600000000000009</v>
      </c>
      <c r="C10" s="141">
        <v>0.7</v>
      </c>
      <c r="D10" s="138">
        <f>ROUND((A10-A9)*((B10+B9)/2),2)</f>
        <v>138.16999999999999</v>
      </c>
      <c r="E10" s="138">
        <f>ROUND((A10-A9)*((C10+C9)/2),2)</f>
        <v>26.69</v>
      </c>
      <c r="F10" s="138">
        <f t="shared" si="0"/>
        <v>26.69</v>
      </c>
      <c r="G10" s="141">
        <v>10.48</v>
      </c>
      <c r="H10" s="138">
        <f>ROUND((A10-A9)*((G10+G9)/2),2)</f>
        <v>216.7</v>
      </c>
      <c r="I10" s="141">
        <v>9.14</v>
      </c>
      <c r="J10" s="139">
        <f>ROUND((A10-A9)*((I10+I9)/2),2)</f>
        <v>161.65</v>
      </c>
    </row>
    <row r="11" spans="1:18">
      <c r="A11" s="140">
        <v>892</v>
      </c>
      <c r="B11" s="141">
        <v>5.8</v>
      </c>
      <c r="C11" s="141">
        <v>0.68</v>
      </c>
      <c r="D11" s="138">
        <f>ROUND((A11-A10)*((B11+B10)/2),2)</f>
        <v>225.09</v>
      </c>
      <c r="E11" s="138">
        <f>ROUND((A11-A10)*((C11+C10)/2),2)</f>
        <v>21.05</v>
      </c>
      <c r="F11" s="138">
        <f t="shared" si="0"/>
        <v>21.05</v>
      </c>
      <c r="G11" s="141">
        <v>9.4</v>
      </c>
      <c r="H11" s="138">
        <f>ROUND((A11-A10)*((G11+G10)/2),2)</f>
        <v>303.17</v>
      </c>
      <c r="I11" s="141">
        <v>8.3000000000000007</v>
      </c>
      <c r="J11" s="139">
        <f>ROUND((A11-A10)*((I11+I10)/2),2)</f>
        <v>265.95999999999998</v>
      </c>
    </row>
    <row r="12" spans="1:18">
      <c r="A12" s="140">
        <v>922</v>
      </c>
      <c r="B12" s="141">
        <v>1.1000000000000001</v>
      </c>
      <c r="C12" s="141">
        <v>2.54</v>
      </c>
      <c r="D12" s="138">
        <f>ROUND((A12-A10)*((B12+B10)/2),2)</f>
        <v>304.32</v>
      </c>
      <c r="E12" s="138">
        <f>ROUND((A12-A10)*((C12+C10)/2),2)</f>
        <v>98.01</v>
      </c>
      <c r="F12" s="138">
        <f t="shared" si="0"/>
        <v>98.01</v>
      </c>
      <c r="G12" s="141">
        <v>8.1199999999999992</v>
      </c>
      <c r="H12" s="138">
        <f>ROUND((A12-A10)*((G12+G10)/2),2)</f>
        <v>562.65</v>
      </c>
      <c r="I12" s="141">
        <v>6.43</v>
      </c>
      <c r="J12" s="139">
        <f>ROUND((A12-A10)*((I12+I10)/2),2)</f>
        <v>470.99</v>
      </c>
    </row>
    <row r="13" spans="1:18">
      <c r="A13" s="140">
        <v>953</v>
      </c>
      <c r="B13" s="141">
        <v>0.88</v>
      </c>
      <c r="C13" s="141">
        <v>2.4300000000000002</v>
      </c>
      <c r="D13" s="138">
        <f>ROUND((A13-A11)*((B13+B11)/2),2)</f>
        <v>203.74</v>
      </c>
      <c r="E13" s="138">
        <f>ROUND((A13-A11)*((C13+C11)/2),2)</f>
        <v>94.86</v>
      </c>
      <c r="F13" s="138">
        <f t="shared" si="0"/>
        <v>94.86</v>
      </c>
      <c r="G13" s="141">
        <v>7.43</v>
      </c>
      <c r="H13" s="138">
        <f>ROUND((A13-A11)*((G13+G11)/2),2)</f>
        <v>513.32000000000005</v>
      </c>
      <c r="I13" s="141">
        <v>5.73</v>
      </c>
      <c r="J13" s="139">
        <f>ROUND((A13-A11)*((I13+I11)/2),2)</f>
        <v>427.92</v>
      </c>
      <c r="P13" s="142"/>
      <c r="Q13" s="142"/>
    </row>
    <row r="14" spans="1:18">
      <c r="A14" s="140">
        <v>988</v>
      </c>
      <c r="B14" s="141">
        <v>0.55000000000000004</v>
      </c>
      <c r="C14" s="141">
        <v>2.19</v>
      </c>
      <c r="D14" s="138">
        <f t="shared" ref="D14:D49" si="1">ROUND((A14-A13)*((B14+B13)/2),2)</f>
        <v>25.03</v>
      </c>
      <c r="E14" s="138">
        <f t="shared" ref="E14:E49" si="2">ROUND((A14-A13)*((C14+C13)/2),2)</f>
        <v>80.849999999999994</v>
      </c>
      <c r="F14" s="138">
        <f t="shared" si="0"/>
        <v>25.03</v>
      </c>
      <c r="G14" s="141">
        <v>7.31</v>
      </c>
      <c r="H14" s="138">
        <f t="shared" ref="H14:H49" si="3">ROUND((A14-A13)*((G14+G13)/2),2)</f>
        <v>257.95</v>
      </c>
      <c r="I14" s="141">
        <v>5.59</v>
      </c>
      <c r="J14" s="139">
        <f t="shared" ref="J14:J49" si="4">ROUND((A14-A13)*((I14+I13)/2),2)</f>
        <v>198.1</v>
      </c>
    </row>
    <row r="15" spans="1:18">
      <c r="A15" s="140">
        <v>1019</v>
      </c>
      <c r="B15" s="141">
        <v>0.32</v>
      </c>
      <c r="C15" s="141">
        <v>4.1500000000000004</v>
      </c>
      <c r="D15" s="138">
        <f t="shared" si="1"/>
        <v>13.49</v>
      </c>
      <c r="E15" s="138">
        <f t="shared" si="2"/>
        <v>98.27</v>
      </c>
      <c r="F15" s="138">
        <f t="shared" si="0"/>
        <v>13.49</v>
      </c>
      <c r="G15" s="141">
        <v>7.32</v>
      </c>
      <c r="H15" s="138">
        <f t="shared" si="3"/>
        <v>226.77</v>
      </c>
      <c r="I15" s="141">
        <v>5.74</v>
      </c>
      <c r="J15" s="139">
        <f t="shared" si="4"/>
        <v>175.62</v>
      </c>
    </row>
    <row r="16" spans="1:18">
      <c r="A16" s="140">
        <v>1052</v>
      </c>
      <c r="B16" s="141">
        <v>0.8</v>
      </c>
      <c r="C16" s="141">
        <v>0.99</v>
      </c>
      <c r="D16" s="138">
        <f t="shared" si="1"/>
        <v>18.48</v>
      </c>
      <c r="E16" s="138">
        <f t="shared" si="2"/>
        <v>84.81</v>
      </c>
      <c r="F16" s="138">
        <f t="shared" si="0"/>
        <v>18.48</v>
      </c>
      <c r="G16" s="141">
        <v>6.1</v>
      </c>
      <c r="H16" s="138">
        <f t="shared" si="3"/>
        <v>221.43</v>
      </c>
      <c r="I16" s="141">
        <v>4.26</v>
      </c>
      <c r="J16" s="139">
        <f t="shared" si="4"/>
        <v>165</v>
      </c>
    </row>
    <row r="17" spans="1:14">
      <c r="A17" s="140">
        <v>1085</v>
      </c>
      <c r="B17" s="141">
        <v>0.94</v>
      </c>
      <c r="C17" s="141">
        <v>0.28999999999999998</v>
      </c>
      <c r="D17" s="138">
        <f t="shared" si="1"/>
        <v>28.71</v>
      </c>
      <c r="E17" s="138">
        <f t="shared" si="2"/>
        <v>21.12</v>
      </c>
      <c r="F17" s="138">
        <f t="shared" si="0"/>
        <v>21.12</v>
      </c>
      <c r="G17" s="141">
        <v>5.67</v>
      </c>
      <c r="H17" s="138">
        <f t="shared" si="3"/>
        <v>194.21</v>
      </c>
      <c r="I17" s="141">
        <v>3.88</v>
      </c>
      <c r="J17" s="139">
        <f t="shared" si="4"/>
        <v>134.31</v>
      </c>
      <c r="N17" s="142"/>
    </row>
    <row r="18" spans="1:14">
      <c r="A18" s="140">
        <v>1117</v>
      </c>
      <c r="B18" s="141">
        <v>0.96</v>
      </c>
      <c r="C18" s="141">
        <v>0.33</v>
      </c>
      <c r="D18" s="138">
        <f t="shared" si="1"/>
        <v>30.4</v>
      </c>
      <c r="E18" s="138">
        <f t="shared" si="2"/>
        <v>9.92</v>
      </c>
      <c r="F18" s="138">
        <f t="shared" si="0"/>
        <v>9.92</v>
      </c>
      <c r="G18" s="141">
        <v>6.77</v>
      </c>
      <c r="H18" s="138">
        <f t="shared" si="3"/>
        <v>199.04</v>
      </c>
      <c r="I18" s="141">
        <v>5.14</v>
      </c>
      <c r="J18" s="139">
        <f t="shared" si="4"/>
        <v>144.32</v>
      </c>
    </row>
    <row r="19" spans="1:14">
      <c r="A19" s="140">
        <v>1148</v>
      </c>
      <c r="B19" s="141">
        <v>0.65</v>
      </c>
      <c r="C19" s="141">
        <v>0.53</v>
      </c>
      <c r="D19" s="138">
        <f t="shared" si="1"/>
        <v>24.96</v>
      </c>
      <c r="E19" s="138">
        <f t="shared" si="2"/>
        <v>13.33</v>
      </c>
      <c r="F19" s="138">
        <f t="shared" si="0"/>
        <v>13.33</v>
      </c>
      <c r="G19" s="141">
        <v>6.98</v>
      </c>
      <c r="H19" s="138">
        <f t="shared" si="3"/>
        <v>213.13</v>
      </c>
      <c r="I19" s="141">
        <v>5.13</v>
      </c>
      <c r="J19" s="139">
        <f t="shared" si="4"/>
        <v>159.19</v>
      </c>
    </row>
    <row r="20" spans="1:14">
      <c r="A20" s="140">
        <v>1177</v>
      </c>
      <c r="B20" s="141">
        <v>0.68</v>
      </c>
      <c r="C20" s="141">
        <v>1.04</v>
      </c>
      <c r="D20" s="138">
        <f t="shared" si="1"/>
        <v>19.29</v>
      </c>
      <c r="E20" s="138">
        <f t="shared" si="2"/>
        <v>22.77</v>
      </c>
      <c r="F20" s="138">
        <f t="shared" si="0"/>
        <v>19.29</v>
      </c>
      <c r="G20" s="141">
        <v>7.75</v>
      </c>
      <c r="H20" s="138">
        <f t="shared" si="3"/>
        <v>213.59</v>
      </c>
      <c r="I20" s="141">
        <v>5.95</v>
      </c>
      <c r="J20" s="139">
        <f t="shared" si="4"/>
        <v>160.66</v>
      </c>
    </row>
    <row r="21" spans="1:14">
      <c r="A21" s="140">
        <v>1208.5</v>
      </c>
      <c r="B21" s="141">
        <v>0.63</v>
      </c>
      <c r="C21" s="141">
        <v>1.34</v>
      </c>
      <c r="D21" s="138">
        <f t="shared" si="1"/>
        <v>20.63</v>
      </c>
      <c r="E21" s="138">
        <f t="shared" si="2"/>
        <v>37.49</v>
      </c>
      <c r="F21" s="138">
        <f t="shared" si="0"/>
        <v>20.63</v>
      </c>
      <c r="G21" s="141">
        <v>6.93</v>
      </c>
      <c r="H21" s="138">
        <f t="shared" si="3"/>
        <v>231.21</v>
      </c>
      <c r="I21" s="141">
        <v>5.24</v>
      </c>
      <c r="J21" s="139">
        <f t="shared" si="4"/>
        <v>176.24</v>
      </c>
    </row>
    <row r="22" spans="1:14">
      <c r="A22" s="140">
        <v>1276</v>
      </c>
      <c r="B22" s="141">
        <v>0.61</v>
      </c>
      <c r="C22" s="141">
        <v>1.1299999999999999</v>
      </c>
      <c r="D22" s="138">
        <f t="shared" si="1"/>
        <v>41.85</v>
      </c>
      <c r="E22" s="138">
        <f t="shared" si="2"/>
        <v>83.36</v>
      </c>
      <c r="F22" s="138">
        <f t="shared" si="0"/>
        <v>41.85</v>
      </c>
      <c r="G22" s="141">
        <v>5.87</v>
      </c>
      <c r="H22" s="138">
        <f t="shared" si="3"/>
        <v>432</v>
      </c>
      <c r="I22" s="141">
        <v>3.9</v>
      </c>
      <c r="J22" s="139">
        <f t="shared" si="4"/>
        <v>308.48</v>
      </c>
    </row>
    <row r="23" spans="1:14">
      <c r="A23" s="140">
        <v>1307</v>
      </c>
      <c r="B23" s="141">
        <v>0.41</v>
      </c>
      <c r="C23" s="141">
        <v>1.1399999999999999</v>
      </c>
      <c r="D23" s="138">
        <f t="shared" si="1"/>
        <v>15.81</v>
      </c>
      <c r="E23" s="138">
        <f t="shared" si="2"/>
        <v>35.19</v>
      </c>
      <c r="F23" s="138">
        <f t="shared" si="0"/>
        <v>15.81</v>
      </c>
      <c r="G23" s="141">
        <v>5.62</v>
      </c>
      <c r="H23" s="138">
        <f t="shared" si="3"/>
        <v>178.1</v>
      </c>
      <c r="I23" s="141">
        <v>3.54</v>
      </c>
      <c r="J23" s="139">
        <f t="shared" si="4"/>
        <v>115.32</v>
      </c>
    </row>
    <row r="24" spans="1:14">
      <c r="A24" s="140">
        <v>1338</v>
      </c>
      <c r="B24" s="141">
        <v>0.15</v>
      </c>
      <c r="C24" s="141">
        <v>1.92</v>
      </c>
      <c r="D24" s="138">
        <f t="shared" si="1"/>
        <v>8.68</v>
      </c>
      <c r="E24" s="138">
        <f t="shared" si="2"/>
        <v>47.43</v>
      </c>
      <c r="F24" s="138">
        <f t="shared" si="0"/>
        <v>8.68</v>
      </c>
      <c r="G24" s="141">
        <v>4.59</v>
      </c>
      <c r="H24" s="138">
        <f t="shared" si="3"/>
        <v>158.26</v>
      </c>
      <c r="I24" s="141">
        <v>2.29</v>
      </c>
      <c r="J24" s="139">
        <f t="shared" si="4"/>
        <v>90.37</v>
      </c>
    </row>
    <row r="25" spans="1:14">
      <c r="A25" s="140">
        <v>1368</v>
      </c>
      <c r="B25" s="141">
        <v>0.13</v>
      </c>
      <c r="C25" s="141">
        <v>1.9</v>
      </c>
      <c r="D25" s="138">
        <f t="shared" si="1"/>
        <v>4.2</v>
      </c>
      <c r="E25" s="138">
        <f t="shared" si="2"/>
        <v>57.3</v>
      </c>
      <c r="F25" s="138">
        <f t="shared" si="0"/>
        <v>4.2</v>
      </c>
      <c r="G25" s="141">
        <v>4.5199999999999996</v>
      </c>
      <c r="H25" s="138">
        <f t="shared" si="3"/>
        <v>136.65</v>
      </c>
      <c r="I25" s="141">
        <v>2.2000000000000002</v>
      </c>
      <c r="J25" s="139">
        <f t="shared" si="4"/>
        <v>67.349999999999994</v>
      </c>
    </row>
    <row r="26" spans="1:14">
      <c r="A26" s="140">
        <v>1397</v>
      </c>
      <c r="B26" s="141">
        <v>0.13</v>
      </c>
      <c r="C26" s="141">
        <v>1.72</v>
      </c>
      <c r="D26" s="138">
        <f t="shared" si="1"/>
        <v>3.77</v>
      </c>
      <c r="E26" s="138">
        <f t="shared" si="2"/>
        <v>52.49</v>
      </c>
      <c r="F26" s="138">
        <f t="shared" si="0"/>
        <v>3.77</v>
      </c>
      <c r="G26" s="141">
        <v>4.53</v>
      </c>
      <c r="H26" s="138">
        <f t="shared" si="3"/>
        <v>131.22999999999999</v>
      </c>
      <c r="I26" s="141">
        <v>2.15</v>
      </c>
      <c r="J26" s="139">
        <f t="shared" si="4"/>
        <v>63.08</v>
      </c>
    </row>
    <row r="27" spans="1:14">
      <c r="A27" s="140">
        <v>1436</v>
      </c>
      <c r="B27" s="141">
        <v>0.14000000000000001</v>
      </c>
      <c r="C27" s="141">
        <v>2.35</v>
      </c>
      <c r="D27" s="138">
        <f t="shared" si="1"/>
        <v>5.27</v>
      </c>
      <c r="E27" s="138">
        <f t="shared" si="2"/>
        <v>79.37</v>
      </c>
      <c r="F27" s="138">
        <f t="shared" si="0"/>
        <v>5.27</v>
      </c>
      <c r="G27" s="141">
        <v>4.54</v>
      </c>
      <c r="H27" s="138">
        <f t="shared" si="3"/>
        <v>176.87</v>
      </c>
      <c r="I27" s="141">
        <v>2.12</v>
      </c>
      <c r="J27" s="139">
        <f t="shared" si="4"/>
        <v>83.27</v>
      </c>
    </row>
    <row r="28" spans="1:14">
      <c r="A28" s="140">
        <v>1467</v>
      </c>
      <c r="B28" s="141">
        <v>0.15</v>
      </c>
      <c r="C28" s="141">
        <v>2.4900000000000002</v>
      </c>
      <c r="D28" s="138">
        <f t="shared" si="1"/>
        <v>4.5</v>
      </c>
      <c r="E28" s="138">
        <f t="shared" si="2"/>
        <v>75.02</v>
      </c>
      <c r="F28" s="138">
        <f t="shared" si="0"/>
        <v>4.5</v>
      </c>
      <c r="G28" s="141">
        <v>4.68</v>
      </c>
      <c r="H28" s="138">
        <f t="shared" si="3"/>
        <v>142.91</v>
      </c>
      <c r="I28" s="141">
        <v>2.29</v>
      </c>
      <c r="J28" s="139">
        <f t="shared" si="4"/>
        <v>68.36</v>
      </c>
    </row>
    <row r="29" spans="1:14">
      <c r="A29" s="140">
        <v>1499</v>
      </c>
      <c r="B29" s="141">
        <v>0.14000000000000001</v>
      </c>
      <c r="C29" s="141">
        <v>2.75</v>
      </c>
      <c r="D29" s="138">
        <f t="shared" si="1"/>
        <v>4.6399999999999997</v>
      </c>
      <c r="E29" s="138">
        <f t="shared" si="2"/>
        <v>83.84</v>
      </c>
      <c r="F29" s="138">
        <f t="shared" si="0"/>
        <v>4.6399999999999997</v>
      </c>
      <c r="G29" s="141">
        <v>5.18</v>
      </c>
      <c r="H29" s="138">
        <f t="shared" si="3"/>
        <v>157.76</v>
      </c>
      <c r="I29" s="141">
        <v>2.94</v>
      </c>
      <c r="J29" s="139">
        <f t="shared" si="4"/>
        <v>83.68</v>
      </c>
    </row>
    <row r="30" spans="1:14">
      <c r="A30" s="140">
        <v>1536</v>
      </c>
      <c r="B30" s="141">
        <v>0.14000000000000001</v>
      </c>
      <c r="C30" s="141">
        <v>3.85</v>
      </c>
      <c r="D30" s="138">
        <f t="shared" si="1"/>
        <v>5.18</v>
      </c>
      <c r="E30" s="138">
        <f t="shared" si="2"/>
        <v>122.1</v>
      </c>
      <c r="F30" s="138">
        <f t="shared" si="0"/>
        <v>5.18</v>
      </c>
      <c r="G30" s="141">
        <v>6.65</v>
      </c>
      <c r="H30" s="138">
        <f t="shared" si="3"/>
        <v>218.86</v>
      </c>
      <c r="I30" s="141">
        <v>4.33</v>
      </c>
      <c r="J30" s="139">
        <f t="shared" si="4"/>
        <v>134.5</v>
      </c>
    </row>
    <row r="31" spans="1:14">
      <c r="A31" s="140">
        <v>1566</v>
      </c>
      <c r="B31" s="141">
        <v>0.19</v>
      </c>
      <c r="C31" s="141">
        <v>4.1399999999999997</v>
      </c>
      <c r="D31" s="138">
        <f t="shared" si="1"/>
        <v>4.95</v>
      </c>
      <c r="E31" s="138">
        <f t="shared" si="2"/>
        <v>119.85</v>
      </c>
      <c r="F31" s="138">
        <f t="shared" si="0"/>
        <v>4.95</v>
      </c>
      <c r="G31" s="141">
        <v>8.52</v>
      </c>
      <c r="H31" s="138">
        <f t="shared" si="3"/>
        <v>227.55</v>
      </c>
      <c r="I31" s="141">
        <v>6.12</v>
      </c>
      <c r="J31" s="139">
        <f t="shared" si="4"/>
        <v>156.75</v>
      </c>
    </row>
    <row r="32" spans="1:14">
      <c r="A32" s="140">
        <v>1637</v>
      </c>
      <c r="B32" s="141">
        <v>0.63</v>
      </c>
      <c r="C32" s="141">
        <v>4.1399999999999997</v>
      </c>
      <c r="D32" s="138">
        <f t="shared" si="1"/>
        <v>29.11</v>
      </c>
      <c r="E32" s="138">
        <f t="shared" si="2"/>
        <v>293.94</v>
      </c>
      <c r="F32" s="138">
        <f t="shared" si="0"/>
        <v>29.11</v>
      </c>
      <c r="G32" s="141">
        <v>9.9499999999999993</v>
      </c>
      <c r="H32" s="138">
        <f t="shared" si="3"/>
        <v>655.69</v>
      </c>
      <c r="I32" s="141">
        <v>7.94</v>
      </c>
      <c r="J32" s="139">
        <f t="shared" si="4"/>
        <v>499.13</v>
      </c>
    </row>
    <row r="33" spans="1:10">
      <c r="A33" s="140">
        <v>1676</v>
      </c>
      <c r="B33" s="141">
        <v>0.82</v>
      </c>
      <c r="C33" s="141">
        <v>2.25</v>
      </c>
      <c r="D33" s="138">
        <f t="shared" si="1"/>
        <v>28.28</v>
      </c>
      <c r="E33" s="138">
        <f t="shared" si="2"/>
        <v>124.61</v>
      </c>
      <c r="F33" s="138">
        <f t="shared" si="0"/>
        <v>28.28</v>
      </c>
      <c r="G33" s="141">
        <v>7.35</v>
      </c>
      <c r="H33" s="138">
        <f t="shared" si="3"/>
        <v>337.35</v>
      </c>
      <c r="I33" s="141">
        <v>5.12</v>
      </c>
      <c r="J33" s="139">
        <f t="shared" si="4"/>
        <v>254.67</v>
      </c>
    </row>
    <row r="34" spans="1:10">
      <c r="A34" s="140">
        <v>1707</v>
      </c>
      <c r="B34" s="141">
        <v>0.8</v>
      </c>
      <c r="C34" s="141">
        <v>1.63</v>
      </c>
      <c r="D34" s="138">
        <f t="shared" si="1"/>
        <v>25.11</v>
      </c>
      <c r="E34" s="138">
        <f t="shared" si="2"/>
        <v>60.14</v>
      </c>
      <c r="F34" s="138">
        <f t="shared" si="0"/>
        <v>25.11</v>
      </c>
      <c r="G34" s="141">
        <v>7.76</v>
      </c>
      <c r="H34" s="138">
        <f t="shared" si="3"/>
        <v>234.21</v>
      </c>
      <c r="I34" s="141">
        <v>5.54</v>
      </c>
      <c r="J34" s="139">
        <f t="shared" si="4"/>
        <v>165.23</v>
      </c>
    </row>
    <row r="35" spans="1:10">
      <c r="A35" s="140">
        <v>1740</v>
      </c>
      <c r="B35" s="141">
        <v>0.16</v>
      </c>
      <c r="C35" s="141">
        <v>1.88</v>
      </c>
      <c r="D35" s="138">
        <f t="shared" si="1"/>
        <v>15.84</v>
      </c>
      <c r="E35" s="138">
        <f t="shared" si="2"/>
        <v>57.92</v>
      </c>
      <c r="F35" s="138">
        <f t="shared" si="0"/>
        <v>15.84</v>
      </c>
      <c r="G35" s="141">
        <v>5.47</v>
      </c>
      <c r="H35" s="138">
        <f t="shared" si="3"/>
        <v>218.3</v>
      </c>
      <c r="I35" s="141">
        <v>2.23</v>
      </c>
      <c r="J35" s="139">
        <f t="shared" si="4"/>
        <v>128.21</v>
      </c>
    </row>
    <row r="36" spans="1:10">
      <c r="A36" s="140">
        <v>1785</v>
      </c>
      <c r="B36" s="141">
        <v>0.14000000000000001</v>
      </c>
      <c r="C36" s="141">
        <v>1.53</v>
      </c>
      <c r="D36" s="138">
        <f t="shared" si="1"/>
        <v>6.75</v>
      </c>
      <c r="E36" s="138">
        <f t="shared" si="2"/>
        <v>76.73</v>
      </c>
      <c r="F36" s="138">
        <f t="shared" si="0"/>
        <v>6.75</v>
      </c>
      <c r="G36" s="141">
        <v>4.47</v>
      </c>
      <c r="H36" s="138">
        <f t="shared" si="3"/>
        <v>223.65</v>
      </c>
      <c r="I36" s="141">
        <v>2.06</v>
      </c>
      <c r="J36" s="139">
        <f t="shared" si="4"/>
        <v>96.53</v>
      </c>
    </row>
    <row r="37" spans="1:10">
      <c r="A37" s="140">
        <v>1822</v>
      </c>
      <c r="B37" s="141">
        <v>0.12</v>
      </c>
      <c r="C37" s="141">
        <v>3.3</v>
      </c>
      <c r="D37" s="138">
        <f t="shared" si="1"/>
        <v>4.8099999999999996</v>
      </c>
      <c r="E37" s="138">
        <f t="shared" si="2"/>
        <v>89.36</v>
      </c>
      <c r="F37" s="138">
        <f t="shared" si="0"/>
        <v>4.8099999999999996</v>
      </c>
      <c r="G37" s="141">
        <v>4.92</v>
      </c>
      <c r="H37" s="138">
        <f t="shared" si="3"/>
        <v>173.72</v>
      </c>
      <c r="I37" s="141">
        <v>2.56</v>
      </c>
      <c r="J37" s="139">
        <f t="shared" si="4"/>
        <v>85.47</v>
      </c>
    </row>
    <row r="38" spans="1:10">
      <c r="A38" s="140">
        <v>1857</v>
      </c>
      <c r="B38" s="141">
        <v>0.12</v>
      </c>
      <c r="C38" s="141">
        <v>3.69</v>
      </c>
      <c r="D38" s="138">
        <f t="shared" si="1"/>
        <v>4.2</v>
      </c>
      <c r="E38" s="138">
        <f t="shared" si="2"/>
        <v>122.33</v>
      </c>
      <c r="F38" s="138">
        <f t="shared" si="0"/>
        <v>4.2</v>
      </c>
      <c r="G38" s="141">
        <v>5.07</v>
      </c>
      <c r="H38" s="138">
        <f t="shared" si="3"/>
        <v>174.83</v>
      </c>
      <c r="I38" s="141">
        <v>2.75</v>
      </c>
      <c r="J38" s="139">
        <f t="shared" si="4"/>
        <v>92.93</v>
      </c>
    </row>
    <row r="39" spans="1:10">
      <c r="A39" s="140">
        <v>1889</v>
      </c>
      <c r="B39" s="141">
        <v>0.12</v>
      </c>
      <c r="C39" s="141">
        <v>2.6</v>
      </c>
      <c r="D39" s="138">
        <f t="shared" si="1"/>
        <v>3.84</v>
      </c>
      <c r="E39" s="138">
        <f t="shared" si="2"/>
        <v>100.64</v>
      </c>
      <c r="F39" s="138">
        <f t="shared" si="0"/>
        <v>3.84</v>
      </c>
      <c r="G39" s="141">
        <v>5.27</v>
      </c>
      <c r="H39" s="138">
        <f t="shared" si="3"/>
        <v>165.44</v>
      </c>
      <c r="I39" s="141">
        <v>2.52</v>
      </c>
      <c r="J39" s="139">
        <f t="shared" si="4"/>
        <v>84.32</v>
      </c>
    </row>
    <row r="40" spans="1:10">
      <c r="A40" s="140">
        <v>1927</v>
      </c>
      <c r="B40" s="141">
        <v>0.91</v>
      </c>
      <c r="C40" s="141">
        <v>2.4300000000000002</v>
      </c>
      <c r="D40" s="138">
        <f t="shared" si="1"/>
        <v>19.57</v>
      </c>
      <c r="E40" s="138">
        <f t="shared" si="2"/>
        <v>95.57</v>
      </c>
      <c r="F40" s="138">
        <f t="shared" si="0"/>
        <v>19.57</v>
      </c>
      <c r="G40" s="141">
        <v>6.74</v>
      </c>
      <c r="H40" s="138">
        <f t="shared" si="3"/>
        <v>228.19</v>
      </c>
      <c r="I40" s="141">
        <v>4.45</v>
      </c>
      <c r="J40" s="139">
        <f t="shared" si="4"/>
        <v>132.43</v>
      </c>
    </row>
    <row r="41" spans="1:10">
      <c r="A41" s="140">
        <v>1959</v>
      </c>
      <c r="B41" s="141">
        <v>0.82</v>
      </c>
      <c r="C41" s="141">
        <v>2.2999999999999998</v>
      </c>
      <c r="D41" s="138">
        <f t="shared" si="1"/>
        <v>27.68</v>
      </c>
      <c r="E41" s="138">
        <f t="shared" si="2"/>
        <v>75.680000000000007</v>
      </c>
      <c r="F41" s="138">
        <f t="shared" si="0"/>
        <v>27.68</v>
      </c>
      <c r="G41" s="141">
        <v>6.47</v>
      </c>
      <c r="H41" s="138">
        <f t="shared" si="3"/>
        <v>211.36</v>
      </c>
      <c r="I41" s="141">
        <v>4.25</v>
      </c>
      <c r="J41" s="139">
        <f t="shared" si="4"/>
        <v>139.19999999999999</v>
      </c>
    </row>
    <row r="42" spans="1:10">
      <c r="A42" s="140">
        <v>1991</v>
      </c>
      <c r="B42" s="141">
        <v>0.8</v>
      </c>
      <c r="C42" s="141">
        <v>2.19</v>
      </c>
      <c r="D42" s="138">
        <f t="shared" si="1"/>
        <v>25.92</v>
      </c>
      <c r="E42" s="138">
        <f t="shared" si="2"/>
        <v>71.84</v>
      </c>
      <c r="F42" s="138">
        <f t="shared" si="0"/>
        <v>25.92</v>
      </c>
      <c r="G42" s="141">
        <v>6.28</v>
      </c>
      <c r="H42" s="138">
        <f t="shared" si="3"/>
        <v>204</v>
      </c>
      <c r="I42" s="141">
        <v>4.12</v>
      </c>
      <c r="J42" s="139">
        <f t="shared" si="4"/>
        <v>133.91999999999999</v>
      </c>
    </row>
    <row r="43" spans="1:10">
      <c r="A43" s="140">
        <v>2023</v>
      </c>
      <c r="B43" s="141">
        <v>0.76</v>
      </c>
      <c r="C43" s="141">
        <v>2.0499999999999998</v>
      </c>
      <c r="D43" s="138">
        <f t="shared" si="1"/>
        <v>24.96</v>
      </c>
      <c r="E43" s="138">
        <f t="shared" si="2"/>
        <v>67.84</v>
      </c>
      <c r="F43" s="138">
        <f t="shared" si="0"/>
        <v>24.96</v>
      </c>
      <c r="G43" s="141">
        <v>6.18</v>
      </c>
      <c r="H43" s="138">
        <f t="shared" si="3"/>
        <v>199.36</v>
      </c>
      <c r="I43" s="141">
        <v>3.94</v>
      </c>
      <c r="J43" s="139">
        <f t="shared" si="4"/>
        <v>128.96</v>
      </c>
    </row>
    <row r="44" spans="1:10">
      <c r="A44" s="140">
        <v>2055</v>
      </c>
      <c r="B44" s="141">
        <v>0.31</v>
      </c>
      <c r="C44" s="141">
        <v>2.57</v>
      </c>
      <c r="D44" s="138">
        <f t="shared" si="1"/>
        <v>17.12</v>
      </c>
      <c r="E44" s="138">
        <f t="shared" si="2"/>
        <v>73.92</v>
      </c>
      <c r="F44" s="138">
        <f t="shared" si="0"/>
        <v>17.12</v>
      </c>
      <c r="G44" s="141">
        <v>5.87</v>
      </c>
      <c r="H44" s="138">
        <f t="shared" si="3"/>
        <v>192.8</v>
      </c>
      <c r="I44" s="141">
        <v>3.64</v>
      </c>
      <c r="J44" s="139">
        <f t="shared" si="4"/>
        <v>121.28</v>
      </c>
    </row>
    <row r="45" spans="1:10">
      <c r="A45" s="140">
        <v>2086</v>
      </c>
      <c r="B45" s="141">
        <v>0.65</v>
      </c>
      <c r="C45" s="141">
        <v>0.15</v>
      </c>
      <c r="D45" s="138">
        <f t="shared" si="1"/>
        <v>14.88</v>
      </c>
      <c r="E45" s="138">
        <f t="shared" si="2"/>
        <v>42.16</v>
      </c>
      <c r="F45" s="138">
        <f t="shared" si="0"/>
        <v>14.88</v>
      </c>
      <c r="G45" s="141">
        <v>5.92</v>
      </c>
      <c r="H45" s="138">
        <f t="shared" si="3"/>
        <v>182.75</v>
      </c>
      <c r="I45" s="141">
        <v>3.7</v>
      </c>
      <c r="J45" s="139">
        <f t="shared" si="4"/>
        <v>113.77</v>
      </c>
    </row>
    <row r="46" spans="1:10">
      <c r="A46" s="140">
        <v>2119</v>
      </c>
      <c r="B46" s="141">
        <v>0.61</v>
      </c>
      <c r="C46" s="141">
        <v>1.65</v>
      </c>
      <c r="D46" s="138">
        <f t="shared" si="1"/>
        <v>20.79</v>
      </c>
      <c r="E46" s="138">
        <f t="shared" si="2"/>
        <v>29.7</v>
      </c>
      <c r="F46" s="138">
        <f t="shared" si="0"/>
        <v>20.79</v>
      </c>
      <c r="G46" s="141">
        <v>5.59</v>
      </c>
      <c r="H46" s="138">
        <f t="shared" si="3"/>
        <v>189.92</v>
      </c>
      <c r="I46" s="141">
        <v>3.37</v>
      </c>
      <c r="J46" s="139">
        <f t="shared" si="4"/>
        <v>116.66</v>
      </c>
    </row>
    <row r="47" spans="1:10">
      <c r="A47" s="140">
        <v>2150</v>
      </c>
      <c r="B47" s="141">
        <v>0.83</v>
      </c>
      <c r="C47" s="141">
        <v>1.18</v>
      </c>
      <c r="D47" s="138">
        <f t="shared" si="1"/>
        <v>22.32</v>
      </c>
      <c r="E47" s="138">
        <f t="shared" si="2"/>
        <v>43.87</v>
      </c>
      <c r="F47" s="138">
        <f t="shared" si="0"/>
        <v>22.32</v>
      </c>
      <c r="G47" s="141">
        <v>5.47</v>
      </c>
      <c r="H47" s="138">
        <f t="shared" si="3"/>
        <v>171.43</v>
      </c>
      <c r="I47" s="141">
        <v>3.31</v>
      </c>
      <c r="J47" s="139">
        <f t="shared" si="4"/>
        <v>103.54</v>
      </c>
    </row>
    <row r="48" spans="1:10">
      <c r="A48" s="140">
        <v>2182</v>
      </c>
      <c r="B48" s="141">
        <v>0.62</v>
      </c>
      <c r="C48" s="141">
        <v>0.74</v>
      </c>
      <c r="D48" s="138">
        <f t="shared" si="1"/>
        <v>23.2</v>
      </c>
      <c r="E48" s="138">
        <f t="shared" si="2"/>
        <v>30.72</v>
      </c>
      <c r="F48" s="138">
        <f t="shared" si="0"/>
        <v>23.2</v>
      </c>
      <c r="G48" s="141">
        <v>5.08</v>
      </c>
      <c r="H48" s="138">
        <f t="shared" si="3"/>
        <v>168.8</v>
      </c>
      <c r="I48" s="141">
        <v>2.96</v>
      </c>
      <c r="J48" s="139">
        <f t="shared" si="4"/>
        <v>100.32</v>
      </c>
    </row>
    <row r="49" spans="1:13">
      <c r="A49" s="143">
        <v>2210</v>
      </c>
      <c r="B49" s="144">
        <v>0.76</v>
      </c>
      <c r="C49" s="144">
        <v>0.34</v>
      </c>
      <c r="D49" s="145">
        <f t="shared" si="1"/>
        <v>19.32</v>
      </c>
      <c r="E49" s="138">
        <f t="shared" si="2"/>
        <v>15.12</v>
      </c>
      <c r="F49" s="145">
        <f t="shared" si="0"/>
        <v>15.12</v>
      </c>
      <c r="G49" s="144">
        <v>4.7699999999999996</v>
      </c>
      <c r="H49" s="138">
        <f t="shared" si="3"/>
        <v>137.9</v>
      </c>
      <c r="I49" s="144">
        <v>2.64</v>
      </c>
      <c r="J49" s="139">
        <f t="shared" si="4"/>
        <v>78.400000000000006</v>
      </c>
    </row>
    <row r="50" spans="1:13">
      <c r="A50" s="591" t="s">
        <v>28</v>
      </c>
      <c r="B50" s="591"/>
      <c r="C50" s="591"/>
      <c r="D50" s="146">
        <f>ROUND(SUM(D7:D49),0)</f>
        <v>1504</v>
      </c>
      <c r="E50" s="146">
        <f>ROUND(SUM(E7:E49),0)</f>
        <v>3194</v>
      </c>
      <c r="F50" s="146">
        <f>ROUND(SUM(F7:F49),0)</f>
        <v>830</v>
      </c>
      <c r="G50" s="146"/>
      <c r="H50" s="146">
        <f>ROUND(SUM(H7:H49),0)</f>
        <v>10142</v>
      </c>
      <c r="I50" s="147"/>
      <c r="J50" s="148">
        <f>ROUND(SUM(J7:J49),0)</f>
        <v>6886</v>
      </c>
    </row>
    <row r="51" spans="1:13">
      <c r="A51" s="149" t="s">
        <v>213</v>
      </c>
    </row>
    <row r="52" spans="1:13">
      <c r="A52" s="592"/>
      <c r="B52" s="592"/>
      <c r="C52" s="592"/>
      <c r="D52" s="592"/>
      <c r="E52" s="592"/>
      <c r="F52" s="592"/>
      <c r="G52" s="592"/>
      <c r="H52" s="592"/>
      <c r="I52" s="592"/>
      <c r="J52" s="592"/>
    </row>
    <row r="54" spans="1:13" ht="28.5" customHeight="1">
      <c r="A54" s="593" t="s">
        <v>214</v>
      </c>
      <c r="B54" s="593"/>
      <c r="C54" s="593"/>
      <c r="D54" s="593"/>
      <c r="E54" s="593"/>
      <c r="F54" s="150" t="s">
        <v>215</v>
      </c>
      <c r="G54" s="150" t="s">
        <v>216</v>
      </c>
      <c r="H54" s="594" t="s">
        <v>217</v>
      </c>
      <c r="I54" s="594"/>
      <c r="J54" s="595" t="s">
        <v>218</v>
      </c>
      <c r="K54" s="595"/>
      <c r="L54" s="589" t="s">
        <v>219</v>
      </c>
      <c r="M54" s="589"/>
    </row>
    <row r="55" spans="1:13">
      <c r="A55" s="151" t="s">
        <v>220</v>
      </c>
      <c r="B55" s="152"/>
      <c r="C55" s="152"/>
      <c r="D55" s="152"/>
      <c r="E55" s="152"/>
      <c r="F55" s="152">
        <f>35*1.01</f>
        <v>35.35</v>
      </c>
      <c r="G55" s="153">
        <f>35*1.49</f>
        <v>52.15</v>
      </c>
      <c r="H55" s="154"/>
      <c r="I55" s="155">
        <f>MIN(G55,F55)</f>
        <v>35.35</v>
      </c>
      <c r="J55" s="156"/>
      <c r="K55" s="156">
        <f>35*6.28</f>
        <v>219.8</v>
      </c>
      <c r="L55" s="154"/>
      <c r="M55" s="157">
        <f>35*4.18</f>
        <v>146.29999999999998</v>
      </c>
    </row>
    <row r="56" spans="1:13">
      <c r="A56" s="158" t="s">
        <v>221</v>
      </c>
      <c r="B56" s="159"/>
      <c r="C56" s="159"/>
      <c r="D56" s="159"/>
      <c r="E56" s="159"/>
      <c r="F56" s="159">
        <f>80.5+1.01</f>
        <v>81.510000000000005</v>
      </c>
      <c r="G56" s="160">
        <f>80.5*1.49</f>
        <v>119.94499999999999</v>
      </c>
      <c r="H56" s="154"/>
      <c r="I56" s="161">
        <f>MIN(G56,F56)</f>
        <v>81.510000000000005</v>
      </c>
      <c r="J56" s="156"/>
      <c r="K56" s="155">
        <f>80.5*6.28</f>
        <v>505.54</v>
      </c>
      <c r="L56" s="156"/>
      <c r="M56" s="157">
        <f>80.5*4.18</f>
        <v>336.48999999999995</v>
      </c>
    </row>
    <row r="57" spans="1:13">
      <c r="A57" s="590" t="s">
        <v>28</v>
      </c>
      <c r="B57" s="590"/>
      <c r="C57" s="590"/>
      <c r="D57" s="590"/>
      <c r="E57" s="590"/>
      <c r="F57" s="146">
        <f>ROUND(SUM(F55:F56),0)</f>
        <v>117</v>
      </c>
      <c r="G57" s="162">
        <f>ROUND(SUM(G55:G56),0)</f>
        <v>172</v>
      </c>
      <c r="H57" s="163"/>
      <c r="I57" s="164">
        <f>ROUND(SUM(I55:I56),0)</f>
        <v>117</v>
      </c>
      <c r="J57" s="165"/>
      <c r="K57" s="164">
        <f>ROUND(SUM(K55:K56),0)</f>
        <v>725</v>
      </c>
      <c r="L57" s="165"/>
      <c r="M57" s="166">
        <f>ROUND(SUM(M55:M56),0)</f>
        <v>483</v>
      </c>
    </row>
  </sheetData>
  <mergeCells count="18">
    <mergeCell ref="A2:A5"/>
    <mergeCell ref="B2:F2"/>
    <mergeCell ref="G2:H2"/>
    <mergeCell ref="I2:J2"/>
    <mergeCell ref="B3:C3"/>
    <mergeCell ref="D3:E3"/>
    <mergeCell ref="F3:F4"/>
    <mergeCell ref="G3:G4"/>
    <mergeCell ref="H3:H4"/>
    <mergeCell ref="I3:I4"/>
    <mergeCell ref="J3:J4"/>
    <mergeCell ref="L54:M54"/>
    <mergeCell ref="A57:E57"/>
    <mergeCell ref="A50:C50"/>
    <mergeCell ref="A52:J52"/>
    <mergeCell ref="A54:E54"/>
    <mergeCell ref="H54:I54"/>
    <mergeCell ref="J54:K54"/>
  </mergeCells>
  <pageMargins left="0.82677165354330717" right="0.23622047244094491" top="0.74803149606299213" bottom="0.35433070866141736" header="0.31496062992125984" footer="0"/>
  <pageSetup paperSize="9"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367"/>
  <sheetViews>
    <sheetView workbookViewId="0">
      <selection sqref="A1:R1"/>
    </sheetView>
  </sheetViews>
  <sheetFormatPr defaultColWidth="8.7109375" defaultRowHeight="15"/>
  <cols>
    <col min="1" max="1" width="4.7109375" customWidth="1"/>
    <col min="3" max="3" width="5.7109375" customWidth="1"/>
    <col min="5" max="5" width="6.7109375" customWidth="1"/>
    <col min="6" max="6" width="7.5703125" customWidth="1"/>
    <col min="7" max="7" width="9.28515625" customWidth="1"/>
    <col min="8" max="8" width="6.42578125" hidden="1" customWidth="1"/>
    <col min="9" max="9" width="6.5703125" hidden="1" customWidth="1"/>
    <col min="10" max="10" width="7.140625" customWidth="1"/>
    <col min="11" max="11" width="6.42578125" customWidth="1"/>
    <col min="12" max="13" width="7.7109375" customWidth="1"/>
    <col min="14" max="14" width="14" hidden="1" customWidth="1"/>
    <col min="15" max="15" width="6.7109375" hidden="1" customWidth="1"/>
    <col min="16" max="16" width="5.7109375" style="167" customWidth="1"/>
    <col min="17" max="17" width="5.7109375" style="167" hidden="1" customWidth="1"/>
    <col min="18" max="18" width="9.5703125" style="167" hidden="1" customWidth="1"/>
    <col min="19" max="19" width="11.7109375" style="167" hidden="1" customWidth="1"/>
    <col min="20" max="20" width="12.7109375" hidden="1" customWidth="1"/>
    <col min="21" max="21" width="8.42578125" hidden="1" customWidth="1"/>
    <col min="258" max="258" width="4.7109375" customWidth="1"/>
    <col min="260" max="260" width="5.7109375" customWidth="1"/>
    <col min="262" max="262" width="6.7109375" customWidth="1"/>
    <col min="263" max="263" width="7.5703125" customWidth="1"/>
    <col min="264" max="264" width="9.28515625" customWidth="1"/>
    <col min="265" max="265" width="6.42578125" customWidth="1"/>
    <col min="266" max="266" width="6.5703125" customWidth="1"/>
    <col min="267" max="267" width="7.140625" customWidth="1"/>
    <col min="268" max="268" width="6.42578125" customWidth="1"/>
    <col min="269" max="269" width="8" customWidth="1"/>
    <col min="270" max="270" width="9.85546875" customWidth="1"/>
    <col min="271" max="271" width="6.7109375" customWidth="1"/>
    <col min="272" max="273" width="5.7109375" customWidth="1"/>
    <col min="274" max="274" width="9.5703125" customWidth="1"/>
    <col min="275" max="275" width="11.7109375" customWidth="1"/>
    <col min="276" max="276" width="12.7109375" customWidth="1"/>
    <col min="277" max="277" width="8.42578125" customWidth="1"/>
    <col min="514" max="514" width="4.7109375" customWidth="1"/>
    <col min="516" max="516" width="5.7109375" customWidth="1"/>
    <col min="518" max="518" width="6.7109375" customWidth="1"/>
    <col min="519" max="519" width="7.5703125" customWidth="1"/>
    <col min="520" max="520" width="9.28515625" customWidth="1"/>
    <col min="521" max="521" width="6.42578125" customWidth="1"/>
    <col min="522" max="522" width="6.5703125" customWidth="1"/>
    <col min="523" max="523" width="7.140625" customWidth="1"/>
    <col min="524" max="524" width="6.42578125" customWidth="1"/>
    <col min="525" max="525" width="8" customWidth="1"/>
    <col min="526" max="526" width="9.85546875" customWidth="1"/>
    <col min="527" max="527" width="6.7109375" customWidth="1"/>
    <col min="528" max="529" width="5.7109375" customWidth="1"/>
    <col min="530" max="530" width="9.5703125" customWidth="1"/>
    <col min="531" max="531" width="11.7109375" customWidth="1"/>
    <col min="532" max="532" width="12.7109375" customWidth="1"/>
    <col min="533" max="533" width="8.42578125" customWidth="1"/>
    <col min="770" max="770" width="4.7109375" customWidth="1"/>
    <col min="772" max="772" width="5.7109375" customWidth="1"/>
    <col min="774" max="774" width="6.7109375" customWidth="1"/>
    <col min="775" max="775" width="7.5703125" customWidth="1"/>
    <col min="776" max="776" width="9.28515625" customWidth="1"/>
    <col min="777" max="777" width="6.42578125" customWidth="1"/>
    <col min="778" max="778" width="6.5703125" customWidth="1"/>
    <col min="779" max="779" width="7.140625" customWidth="1"/>
    <col min="780" max="780" width="6.42578125" customWidth="1"/>
    <col min="781" max="781" width="8" customWidth="1"/>
    <col min="782" max="782" width="9.85546875" customWidth="1"/>
    <col min="783" max="783" width="6.7109375" customWidth="1"/>
    <col min="784" max="785" width="5.7109375" customWidth="1"/>
    <col min="786" max="786" width="9.5703125" customWidth="1"/>
    <col min="787" max="787" width="11.7109375" customWidth="1"/>
    <col min="788" max="788" width="12.7109375" customWidth="1"/>
    <col min="789" max="789" width="8.42578125" customWidth="1"/>
  </cols>
  <sheetData>
    <row r="1" spans="1:21" ht="17.25">
      <c r="A1" s="610" t="s">
        <v>222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168"/>
      <c r="T1" s="169"/>
    </row>
    <row r="2" spans="1:21" ht="15.75" hidden="1">
      <c r="A2" s="170"/>
      <c r="B2" s="169"/>
      <c r="C2" s="169"/>
      <c r="D2" s="169"/>
      <c r="E2" s="169"/>
      <c r="F2" s="169"/>
      <c r="G2" s="171"/>
      <c r="H2" s="172"/>
      <c r="I2" s="172"/>
      <c r="J2" s="172"/>
      <c r="K2" s="172"/>
      <c r="L2" s="172"/>
      <c r="M2" s="172"/>
      <c r="N2" s="172"/>
      <c r="O2" s="169"/>
      <c r="P2" s="168"/>
      <c r="Q2" s="168"/>
      <c r="R2" s="168"/>
      <c r="S2" s="168"/>
      <c r="T2" s="169"/>
    </row>
    <row r="3" spans="1:21" ht="15" customHeight="1">
      <c r="A3" s="611" t="s">
        <v>223</v>
      </c>
      <c r="B3" s="612" t="s">
        <v>224</v>
      </c>
      <c r="C3" s="612" t="s">
        <v>225</v>
      </c>
      <c r="D3" s="613" t="s">
        <v>226</v>
      </c>
      <c r="E3" s="612" t="s">
        <v>227</v>
      </c>
      <c r="F3" s="612" t="s">
        <v>228</v>
      </c>
      <c r="G3" s="613" t="s">
        <v>229</v>
      </c>
      <c r="H3" s="614" t="s">
        <v>230</v>
      </c>
      <c r="I3" s="614"/>
      <c r="J3" s="614"/>
      <c r="K3" s="614"/>
      <c r="L3" s="613" t="s">
        <v>231</v>
      </c>
      <c r="M3" s="613"/>
      <c r="N3" s="613" t="s">
        <v>232</v>
      </c>
      <c r="O3" s="613" t="s">
        <v>233</v>
      </c>
      <c r="P3" s="615" t="s">
        <v>234</v>
      </c>
      <c r="Q3" s="608" t="s">
        <v>235</v>
      </c>
      <c r="R3" s="608" t="s">
        <v>236</v>
      </c>
      <c r="S3" s="608" t="s">
        <v>237</v>
      </c>
      <c r="T3" s="608" t="s">
        <v>238</v>
      </c>
      <c r="U3" s="609" t="s">
        <v>239</v>
      </c>
    </row>
    <row r="4" spans="1:21">
      <c r="A4" s="611"/>
      <c r="B4" s="612"/>
      <c r="C4" s="612"/>
      <c r="D4" s="613"/>
      <c r="E4" s="612"/>
      <c r="F4" s="612"/>
      <c r="G4" s="613"/>
      <c r="H4" s="614"/>
      <c r="I4" s="614"/>
      <c r="J4" s="614"/>
      <c r="K4" s="614"/>
      <c r="L4" s="613"/>
      <c r="M4" s="613"/>
      <c r="N4" s="613"/>
      <c r="O4" s="613"/>
      <c r="P4" s="613"/>
      <c r="Q4" s="608"/>
      <c r="R4" s="608"/>
      <c r="S4" s="608"/>
      <c r="T4" s="608"/>
      <c r="U4" s="609"/>
    </row>
    <row r="5" spans="1:21" ht="25.5">
      <c r="A5" s="611"/>
      <c r="B5" s="612"/>
      <c r="C5" s="612"/>
      <c r="D5" s="613"/>
      <c r="E5" s="612"/>
      <c r="F5" s="612"/>
      <c r="G5" s="613"/>
      <c r="H5" s="173" t="s">
        <v>240</v>
      </c>
      <c r="I5" s="173" t="s">
        <v>241</v>
      </c>
      <c r="J5" s="173" t="s">
        <v>242</v>
      </c>
      <c r="K5" s="173" t="s">
        <v>243</v>
      </c>
      <c r="L5" s="173" t="s">
        <v>230</v>
      </c>
      <c r="M5" s="174" t="s">
        <v>234</v>
      </c>
      <c r="N5" s="613"/>
      <c r="O5" s="613"/>
      <c r="P5" s="615"/>
      <c r="Q5" s="608"/>
      <c r="R5" s="608"/>
      <c r="S5" s="608"/>
      <c r="T5" s="608"/>
      <c r="U5" s="609"/>
    </row>
    <row r="6" spans="1:21">
      <c r="A6" s="175" t="s">
        <v>244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178"/>
      <c r="R6" s="178"/>
      <c r="S6" s="178"/>
      <c r="T6" s="178"/>
      <c r="U6" s="179"/>
    </row>
    <row r="7" spans="1:21" s="185" customFormat="1">
      <c r="A7" s="180">
        <v>1</v>
      </c>
      <c r="B7" s="181">
        <v>61</v>
      </c>
      <c r="C7" s="182" t="s">
        <v>245</v>
      </c>
      <c r="D7" s="182" t="s">
        <v>246</v>
      </c>
      <c r="E7" s="182" t="s">
        <v>247</v>
      </c>
      <c r="F7" s="182" t="s">
        <v>242</v>
      </c>
      <c r="G7" s="182" t="s">
        <v>248</v>
      </c>
      <c r="H7" s="183" t="s">
        <v>249</v>
      </c>
      <c r="I7" s="183" t="s">
        <v>249</v>
      </c>
      <c r="J7" s="183" t="s">
        <v>249</v>
      </c>
      <c r="K7" s="183" t="s">
        <v>249</v>
      </c>
      <c r="L7" s="183">
        <v>1</v>
      </c>
      <c r="M7" s="183">
        <v>1</v>
      </c>
      <c r="N7" s="183" t="s">
        <v>249</v>
      </c>
      <c r="O7" s="183" t="s">
        <v>249</v>
      </c>
      <c r="P7" s="183" t="s">
        <v>249</v>
      </c>
      <c r="Q7" s="183" t="s">
        <v>249</v>
      </c>
      <c r="R7" s="183" t="s">
        <v>249</v>
      </c>
      <c r="S7" s="183" t="s">
        <v>249</v>
      </c>
      <c r="T7" s="183" t="s">
        <v>249</v>
      </c>
      <c r="U7" s="184" t="s">
        <v>249</v>
      </c>
    </row>
    <row r="8" spans="1:21" s="185" customFormat="1">
      <c r="A8" s="186">
        <v>2</v>
      </c>
      <c r="B8" s="187">
        <v>159</v>
      </c>
      <c r="C8" s="188" t="s">
        <v>23</v>
      </c>
      <c r="D8" s="188" t="s">
        <v>250</v>
      </c>
      <c r="E8" s="182" t="s">
        <v>247</v>
      </c>
      <c r="F8" s="182" t="s">
        <v>242</v>
      </c>
      <c r="G8" s="188" t="s">
        <v>251</v>
      </c>
      <c r="H8" s="189" t="s">
        <v>249</v>
      </c>
      <c r="I8" s="189" t="s">
        <v>249</v>
      </c>
      <c r="J8" s="189" t="s">
        <v>249</v>
      </c>
      <c r="K8" s="189" t="s">
        <v>249</v>
      </c>
      <c r="L8" s="183">
        <v>1</v>
      </c>
      <c r="M8" s="183">
        <v>1</v>
      </c>
      <c r="N8" s="189" t="s">
        <v>249</v>
      </c>
      <c r="O8" s="189" t="s">
        <v>249</v>
      </c>
      <c r="P8" s="189" t="s">
        <v>249</v>
      </c>
      <c r="Q8" s="189" t="s">
        <v>249</v>
      </c>
      <c r="R8" s="189" t="s">
        <v>249</v>
      </c>
      <c r="S8" s="189" t="s">
        <v>249</v>
      </c>
      <c r="T8" s="189" t="s">
        <v>249</v>
      </c>
      <c r="U8" s="190" t="s">
        <v>249</v>
      </c>
    </row>
    <row r="9" spans="1:21" s="185" customFormat="1">
      <c r="A9" s="186">
        <v>3</v>
      </c>
      <c r="B9" s="187">
        <v>159</v>
      </c>
      <c r="C9" s="188" t="s">
        <v>23</v>
      </c>
      <c r="D9" s="188" t="s">
        <v>252</v>
      </c>
      <c r="E9" s="182" t="s">
        <v>247</v>
      </c>
      <c r="F9" s="182" t="s">
        <v>242</v>
      </c>
      <c r="G9" s="188" t="s">
        <v>253</v>
      </c>
      <c r="H9" s="189" t="s">
        <v>249</v>
      </c>
      <c r="I9" s="189" t="s">
        <v>249</v>
      </c>
      <c r="J9" s="189" t="s">
        <v>249</v>
      </c>
      <c r="K9" s="189" t="s">
        <v>249</v>
      </c>
      <c r="L9" s="183">
        <v>1</v>
      </c>
      <c r="M9" s="189" t="s">
        <v>249</v>
      </c>
      <c r="N9" s="189" t="s">
        <v>249</v>
      </c>
      <c r="O9" s="189" t="s">
        <v>249</v>
      </c>
      <c r="P9" s="189" t="s">
        <v>249</v>
      </c>
      <c r="Q9" s="189" t="s">
        <v>249</v>
      </c>
      <c r="R9" s="189" t="s">
        <v>249</v>
      </c>
      <c r="S9" s="189" t="s">
        <v>249</v>
      </c>
      <c r="T9" s="189" t="s">
        <v>249</v>
      </c>
      <c r="U9" s="190" t="s">
        <v>249</v>
      </c>
    </row>
    <row r="10" spans="1:21" s="185" customFormat="1">
      <c r="A10" s="186">
        <v>4</v>
      </c>
      <c r="B10" s="187">
        <v>190</v>
      </c>
      <c r="C10" s="188" t="s">
        <v>23</v>
      </c>
      <c r="D10" s="188" t="s">
        <v>254</v>
      </c>
      <c r="E10" s="182" t="s">
        <v>247</v>
      </c>
      <c r="F10" s="182" t="s">
        <v>242</v>
      </c>
      <c r="G10" s="188" t="s">
        <v>251</v>
      </c>
      <c r="H10" s="189" t="s">
        <v>249</v>
      </c>
      <c r="I10" s="189" t="s">
        <v>249</v>
      </c>
      <c r="J10" s="189" t="s">
        <v>249</v>
      </c>
      <c r="K10" s="189" t="s">
        <v>249</v>
      </c>
      <c r="L10" s="183">
        <v>1</v>
      </c>
      <c r="M10" s="183">
        <v>1</v>
      </c>
      <c r="N10" s="189" t="s">
        <v>249</v>
      </c>
      <c r="O10" s="189" t="s">
        <v>249</v>
      </c>
      <c r="P10" s="189" t="s">
        <v>249</v>
      </c>
      <c r="Q10" s="189" t="s">
        <v>249</v>
      </c>
      <c r="R10" s="189" t="s">
        <v>249</v>
      </c>
      <c r="S10" s="189" t="s">
        <v>249</v>
      </c>
      <c r="T10" s="189" t="s">
        <v>249</v>
      </c>
      <c r="U10" s="190" t="s">
        <v>249</v>
      </c>
    </row>
    <row r="11" spans="1:21" s="185" customFormat="1">
      <c r="A11" s="186">
        <v>5</v>
      </c>
      <c r="B11" s="187">
        <v>372</v>
      </c>
      <c r="C11" s="188" t="s">
        <v>23</v>
      </c>
      <c r="D11" s="188" t="s">
        <v>255</v>
      </c>
      <c r="E11" s="188" t="s">
        <v>256</v>
      </c>
      <c r="F11" s="182" t="s">
        <v>242</v>
      </c>
      <c r="G11" s="188" t="s">
        <v>251</v>
      </c>
      <c r="H11" s="189" t="s">
        <v>249</v>
      </c>
      <c r="I11" s="189" t="s">
        <v>249</v>
      </c>
      <c r="J11" s="189">
        <v>1</v>
      </c>
      <c r="K11" s="189" t="s">
        <v>249</v>
      </c>
      <c r="L11" s="189" t="s">
        <v>249</v>
      </c>
      <c r="M11" s="189" t="s">
        <v>249</v>
      </c>
      <c r="N11" s="189" t="s">
        <v>249</v>
      </c>
      <c r="O11" s="189" t="s">
        <v>249</v>
      </c>
      <c r="P11" s="189">
        <v>1</v>
      </c>
      <c r="Q11" s="189" t="s">
        <v>249</v>
      </c>
      <c r="R11" s="189" t="s">
        <v>249</v>
      </c>
      <c r="S11" s="189" t="s">
        <v>249</v>
      </c>
      <c r="T11" s="189" t="s">
        <v>249</v>
      </c>
      <c r="U11" s="190" t="s">
        <v>249</v>
      </c>
    </row>
    <row r="12" spans="1:21" s="185" customFormat="1">
      <c r="A12" s="186">
        <v>6</v>
      </c>
      <c r="B12" s="187">
        <v>558</v>
      </c>
      <c r="C12" s="188" t="s">
        <v>23</v>
      </c>
      <c r="D12" s="188" t="s">
        <v>246</v>
      </c>
      <c r="E12" s="188" t="s">
        <v>256</v>
      </c>
      <c r="F12" s="182" t="s">
        <v>242</v>
      </c>
      <c r="G12" s="188" t="s">
        <v>248</v>
      </c>
      <c r="H12" s="189" t="s">
        <v>249</v>
      </c>
      <c r="I12" s="189" t="s">
        <v>249</v>
      </c>
      <c r="J12" s="189">
        <v>1</v>
      </c>
      <c r="K12" s="189" t="s">
        <v>249</v>
      </c>
      <c r="L12" s="189" t="s">
        <v>249</v>
      </c>
      <c r="M12" s="189" t="s">
        <v>249</v>
      </c>
      <c r="N12" s="189" t="s">
        <v>249</v>
      </c>
      <c r="O12" s="189" t="s">
        <v>249</v>
      </c>
      <c r="P12" s="189">
        <v>1</v>
      </c>
      <c r="Q12" s="189" t="s">
        <v>249</v>
      </c>
      <c r="R12" s="189" t="s">
        <v>249</v>
      </c>
      <c r="S12" s="189" t="s">
        <v>249</v>
      </c>
      <c r="T12" s="189" t="s">
        <v>249</v>
      </c>
      <c r="U12" s="190" t="s">
        <v>249</v>
      </c>
    </row>
    <row r="13" spans="1:21" s="185" customFormat="1">
      <c r="A13" s="186">
        <v>7</v>
      </c>
      <c r="B13" s="187">
        <v>679</v>
      </c>
      <c r="C13" s="188" t="s">
        <v>23</v>
      </c>
      <c r="D13" s="188" t="s">
        <v>257</v>
      </c>
      <c r="E13" s="188" t="s">
        <v>256</v>
      </c>
      <c r="F13" s="188" t="s">
        <v>243</v>
      </c>
      <c r="G13" s="188" t="s">
        <v>258</v>
      </c>
      <c r="H13" s="189" t="s">
        <v>249</v>
      </c>
      <c r="I13" s="189" t="s">
        <v>249</v>
      </c>
      <c r="J13" s="189" t="s">
        <v>249</v>
      </c>
      <c r="K13" s="189">
        <v>1</v>
      </c>
      <c r="L13" s="189" t="s">
        <v>249</v>
      </c>
      <c r="M13" s="189" t="s">
        <v>249</v>
      </c>
      <c r="N13" s="189" t="s">
        <v>249</v>
      </c>
      <c r="O13" s="189" t="s">
        <v>249</v>
      </c>
      <c r="P13" s="189">
        <v>1</v>
      </c>
      <c r="Q13" s="189" t="s">
        <v>249</v>
      </c>
      <c r="R13" s="189" t="s">
        <v>249</v>
      </c>
      <c r="S13" s="189" t="s">
        <v>249</v>
      </c>
      <c r="T13" s="189" t="s">
        <v>249</v>
      </c>
      <c r="U13" s="190" t="s">
        <v>249</v>
      </c>
    </row>
    <row r="14" spans="1:21" s="185" customFormat="1">
      <c r="A14" s="186">
        <v>8</v>
      </c>
      <c r="B14" s="187">
        <v>682</v>
      </c>
      <c r="C14" s="188" t="s">
        <v>245</v>
      </c>
      <c r="D14" s="188" t="s">
        <v>257</v>
      </c>
      <c r="E14" s="188" t="s">
        <v>256</v>
      </c>
      <c r="F14" s="188" t="s">
        <v>243</v>
      </c>
      <c r="G14" s="188" t="s">
        <v>258</v>
      </c>
      <c r="H14" s="189" t="s">
        <v>249</v>
      </c>
      <c r="I14" s="189" t="s">
        <v>249</v>
      </c>
      <c r="J14" s="189" t="s">
        <v>249</v>
      </c>
      <c r="K14" s="189">
        <v>1</v>
      </c>
      <c r="L14" s="189" t="s">
        <v>249</v>
      </c>
      <c r="M14" s="189" t="s">
        <v>249</v>
      </c>
      <c r="N14" s="189" t="s">
        <v>249</v>
      </c>
      <c r="O14" s="189" t="s">
        <v>249</v>
      </c>
      <c r="P14" s="189">
        <v>1</v>
      </c>
      <c r="Q14" s="189" t="s">
        <v>249</v>
      </c>
      <c r="R14" s="189" t="s">
        <v>249</v>
      </c>
      <c r="S14" s="189" t="s">
        <v>249</v>
      </c>
      <c r="T14" s="189" t="s">
        <v>249</v>
      </c>
      <c r="U14" s="190" t="s">
        <v>249</v>
      </c>
    </row>
    <row r="15" spans="1:21" s="185" customFormat="1">
      <c r="A15" s="186">
        <v>9</v>
      </c>
      <c r="B15" s="187">
        <v>728</v>
      </c>
      <c r="C15" s="188" t="s">
        <v>23</v>
      </c>
      <c r="D15" s="188" t="s">
        <v>259</v>
      </c>
      <c r="E15" s="182" t="s">
        <v>247</v>
      </c>
      <c r="F15" s="182" t="s">
        <v>242</v>
      </c>
      <c r="G15" s="188" t="s">
        <v>248</v>
      </c>
      <c r="H15" s="189" t="s">
        <v>249</v>
      </c>
      <c r="I15" s="189" t="s">
        <v>249</v>
      </c>
      <c r="J15" s="189" t="s">
        <v>249</v>
      </c>
      <c r="K15" s="189" t="s">
        <v>249</v>
      </c>
      <c r="L15" s="183">
        <v>1</v>
      </c>
      <c r="M15" s="183">
        <v>1</v>
      </c>
      <c r="N15" s="189" t="s">
        <v>249</v>
      </c>
      <c r="O15" s="189" t="s">
        <v>249</v>
      </c>
      <c r="P15" s="189" t="s">
        <v>249</v>
      </c>
      <c r="Q15" s="189" t="s">
        <v>249</v>
      </c>
      <c r="R15" s="189" t="s">
        <v>249</v>
      </c>
      <c r="S15" s="189" t="s">
        <v>249</v>
      </c>
      <c r="T15" s="189" t="s">
        <v>249</v>
      </c>
      <c r="U15" s="190" t="s">
        <v>249</v>
      </c>
    </row>
    <row r="16" spans="1:21" s="185" customFormat="1">
      <c r="A16" s="186">
        <v>10</v>
      </c>
      <c r="B16" s="187">
        <v>742</v>
      </c>
      <c r="C16" s="188" t="s">
        <v>245</v>
      </c>
      <c r="D16" s="188" t="s">
        <v>259</v>
      </c>
      <c r="E16" s="188" t="s">
        <v>256</v>
      </c>
      <c r="F16" s="182" t="s">
        <v>242</v>
      </c>
      <c r="G16" s="188" t="s">
        <v>248</v>
      </c>
      <c r="H16" s="189" t="s">
        <v>249</v>
      </c>
      <c r="I16" s="189" t="s">
        <v>249</v>
      </c>
      <c r="J16" s="189">
        <v>1</v>
      </c>
      <c r="K16" s="189" t="s">
        <v>249</v>
      </c>
      <c r="L16" s="189" t="s">
        <v>249</v>
      </c>
      <c r="M16" s="189" t="s">
        <v>249</v>
      </c>
      <c r="N16" s="189" t="s">
        <v>249</v>
      </c>
      <c r="O16" s="189" t="s">
        <v>249</v>
      </c>
      <c r="P16" s="189">
        <v>1</v>
      </c>
      <c r="Q16" s="189" t="s">
        <v>249</v>
      </c>
      <c r="R16" s="189" t="s">
        <v>249</v>
      </c>
      <c r="S16" s="189" t="s">
        <v>249</v>
      </c>
      <c r="T16" s="189" t="s">
        <v>249</v>
      </c>
      <c r="U16" s="190" t="s">
        <v>249</v>
      </c>
    </row>
    <row r="17" spans="1:21" s="185" customFormat="1">
      <c r="A17" s="186">
        <v>11</v>
      </c>
      <c r="B17" s="187">
        <v>747</v>
      </c>
      <c r="C17" s="188" t="s">
        <v>23</v>
      </c>
      <c r="D17" s="188" t="s">
        <v>259</v>
      </c>
      <c r="E17" s="188" t="s">
        <v>256</v>
      </c>
      <c r="F17" s="182" t="s">
        <v>242</v>
      </c>
      <c r="G17" s="188" t="s">
        <v>248</v>
      </c>
      <c r="H17" s="189" t="s">
        <v>249</v>
      </c>
      <c r="I17" s="189" t="s">
        <v>249</v>
      </c>
      <c r="J17" s="189">
        <v>1</v>
      </c>
      <c r="K17" s="189" t="s">
        <v>249</v>
      </c>
      <c r="L17" s="189" t="s">
        <v>249</v>
      </c>
      <c r="M17" s="189" t="s">
        <v>249</v>
      </c>
      <c r="N17" s="189" t="s">
        <v>249</v>
      </c>
      <c r="O17" s="189" t="s">
        <v>249</v>
      </c>
      <c r="P17" s="189">
        <v>1</v>
      </c>
      <c r="Q17" s="189" t="s">
        <v>249</v>
      </c>
      <c r="R17" s="189" t="s">
        <v>249</v>
      </c>
      <c r="S17" s="189" t="s">
        <v>249</v>
      </c>
      <c r="T17" s="189" t="s">
        <v>249</v>
      </c>
      <c r="U17" s="190" t="s">
        <v>249</v>
      </c>
    </row>
    <row r="18" spans="1:21" s="185" customFormat="1">
      <c r="A18" s="186">
        <v>12</v>
      </c>
      <c r="B18" s="187">
        <v>876</v>
      </c>
      <c r="C18" s="188" t="s">
        <v>23</v>
      </c>
      <c r="D18" s="188" t="s">
        <v>260</v>
      </c>
      <c r="E18" s="188" t="s">
        <v>256</v>
      </c>
      <c r="F18" s="182" t="s">
        <v>242</v>
      </c>
      <c r="G18" s="188" t="s">
        <v>251</v>
      </c>
      <c r="H18" s="189" t="s">
        <v>249</v>
      </c>
      <c r="I18" s="189" t="s">
        <v>249</v>
      </c>
      <c r="J18" s="189">
        <v>1</v>
      </c>
      <c r="K18" s="189" t="s">
        <v>249</v>
      </c>
      <c r="L18" s="189" t="s">
        <v>249</v>
      </c>
      <c r="M18" s="189" t="s">
        <v>249</v>
      </c>
      <c r="N18" s="189" t="s">
        <v>249</v>
      </c>
      <c r="O18" s="189" t="s">
        <v>249</v>
      </c>
      <c r="P18" s="189" t="s">
        <v>249</v>
      </c>
      <c r="Q18" s="189" t="s">
        <v>249</v>
      </c>
      <c r="R18" s="189" t="s">
        <v>249</v>
      </c>
      <c r="S18" s="189" t="s">
        <v>249</v>
      </c>
      <c r="T18" s="189" t="s">
        <v>249</v>
      </c>
      <c r="U18" s="190" t="s">
        <v>249</v>
      </c>
    </row>
    <row r="19" spans="1:21" s="185" customFormat="1">
      <c r="A19" s="186">
        <v>13</v>
      </c>
      <c r="B19" s="187">
        <v>1099</v>
      </c>
      <c r="C19" s="188" t="s">
        <v>245</v>
      </c>
      <c r="D19" s="188" t="s">
        <v>261</v>
      </c>
      <c r="E19" s="182" t="s">
        <v>247</v>
      </c>
      <c r="F19" s="182" t="s">
        <v>242</v>
      </c>
      <c r="G19" s="188" t="s">
        <v>251</v>
      </c>
      <c r="H19" s="189" t="s">
        <v>249</v>
      </c>
      <c r="I19" s="189" t="s">
        <v>249</v>
      </c>
      <c r="J19" s="189" t="s">
        <v>249</v>
      </c>
      <c r="K19" s="189" t="s">
        <v>249</v>
      </c>
      <c r="L19" s="183">
        <v>1</v>
      </c>
      <c r="M19" s="183">
        <v>1</v>
      </c>
      <c r="N19" s="189" t="s">
        <v>249</v>
      </c>
      <c r="O19" s="189" t="s">
        <v>249</v>
      </c>
      <c r="P19" s="189" t="s">
        <v>249</v>
      </c>
      <c r="Q19" s="189" t="s">
        <v>249</v>
      </c>
      <c r="R19" s="189" t="s">
        <v>249</v>
      </c>
      <c r="S19" s="189" t="s">
        <v>249</v>
      </c>
      <c r="T19" s="189" t="s">
        <v>249</v>
      </c>
      <c r="U19" s="190" t="s">
        <v>249</v>
      </c>
    </row>
    <row r="20" spans="1:21" s="185" customFormat="1">
      <c r="A20" s="186">
        <v>14</v>
      </c>
      <c r="B20" s="187">
        <v>1099</v>
      </c>
      <c r="C20" s="188" t="s">
        <v>245</v>
      </c>
      <c r="D20" s="188" t="s">
        <v>260</v>
      </c>
      <c r="E20" s="188" t="s">
        <v>256</v>
      </c>
      <c r="F20" s="182" t="s">
        <v>242</v>
      </c>
      <c r="G20" s="188" t="s">
        <v>251</v>
      </c>
      <c r="H20" s="189" t="s">
        <v>249</v>
      </c>
      <c r="I20" s="189" t="s">
        <v>249</v>
      </c>
      <c r="J20" s="189">
        <v>1</v>
      </c>
      <c r="K20" s="189" t="s">
        <v>249</v>
      </c>
      <c r="L20" s="189" t="s">
        <v>249</v>
      </c>
      <c r="M20" s="189" t="s">
        <v>249</v>
      </c>
      <c r="N20" s="189" t="s">
        <v>249</v>
      </c>
      <c r="O20" s="189" t="s">
        <v>249</v>
      </c>
      <c r="P20" s="189" t="s">
        <v>249</v>
      </c>
      <c r="Q20" s="189" t="s">
        <v>249</v>
      </c>
      <c r="R20" s="189" t="s">
        <v>249</v>
      </c>
      <c r="S20" s="189" t="s">
        <v>249</v>
      </c>
      <c r="T20" s="189" t="s">
        <v>249</v>
      </c>
      <c r="U20" s="190" t="s">
        <v>249</v>
      </c>
    </row>
    <row r="21" spans="1:21" s="185" customFormat="1">
      <c r="A21" s="186">
        <v>15</v>
      </c>
      <c r="B21" s="187">
        <v>1200</v>
      </c>
      <c r="C21" s="188" t="s">
        <v>245</v>
      </c>
      <c r="D21" s="188" t="s">
        <v>262</v>
      </c>
      <c r="E21" s="182" t="s">
        <v>247</v>
      </c>
      <c r="F21" s="182" t="s">
        <v>242</v>
      </c>
      <c r="G21" s="188" t="s">
        <v>251</v>
      </c>
      <c r="H21" s="189" t="s">
        <v>249</v>
      </c>
      <c r="I21" s="189" t="s">
        <v>249</v>
      </c>
      <c r="J21" s="189" t="s">
        <v>249</v>
      </c>
      <c r="K21" s="189" t="s">
        <v>249</v>
      </c>
      <c r="L21" s="183">
        <v>1</v>
      </c>
      <c r="M21" s="183">
        <v>1</v>
      </c>
      <c r="N21" s="189" t="s">
        <v>249</v>
      </c>
      <c r="O21" s="189" t="s">
        <v>249</v>
      </c>
      <c r="P21" s="189" t="s">
        <v>249</v>
      </c>
      <c r="Q21" s="189" t="s">
        <v>249</v>
      </c>
      <c r="R21" s="189" t="s">
        <v>249</v>
      </c>
      <c r="S21" s="189" t="s">
        <v>249</v>
      </c>
      <c r="T21" s="189" t="s">
        <v>249</v>
      </c>
      <c r="U21" s="190" t="s">
        <v>249</v>
      </c>
    </row>
    <row r="22" spans="1:21" s="185" customFormat="1">
      <c r="A22" s="186">
        <v>16</v>
      </c>
      <c r="B22" s="187">
        <v>1259</v>
      </c>
      <c r="C22" s="188" t="s">
        <v>245</v>
      </c>
      <c r="D22" s="188" t="s">
        <v>259</v>
      </c>
      <c r="E22" s="188" t="s">
        <v>256</v>
      </c>
      <c r="F22" s="182" t="s">
        <v>242</v>
      </c>
      <c r="G22" s="188" t="s">
        <v>248</v>
      </c>
      <c r="H22" s="189" t="s">
        <v>249</v>
      </c>
      <c r="I22" s="189" t="s">
        <v>249</v>
      </c>
      <c r="J22" s="189">
        <v>1</v>
      </c>
      <c r="K22" s="189" t="s">
        <v>249</v>
      </c>
      <c r="L22" s="189" t="s">
        <v>249</v>
      </c>
      <c r="M22" s="189" t="s">
        <v>249</v>
      </c>
      <c r="N22" s="189" t="s">
        <v>249</v>
      </c>
      <c r="O22" s="189" t="s">
        <v>249</v>
      </c>
      <c r="P22" s="189">
        <v>1</v>
      </c>
      <c r="Q22" s="189" t="s">
        <v>249</v>
      </c>
      <c r="R22" s="189" t="s">
        <v>249</v>
      </c>
      <c r="S22" s="189" t="s">
        <v>249</v>
      </c>
      <c r="T22" s="189" t="s">
        <v>249</v>
      </c>
      <c r="U22" s="190" t="s">
        <v>249</v>
      </c>
    </row>
    <row r="23" spans="1:21" s="185" customFormat="1">
      <c r="A23" s="186">
        <v>17</v>
      </c>
      <c r="B23" s="187">
        <v>1264</v>
      </c>
      <c r="C23" s="188" t="s">
        <v>23</v>
      </c>
      <c r="D23" s="188" t="s">
        <v>259</v>
      </c>
      <c r="E23" s="188" t="s">
        <v>256</v>
      </c>
      <c r="F23" s="188" t="s">
        <v>242</v>
      </c>
      <c r="G23" s="188" t="s">
        <v>248</v>
      </c>
      <c r="H23" s="189" t="s">
        <v>249</v>
      </c>
      <c r="I23" s="189" t="s">
        <v>249</v>
      </c>
      <c r="J23" s="189">
        <v>1</v>
      </c>
      <c r="K23" s="189" t="s">
        <v>249</v>
      </c>
      <c r="L23" s="189" t="s">
        <v>249</v>
      </c>
      <c r="M23" s="189" t="s">
        <v>249</v>
      </c>
      <c r="N23" s="189" t="s">
        <v>249</v>
      </c>
      <c r="O23" s="189" t="s">
        <v>249</v>
      </c>
      <c r="P23" s="188">
        <v>1</v>
      </c>
      <c r="Q23" s="189" t="s">
        <v>249</v>
      </c>
      <c r="R23" s="189" t="s">
        <v>249</v>
      </c>
      <c r="S23" s="189" t="s">
        <v>249</v>
      </c>
      <c r="T23" s="189" t="s">
        <v>249</v>
      </c>
      <c r="U23" s="190" t="s">
        <v>249</v>
      </c>
    </row>
    <row r="24" spans="1:21" s="185" customFormat="1">
      <c r="A24" s="186">
        <v>18</v>
      </c>
      <c r="B24" s="187">
        <v>1274</v>
      </c>
      <c r="C24" s="188" t="s">
        <v>245</v>
      </c>
      <c r="D24" s="188" t="s">
        <v>246</v>
      </c>
      <c r="E24" s="182" t="s">
        <v>247</v>
      </c>
      <c r="F24" s="182" t="s">
        <v>242</v>
      </c>
      <c r="G24" s="188" t="s">
        <v>248</v>
      </c>
      <c r="H24" s="189" t="s">
        <v>249</v>
      </c>
      <c r="I24" s="189" t="s">
        <v>249</v>
      </c>
      <c r="J24" s="189" t="s">
        <v>249</v>
      </c>
      <c r="K24" s="189" t="s">
        <v>249</v>
      </c>
      <c r="L24" s="183">
        <v>1</v>
      </c>
      <c r="M24" s="183">
        <v>1</v>
      </c>
      <c r="N24" s="189" t="s">
        <v>249</v>
      </c>
      <c r="O24" s="189" t="s">
        <v>249</v>
      </c>
      <c r="P24" s="189" t="s">
        <v>249</v>
      </c>
      <c r="Q24" s="189" t="s">
        <v>249</v>
      </c>
      <c r="R24" s="189" t="s">
        <v>249</v>
      </c>
      <c r="S24" s="189" t="s">
        <v>249</v>
      </c>
      <c r="T24" s="189" t="s">
        <v>249</v>
      </c>
      <c r="U24" s="190" t="s">
        <v>249</v>
      </c>
    </row>
    <row r="25" spans="1:21" s="185" customFormat="1">
      <c r="A25" s="186">
        <v>19</v>
      </c>
      <c r="B25" s="187">
        <v>1392</v>
      </c>
      <c r="C25" s="188" t="s">
        <v>23</v>
      </c>
      <c r="D25" s="188" t="s">
        <v>260</v>
      </c>
      <c r="E25" s="188" t="s">
        <v>256</v>
      </c>
      <c r="F25" s="188" t="s">
        <v>242</v>
      </c>
      <c r="G25" s="188" t="s">
        <v>251</v>
      </c>
      <c r="H25" s="189" t="s">
        <v>249</v>
      </c>
      <c r="I25" s="189" t="s">
        <v>249</v>
      </c>
      <c r="J25" s="189">
        <v>1</v>
      </c>
      <c r="K25" s="189" t="s">
        <v>249</v>
      </c>
      <c r="L25" s="189" t="s">
        <v>249</v>
      </c>
      <c r="M25" s="189" t="s">
        <v>249</v>
      </c>
      <c r="N25" s="189" t="s">
        <v>249</v>
      </c>
      <c r="O25" s="189" t="s">
        <v>249</v>
      </c>
      <c r="P25" s="189" t="s">
        <v>249</v>
      </c>
      <c r="Q25" s="189" t="s">
        <v>249</v>
      </c>
      <c r="R25" s="189" t="s">
        <v>249</v>
      </c>
      <c r="S25" s="189" t="s">
        <v>249</v>
      </c>
      <c r="T25" s="189" t="s">
        <v>249</v>
      </c>
      <c r="U25" s="190" t="s">
        <v>249</v>
      </c>
    </row>
    <row r="26" spans="1:21" s="185" customFormat="1">
      <c r="A26" s="186">
        <v>20</v>
      </c>
      <c r="B26" s="187">
        <v>1800</v>
      </c>
      <c r="C26" s="188" t="s">
        <v>23</v>
      </c>
      <c r="D26" s="188" t="s">
        <v>263</v>
      </c>
      <c r="E26" s="188" t="s">
        <v>256</v>
      </c>
      <c r="F26" s="188" t="s">
        <v>242</v>
      </c>
      <c r="G26" s="188" t="s">
        <v>251</v>
      </c>
      <c r="H26" s="189" t="s">
        <v>249</v>
      </c>
      <c r="I26" s="189" t="s">
        <v>249</v>
      </c>
      <c r="J26" s="189">
        <v>1</v>
      </c>
      <c r="K26" s="189" t="s">
        <v>249</v>
      </c>
      <c r="L26" s="189" t="s">
        <v>249</v>
      </c>
      <c r="M26" s="189" t="s">
        <v>249</v>
      </c>
      <c r="N26" s="189" t="s">
        <v>249</v>
      </c>
      <c r="O26" s="189" t="s">
        <v>249</v>
      </c>
      <c r="P26" s="188">
        <v>1</v>
      </c>
      <c r="Q26" s="189" t="s">
        <v>249</v>
      </c>
      <c r="R26" s="189" t="s">
        <v>249</v>
      </c>
      <c r="S26" s="189" t="s">
        <v>249</v>
      </c>
      <c r="T26" s="189" t="s">
        <v>249</v>
      </c>
      <c r="U26" s="190" t="s">
        <v>249</v>
      </c>
    </row>
    <row r="27" spans="1:21" s="185" customFormat="1">
      <c r="A27" s="186">
        <v>21</v>
      </c>
      <c r="B27" s="187">
        <v>2075</v>
      </c>
      <c r="C27" s="188" t="s">
        <v>245</v>
      </c>
      <c r="D27" s="188" t="s">
        <v>250</v>
      </c>
      <c r="E27" s="182" t="s">
        <v>247</v>
      </c>
      <c r="F27" s="188" t="s">
        <v>242</v>
      </c>
      <c r="G27" s="188" t="s">
        <v>251</v>
      </c>
      <c r="H27" s="189" t="s">
        <v>249</v>
      </c>
      <c r="I27" s="189" t="s">
        <v>249</v>
      </c>
      <c r="J27" s="189" t="s">
        <v>249</v>
      </c>
      <c r="K27" s="189" t="s">
        <v>249</v>
      </c>
      <c r="L27" s="183">
        <v>1</v>
      </c>
      <c r="M27" s="183">
        <v>1</v>
      </c>
      <c r="N27" s="189" t="s">
        <v>249</v>
      </c>
      <c r="O27" s="189" t="s">
        <v>249</v>
      </c>
      <c r="P27" s="189" t="s">
        <v>249</v>
      </c>
      <c r="Q27" s="189" t="s">
        <v>249</v>
      </c>
      <c r="R27" s="189" t="s">
        <v>249</v>
      </c>
      <c r="S27" s="189" t="s">
        <v>249</v>
      </c>
      <c r="T27" s="189" t="s">
        <v>249</v>
      </c>
      <c r="U27" s="190" t="s">
        <v>249</v>
      </c>
    </row>
    <row r="28" spans="1:21" s="185" customFormat="1">
      <c r="A28" s="186">
        <v>22</v>
      </c>
      <c r="B28" s="187">
        <v>2075</v>
      </c>
      <c r="C28" s="188" t="s">
        <v>245</v>
      </c>
      <c r="D28" s="188" t="s">
        <v>252</v>
      </c>
      <c r="E28" s="182" t="s">
        <v>247</v>
      </c>
      <c r="F28" s="188" t="s">
        <v>242</v>
      </c>
      <c r="G28" s="188" t="s">
        <v>253</v>
      </c>
      <c r="H28" s="189" t="s">
        <v>249</v>
      </c>
      <c r="I28" s="189" t="s">
        <v>249</v>
      </c>
      <c r="J28" s="189" t="s">
        <v>249</v>
      </c>
      <c r="K28" s="189" t="s">
        <v>249</v>
      </c>
      <c r="L28" s="183">
        <v>1</v>
      </c>
      <c r="M28" s="189" t="s">
        <v>249</v>
      </c>
      <c r="N28" s="189" t="s">
        <v>249</v>
      </c>
      <c r="O28" s="189" t="s">
        <v>249</v>
      </c>
      <c r="P28" s="189" t="s">
        <v>249</v>
      </c>
      <c r="Q28" s="189" t="s">
        <v>249</v>
      </c>
      <c r="R28" s="189" t="s">
        <v>249</v>
      </c>
      <c r="S28" s="189" t="s">
        <v>249</v>
      </c>
      <c r="T28" s="189" t="s">
        <v>249</v>
      </c>
      <c r="U28" s="190" t="s">
        <v>249</v>
      </c>
    </row>
    <row r="29" spans="1:21" s="185" customFormat="1">
      <c r="A29" s="186">
        <v>23</v>
      </c>
      <c r="B29" s="187">
        <v>2213</v>
      </c>
      <c r="C29" s="188" t="s">
        <v>245</v>
      </c>
      <c r="D29" s="188" t="s">
        <v>264</v>
      </c>
      <c r="E29" s="182" t="s">
        <v>247</v>
      </c>
      <c r="F29" s="188" t="s">
        <v>241</v>
      </c>
      <c r="G29" s="188" t="s">
        <v>265</v>
      </c>
      <c r="H29" s="189" t="s">
        <v>249</v>
      </c>
      <c r="I29" s="189" t="s">
        <v>249</v>
      </c>
      <c r="J29" s="189" t="s">
        <v>249</v>
      </c>
      <c r="K29" s="189" t="s">
        <v>249</v>
      </c>
      <c r="L29" s="183">
        <v>1</v>
      </c>
      <c r="M29" s="183">
        <v>1</v>
      </c>
      <c r="N29" s="189" t="s">
        <v>249</v>
      </c>
      <c r="O29" s="189" t="s">
        <v>249</v>
      </c>
      <c r="P29" s="189" t="s">
        <v>249</v>
      </c>
      <c r="Q29" s="189" t="s">
        <v>249</v>
      </c>
      <c r="R29" s="189" t="s">
        <v>249</v>
      </c>
      <c r="S29" s="189" t="s">
        <v>249</v>
      </c>
      <c r="T29" s="189" t="s">
        <v>249</v>
      </c>
      <c r="U29" s="190" t="s">
        <v>249</v>
      </c>
    </row>
    <row r="30" spans="1:21" s="185" customFormat="1">
      <c r="A30" s="175" t="s">
        <v>266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7"/>
      <c r="Q30" s="178"/>
      <c r="R30" s="178"/>
      <c r="S30" s="178"/>
      <c r="T30" s="178"/>
      <c r="U30" s="179"/>
    </row>
    <row r="31" spans="1:21" s="185" customFormat="1">
      <c r="A31" s="186">
        <v>1</v>
      </c>
      <c r="B31" s="187">
        <v>12</v>
      </c>
      <c r="C31" s="188" t="s">
        <v>23</v>
      </c>
      <c r="D31" s="188" t="s">
        <v>267</v>
      </c>
      <c r="E31" s="188" t="s">
        <v>256</v>
      </c>
      <c r="F31" s="188" t="s">
        <v>242</v>
      </c>
      <c r="G31" s="188" t="s">
        <v>248</v>
      </c>
      <c r="H31" s="189" t="s">
        <v>249</v>
      </c>
      <c r="I31" s="189" t="s">
        <v>249</v>
      </c>
      <c r="J31" s="189">
        <v>1</v>
      </c>
      <c r="K31" s="189" t="s">
        <v>249</v>
      </c>
      <c r="L31" s="189" t="s">
        <v>249</v>
      </c>
      <c r="M31" s="189" t="s">
        <v>249</v>
      </c>
      <c r="N31" s="189" t="s">
        <v>249</v>
      </c>
      <c r="O31" s="189" t="s">
        <v>249</v>
      </c>
      <c r="P31" s="188">
        <v>1</v>
      </c>
      <c r="Q31" s="189" t="s">
        <v>249</v>
      </c>
      <c r="R31" s="189" t="s">
        <v>249</v>
      </c>
      <c r="S31" s="189" t="s">
        <v>249</v>
      </c>
      <c r="T31" s="189" t="s">
        <v>249</v>
      </c>
      <c r="U31" s="190" t="s">
        <v>249</v>
      </c>
    </row>
    <row r="32" spans="1:21" s="185" customFormat="1">
      <c r="A32" s="186">
        <v>2</v>
      </c>
      <c r="B32" s="187">
        <v>12</v>
      </c>
      <c r="C32" s="188" t="s">
        <v>23</v>
      </c>
      <c r="D32" s="188" t="s">
        <v>250</v>
      </c>
      <c r="E32" s="188" t="s">
        <v>256</v>
      </c>
      <c r="F32" s="188" t="s">
        <v>242</v>
      </c>
      <c r="G32" s="188" t="s">
        <v>251</v>
      </c>
      <c r="H32" s="189" t="s">
        <v>249</v>
      </c>
      <c r="I32" s="189" t="s">
        <v>249</v>
      </c>
      <c r="J32" s="189">
        <v>1</v>
      </c>
      <c r="K32" s="189" t="s">
        <v>249</v>
      </c>
      <c r="L32" s="189" t="s">
        <v>249</v>
      </c>
      <c r="M32" s="189" t="s">
        <v>249</v>
      </c>
      <c r="N32" s="189" t="s">
        <v>249</v>
      </c>
      <c r="O32" s="189" t="s">
        <v>249</v>
      </c>
      <c r="P32" s="189" t="s">
        <v>249</v>
      </c>
      <c r="Q32" s="189" t="s">
        <v>249</v>
      </c>
      <c r="R32" s="189" t="s">
        <v>249</v>
      </c>
      <c r="S32" s="189" t="s">
        <v>249</v>
      </c>
      <c r="T32" s="189" t="s">
        <v>249</v>
      </c>
      <c r="U32" s="190" t="s">
        <v>249</v>
      </c>
    </row>
    <row r="33" spans="1:21" s="185" customFormat="1">
      <c r="A33" s="186">
        <v>3</v>
      </c>
      <c r="B33" s="187">
        <v>26</v>
      </c>
      <c r="C33" s="188" t="s">
        <v>245</v>
      </c>
      <c r="D33" s="188" t="s">
        <v>268</v>
      </c>
      <c r="E33" s="182" t="s">
        <v>247</v>
      </c>
      <c r="F33" s="188" t="s">
        <v>242</v>
      </c>
      <c r="G33" s="188" t="s">
        <v>269</v>
      </c>
      <c r="H33" s="189" t="s">
        <v>249</v>
      </c>
      <c r="I33" s="189" t="s">
        <v>249</v>
      </c>
      <c r="J33" s="189" t="s">
        <v>249</v>
      </c>
      <c r="K33" s="189" t="s">
        <v>249</v>
      </c>
      <c r="L33" s="183">
        <v>1</v>
      </c>
      <c r="M33" s="183">
        <v>1</v>
      </c>
      <c r="N33" s="189" t="s">
        <v>249</v>
      </c>
      <c r="O33" s="189" t="s">
        <v>249</v>
      </c>
      <c r="P33" s="189" t="s">
        <v>249</v>
      </c>
      <c r="Q33" s="189" t="s">
        <v>249</v>
      </c>
      <c r="R33" s="189" t="s">
        <v>249</v>
      </c>
      <c r="S33" s="189" t="s">
        <v>249</v>
      </c>
      <c r="T33" s="189" t="s">
        <v>249</v>
      </c>
      <c r="U33" s="190" t="s">
        <v>249</v>
      </c>
    </row>
    <row r="34" spans="1:21" s="185" customFormat="1">
      <c r="A34" s="186">
        <v>4</v>
      </c>
      <c r="B34" s="187">
        <v>48</v>
      </c>
      <c r="C34" s="188" t="s">
        <v>245</v>
      </c>
      <c r="D34" s="188" t="s">
        <v>270</v>
      </c>
      <c r="E34" s="182" t="s">
        <v>247</v>
      </c>
      <c r="F34" s="188" t="s">
        <v>242</v>
      </c>
      <c r="G34" s="188" t="s">
        <v>258</v>
      </c>
      <c r="H34" s="189" t="s">
        <v>249</v>
      </c>
      <c r="I34" s="189" t="s">
        <v>249</v>
      </c>
      <c r="J34" s="189" t="s">
        <v>249</v>
      </c>
      <c r="K34" s="189" t="s">
        <v>249</v>
      </c>
      <c r="L34" s="183">
        <v>1</v>
      </c>
      <c r="M34" s="183">
        <v>1</v>
      </c>
      <c r="N34" s="189" t="s">
        <v>249</v>
      </c>
      <c r="O34" s="189" t="s">
        <v>249</v>
      </c>
      <c r="P34" s="189" t="s">
        <v>249</v>
      </c>
      <c r="Q34" s="189" t="s">
        <v>249</v>
      </c>
      <c r="R34" s="189" t="s">
        <v>249</v>
      </c>
      <c r="S34" s="189" t="s">
        <v>249</v>
      </c>
      <c r="T34" s="189" t="s">
        <v>249</v>
      </c>
      <c r="U34" s="190" t="s">
        <v>249</v>
      </c>
    </row>
    <row r="35" spans="1:21" s="185" customFormat="1" hidden="1">
      <c r="A35" s="186"/>
      <c r="B35" s="191"/>
      <c r="C35" s="192"/>
      <c r="D35" s="192"/>
      <c r="E35" s="192"/>
      <c r="F35" s="192"/>
      <c r="G35" s="192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4"/>
    </row>
    <row r="36" spans="1:21" s="185" customFormat="1" hidden="1">
      <c r="A36" s="186"/>
      <c r="B36" s="191"/>
      <c r="C36" s="192"/>
      <c r="D36" s="192"/>
      <c r="E36" s="192"/>
      <c r="F36" s="192"/>
      <c r="G36" s="192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4"/>
    </row>
    <row r="37" spans="1:21" s="185" customFormat="1" hidden="1">
      <c r="A37" s="186"/>
      <c r="B37" s="191"/>
      <c r="C37" s="192"/>
      <c r="D37" s="192"/>
      <c r="E37" s="192"/>
      <c r="F37" s="192"/>
      <c r="G37" s="192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4"/>
    </row>
    <row r="38" spans="1:21" s="185" customFormat="1" hidden="1">
      <c r="A38" s="186"/>
      <c r="B38" s="191"/>
      <c r="C38" s="192"/>
      <c r="D38" s="192"/>
      <c r="E38" s="192"/>
      <c r="F38" s="192"/>
      <c r="G38" s="192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4"/>
    </row>
    <row r="39" spans="1:21" s="185" customFormat="1" hidden="1">
      <c r="A39" s="186"/>
      <c r="B39" s="191"/>
      <c r="C39" s="192"/>
      <c r="D39" s="192"/>
      <c r="E39" s="192"/>
      <c r="F39" s="192"/>
      <c r="G39" s="192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4"/>
    </row>
    <row r="40" spans="1:21" s="185" customFormat="1" hidden="1">
      <c r="A40" s="195"/>
      <c r="B40" s="191"/>
      <c r="C40" s="192"/>
      <c r="D40" s="192"/>
      <c r="E40" s="192"/>
      <c r="F40" s="192"/>
      <c r="G40" s="192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4"/>
    </row>
    <row r="41" spans="1:21" s="185" customFormat="1" hidden="1">
      <c r="A41" s="195"/>
      <c r="B41" s="191"/>
      <c r="C41" s="192"/>
      <c r="D41" s="192"/>
      <c r="E41" s="192"/>
      <c r="F41" s="192"/>
      <c r="G41" s="192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4"/>
    </row>
    <row r="42" spans="1:21" s="185" customFormat="1" hidden="1">
      <c r="A42" s="195"/>
      <c r="B42" s="191"/>
      <c r="C42" s="192"/>
      <c r="D42" s="192"/>
      <c r="E42" s="192"/>
      <c r="F42" s="192"/>
      <c r="G42" s="192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4"/>
    </row>
    <row r="43" spans="1:21" s="185" customFormat="1" hidden="1">
      <c r="A43" s="195"/>
      <c r="B43" s="191"/>
      <c r="C43" s="192"/>
      <c r="D43" s="192"/>
      <c r="E43" s="192"/>
      <c r="F43" s="192"/>
      <c r="G43" s="192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4"/>
    </row>
    <row r="44" spans="1:21" s="196" customFormat="1" hidden="1">
      <c r="A44" s="195"/>
      <c r="B44" s="191"/>
      <c r="C44" s="192"/>
      <c r="D44" s="192"/>
      <c r="E44" s="192"/>
      <c r="F44" s="192"/>
      <c r="G44" s="192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4"/>
    </row>
    <row r="45" spans="1:21" s="185" customFormat="1" hidden="1">
      <c r="A45" s="195"/>
      <c r="B45" s="191"/>
      <c r="C45" s="192"/>
      <c r="D45" s="192"/>
      <c r="E45" s="192"/>
      <c r="F45" s="192"/>
      <c r="G45" s="192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4"/>
    </row>
    <row r="46" spans="1:21" s="185" customFormat="1" hidden="1">
      <c r="A46" s="195"/>
      <c r="B46" s="191"/>
      <c r="C46" s="192"/>
      <c r="D46" s="192"/>
      <c r="E46" s="192"/>
      <c r="F46" s="192"/>
      <c r="G46" s="192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4"/>
    </row>
    <row r="47" spans="1:21" s="185" customFormat="1" hidden="1">
      <c r="A47" s="195"/>
      <c r="B47" s="191"/>
      <c r="C47" s="192"/>
      <c r="D47" s="192"/>
      <c r="E47" s="192"/>
      <c r="F47" s="192"/>
      <c r="G47" s="192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4"/>
    </row>
    <row r="48" spans="1:21" s="185" customFormat="1" hidden="1">
      <c r="A48" s="195"/>
      <c r="B48" s="191"/>
      <c r="C48" s="192"/>
      <c r="D48" s="192"/>
      <c r="E48" s="192"/>
      <c r="F48" s="192"/>
      <c r="G48" s="192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4"/>
    </row>
    <row r="49" spans="1:21" s="185" customFormat="1" hidden="1">
      <c r="A49" s="195"/>
      <c r="B49" s="191"/>
      <c r="C49" s="192"/>
      <c r="D49" s="192"/>
      <c r="E49" s="192"/>
      <c r="F49" s="192"/>
      <c r="G49" s="192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4"/>
    </row>
    <row r="50" spans="1:21" s="185" customFormat="1" hidden="1">
      <c r="A50" s="195"/>
      <c r="B50" s="191"/>
      <c r="C50" s="192"/>
      <c r="D50" s="192"/>
      <c r="E50" s="192"/>
      <c r="F50" s="192"/>
      <c r="G50" s="192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4"/>
    </row>
    <row r="51" spans="1:21" s="185" customFormat="1" hidden="1">
      <c r="A51" s="195"/>
      <c r="B51" s="191"/>
      <c r="C51" s="192"/>
      <c r="D51" s="192"/>
      <c r="E51" s="192"/>
      <c r="F51" s="192"/>
      <c r="G51" s="192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4"/>
    </row>
    <row r="52" spans="1:21" s="185" customFormat="1" hidden="1">
      <c r="A52" s="195"/>
      <c r="B52" s="191"/>
      <c r="C52" s="192"/>
      <c r="D52" s="192"/>
      <c r="E52" s="192"/>
      <c r="F52" s="192"/>
      <c r="G52" s="192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4"/>
    </row>
    <row r="53" spans="1:21" s="185" customFormat="1" hidden="1">
      <c r="A53" s="195"/>
      <c r="B53" s="191"/>
      <c r="C53" s="192"/>
      <c r="D53" s="192"/>
      <c r="E53" s="192"/>
      <c r="F53" s="192"/>
      <c r="G53" s="192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4"/>
    </row>
    <row r="54" spans="1:21" s="185" customFormat="1" hidden="1">
      <c r="A54" s="195"/>
      <c r="B54" s="191"/>
      <c r="C54" s="192"/>
      <c r="D54" s="192"/>
      <c r="E54" s="192"/>
      <c r="F54" s="192"/>
      <c r="G54" s="192"/>
      <c r="H54" s="193"/>
      <c r="I54" s="193"/>
      <c r="J54" s="193"/>
      <c r="K54" s="193"/>
      <c r="L54" s="193"/>
      <c r="M54" s="193"/>
      <c r="N54" s="193"/>
      <c r="O54" s="193"/>
      <c r="P54" s="192"/>
      <c r="Q54" s="193"/>
      <c r="R54" s="193"/>
      <c r="S54" s="193"/>
      <c r="T54" s="193"/>
      <c r="U54" s="194"/>
    </row>
    <row r="55" spans="1:21" s="185" customFormat="1" hidden="1">
      <c r="A55" s="195"/>
      <c r="B55" s="191"/>
      <c r="C55" s="192"/>
      <c r="D55" s="192"/>
      <c r="E55" s="192"/>
      <c r="F55" s="192"/>
      <c r="G55" s="192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4"/>
    </row>
    <row r="56" spans="1:21" s="185" customFormat="1" hidden="1">
      <c r="A56" s="195"/>
      <c r="B56" s="191"/>
      <c r="C56" s="192"/>
      <c r="D56" s="192"/>
      <c r="E56" s="192"/>
      <c r="F56" s="192"/>
      <c r="G56" s="192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4"/>
    </row>
    <row r="57" spans="1:21" s="185" customFormat="1" hidden="1">
      <c r="A57" s="195"/>
      <c r="B57" s="191"/>
      <c r="C57" s="192"/>
      <c r="D57" s="192"/>
      <c r="E57" s="192"/>
      <c r="F57" s="192"/>
      <c r="G57" s="192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4"/>
    </row>
    <row r="58" spans="1:21" s="185" customFormat="1" hidden="1">
      <c r="A58" s="195"/>
      <c r="B58" s="191"/>
      <c r="C58" s="192"/>
      <c r="D58" s="192"/>
      <c r="E58" s="192"/>
      <c r="F58" s="192"/>
      <c r="G58" s="192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4"/>
    </row>
    <row r="59" spans="1:21" s="185" customFormat="1" hidden="1">
      <c r="A59" s="195"/>
      <c r="B59" s="191"/>
      <c r="C59" s="192"/>
      <c r="D59" s="192"/>
      <c r="E59" s="192"/>
      <c r="F59" s="192"/>
      <c r="G59" s="192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4"/>
    </row>
    <row r="60" spans="1:21" s="185" customFormat="1" hidden="1">
      <c r="A60" s="195"/>
      <c r="B60" s="191"/>
      <c r="C60" s="192"/>
      <c r="D60" s="192"/>
      <c r="E60" s="192"/>
      <c r="F60" s="192"/>
      <c r="G60" s="192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4"/>
    </row>
    <row r="61" spans="1:21" s="185" customFormat="1" hidden="1">
      <c r="A61" s="195"/>
      <c r="B61" s="191"/>
      <c r="C61" s="192"/>
      <c r="D61" s="192"/>
      <c r="E61" s="192"/>
      <c r="F61" s="192"/>
      <c r="G61" s="192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4"/>
    </row>
    <row r="62" spans="1:21" s="185" customFormat="1" hidden="1">
      <c r="A62" s="195"/>
      <c r="B62" s="191"/>
      <c r="C62" s="192"/>
      <c r="D62" s="192"/>
      <c r="E62" s="192"/>
      <c r="F62" s="192"/>
      <c r="G62" s="192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4"/>
    </row>
    <row r="63" spans="1:21" s="185" customFormat="1" hidden="1">
      <c r="A63" s="195"/>
      <c r="B63" s="191"/>
      <c r="C63" s="192"/>
      <c r="D63" s="192"/>
      <c r="E63" s="192"/>
      <c r="F63" s="192"/>
      <c r="G63" s="192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4"/>
    </row>
    <row r="64" spans="1:21" s="185" customFormat="1" hidden="1">
      <c r="A64" s="195"/>
      <c r="B64" s="191"/>
      <c r="C64" s="192"/>
      <c r="D64" s="192"/>
      <c r="E64" s="192"/>
      <c r="F64" s="192"/>
      <c r="G64" s="192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4"/>
    </row>
    <row r="65" spans="1:21" s="185" customFormat="1" hidden="1">
      <c r="A65" s="195"/>
      <c r="B65" s="191"/>
      <c r="C65" s="192"/>
      <c r="D65" s="192"/>
      <c r="E65" s="192"/>
      <c r="F65" s="192"/>
      <c r="G65" s="192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4"/>
    </row>
    <row r="66" spans="1:21" s="185" customFormat="1" hidden="1">
      <c r="A66" s="195"/>
      <c r="B66" s="191"/>
      <c r="C66" s="192"/>
      <c r="D66" s="192"/>
      <c r="E66" s="192"/>
      <c r="F66" s="192"/>
      <c r="G66" s="192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4"/>
    </row>
    <row r="67" spans="1:21" s="185" customFormat="1" hidden="1">
      <c r="A67" s="195"/>
      <c r="B67" s="191"/>
      <c r="C67" s="192"/>
      <c r="D67" s="192"/>
      <c r="E67" s="192"/>
      <c r="F67" s="192"/>
      <c r="G67" s="192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4"/>
    </row>
    <row r="68" spans="1:21" s="185" customFormat="1" hidden="1">
      <c r="A68" s="195"/>
      <c r="B68" s="191"/>
      <c r="C68" s="192"/>
      <c r="D68" s="192"/>
      <c r="E68" s="192"/>
      <c r="F68" s="192"/>
      <c r="G68" s="192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4"/>
    </row>
    <row r="69" spans="1:21" s="185" customFormat="1" hidden="1">
      <c r="A69" s="195"/>
      <c r="B69" s="191"/>
      <c r="C69" s="192"/>
      <c r="D69" s="192"/>
      <c r="E69" s="192"/>
      <c r="F69" s="192"/>
      <c r="G69" s="192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4"/>
    </row>
    <row r="70" spans="1:21" s="185" customFormat="1" hidden="1">
      <c r="A70" s="195"/>
      <c r="B70" s="191"/>
      <c r="C70" s="192"/>
      <c r="D70" s="192"/>
      <c r="E70" s="192"/>
      <c r="F70" s="192"/>
      <c r="G70" s="192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4"/>
    </row>
    <row r="71" spans="1:21" s="185" customFormat="1" hidden="1">
      <c r="A71" s="195"/>
      <c r="B71" s="191"/>
      <c r="C71" s="192"/>
      <c r="D71" s="192"/>
      <c r="E71" s="192"/>
      <c r="F71" s="192"/>
      <c r="G71" s="192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4"/>
    </row>
    <row r="72" spans="1:21" s="185" customFormat="1" hidden="1">
      <c r="A72" s="195"/>
      <c r="B72" s="191"/>
      <c r="C72" s="192"/>
      <c r="D72" s="192"/>
      <c r="E72" s="192"/>
      <c r="F72" s="192"/>
      <c r="G72" s="192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4"/>
    </row>
    <row r="73" spans="1:21" s="185" customFormat="1" hidden="1">
      <c r="A73" s="195"/>
      <c r="B73" s="191"/>
      <c r="C73" s="192"/>
      <c r="D73" s="192"/>
      <c r="E73" s="192"/>
      <c r="F73" s="192"/>
      <c r="G73" s="192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4"/>
    </row>
    <row r="74" spans="1:21" s="185" customFormat="1" hidden="1">
      <c r="A74" s="195"/>
      <c r="B74" s="191"/>
      <c r="C74" s="192"/>
      <c r="D74" s="192"/>
      <c r="E74" s="192"/>
      <c r="F74" s="192"/>
      <c r="G74" s="192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4"/>
    </row>
    <row r="75" spans="1:21" s="185" customFormat="1" hidden="1">
      <c r="A75" s="195"/>
      <c r="B75" s="191"/>
      <c r="C75" s="192"/>
      <c r="D75" s="192"/>
      <c r="E75" s="192"/>
      <c r="F75" s="192"/>
      <c r="G75" s="192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4"/>
    </row>
    <row r="76" spans="1:21" s="185" customFormat="1" hidden="1">
      <c r="A76" s="195"/>
      <c r="B76" s="191"/>
      <c r="C76" s="192"/>
      <c r="D76" s="192"/>
      <c r="E76" s="192"/>
      <c r="F76" s="192"/>
      <c r="G76" s="192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4"/>
    </row>
    <row r="77" spans="1:21" s="185" customFormat="1" hidden="1">
      <c r="A77" s="195"/>
      <c r="B77" s="191"/>
      <c r="C77" s="192"/>
      <c r="D77" s="192"/>
      <c r="E77" s="192"/>
      <c r="F77" s="192"/>
      <c r="G77" s="192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4"/>
    </row>
    <row r="78" spans="1:21" s="185" customFormat="1" hidden="1">
      <c r="A78" s="195"/>
      <c r="B78" s="191"/>
      <c r="C78" s="192"/>
      <c r="D78" s="192"/>
      <c r="E78" s="192"/>
      <c r="F78" s="192"/>
      <c r="G78" s="192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4"/>
    </row>
    <row r="79" spans="1:21" s="185" customFormat="1" hidden="1">
      <c r="A79" s="195"/>
      <c r="B79" s="191"/>
      <c r="C79" s="192"/>
      <c r="D79" s="192"/>
      <c r="E79" s="192"/>
      <c r="F79" s="192"/>
      <c r="G79" s="192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4"/>
    </row>
    <row r="80" spans="1:21" s="185" customFormat="1" hidden="1">
      <c r="A80" s="195"/>
      <c r="B80" s="191"/>
      <c r="C80" s="192"/>
      <c r="D80" s="192"/>
      <c r="E80" s="192"/>
      <c r="F80" s="192"/>
      <c r="G80" s="192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4"/>
    </row>
    <row r="81" spans="1:21" s="185" customFormat="1" hidden="1">
      <c r="A81" s="195"/>
      <c r="B81" s="191"/>
      <c r="C81" s="192"/>
      <c r="D81" s="192"/>
      <c r="E81" s="192"/>
      <c r="F81" s="192"/>
      <c r="G81" s="192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4"/>
    </row>
    <row r="82" spans="1:21" s="185" customFormat="1" hidden="1">
      <c r="A82" s="195"/>
      <c r="B82" s="191"/>
      <c r="C82" s="192"/>
      <c r="D82" s="192"/>
      <c r="E82" s="192"/>
      <c r="F82" s="192"/>
      <c r="G82" s="192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4"/>
    </row>
    <row r="83" spans="1:21" s="196" customFormat="1" hidden="1">
      <c r="A83" s="195"/>
      <c r="B83" s="191"/>
      <c r="C83" s="192"/>
      <c r="D83" s="192"/>
      <c r="E83" s="192"/>
      <c r="F83" s="192"/>
      <c r="G83" s="192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4"/>
    </row>
    <row r="84" spans="1:21" s="196" customFormat="1" hidden="1">
      <c r="A84" s="195"/>
      <c r="B84" s="191"/>
      <c r="C84" s="192"/>
      <c r="D84" s="192"/>
      <c r="E84" s="192"/>
      <c r="F84" s="192"/>
      <c r="G84" s="192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4"/>
    </row>
    <row r="85" spans="1:21" s="185" customFormat="1" hidden="1">
      <c r="A85" s="195"/>
      <c r="B85" s="191"/>
      <c r="C85" s="192"/>
      <c r="D85" s="192"/>
      <c r="E85" s="192"/>
      <c r="F85" s="192"/>
      <c r="G85" s="192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4"/>
    </row>
    <row r="86" spans="1:21" s="185" customFormat="1" hidden="1">
      <c r="A86" s="195"/>
      <c r="B86" s="191"/>
      <c r="C86" s="192"/>
      <c r="D86" s="192"/>
      <c r="E86" s="192"/>
      <c r="F86" s="192"/>
      <c r="G86" s="192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4"/>
    </row>
    <row r="87" spans="1:21" s="185" customFormat="1" hidden="1">
      <c r="A87" s="195"/>
      <c r="B87" s="191"/>
      <c r="C87" s="192"/>
      <c r="D87" s="192"/>
      <c r="E87" s="192"/>
      <c r="F87" s="192"/>
      <c r="G87" s="192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4"/>
    </row>
    <row r="88" spans="1:21" s="185" customFormat="1" hidden="1">
      <c r="A88" s="195"/>
      <c r="B88" s="191"/>
      <c r="C88" s="192"/>
      <c r="D88" s="192"/>
      <c r="E88" s="192"/>
      <c r="F88" s="192"/>
      <c r="G88" s="192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4"/>
    </row>
    <row r="89" spans="1:21" s="185" customFormat="1" hidden="1">
      <c r="A89" s="195"/>
      <c r="B89" s="191"/>
      <c r="C89" s="192"/>
      <c r="D89" s="192"/>
      <c r="E89" s="192"/>
      <c r="F89" s="192"/>
      <c r="G89" s="192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4"/>
    </row>
    <row r="90" spans="1:21" s="185" customFormat="1" hidden="1">
      <c r="A90" s="195"/>
      <c r="B90" s="191"/>
      <c r="C90" s="192"/>
      <c r="D90" s="192"/>
      <c r="E90" s="192"/>
      <c r="F90" s="192"/>
      <c r="G90" s="192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4"/>
    </row>
    <row r="91" spans="1:21" s="185" customFormat="1" hidden="1">
      <c r="A91" s="195"/>
      <c r="B91" s="191"/>
      <c r="C91" s="192"/>
      <c r="D91" s="192"/>
      <c r="E91" s="192"/>
      <c r="F91" s="192"/>
      <c r="G91" s="192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4"/>
    </row>
    <row r="92" spans="1:21" s="185" customFormat="1" hidden="1">
      <c r="A92" s="195"/>
      <c r="B92" s="191"/>
      <c r="C92" s="192"/>
      <c r="D92" s="192"/>
      <c r="E92" s="192"/>
      <c r="F92" s="192"/>
      <c r="G92" s="192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4"/>
    </row>
    <row r="93" spans="1:21" s="185" customFormat="1" hidden="1">
      <c r="A93" s="195"/>
      <c r="B93" s="191"/>
      <c r="C93" s="192"/>
      <c r="D93" s="192"/>
      <c r="E93" s="192"/>
      <c r="F93" s="192"/>
      <c r="G93" s="192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4"/>
    </row>
    <row r="94" spans="1:21" s="185" customFormat="1" hidden="1">
      <c r="A94" s="195"/>
      <c r="B94" s="191"/>
      <c r="C94" s="192"/>
      <c r="D94" s="192"/>
      <c r="E94" s="192"/>
      <c r="F94" s="192"/>
      <c r="G94" s="192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4"/>
    </row>
    <row r="95" spans="1:21" s="185" customFormat="1" hidden="1">
      <c r="A95" s="195"/>
      <c r="B95" s="191"/>
      <c r="C95" s="192"/>
      <c r="D95" s="192"/>
      <c r="E95" s="192"/>
      <c r="F95" s="192"/>
      <c r="G95" s="192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4"/>
    </row>
    <row r="96" spans="1:21" s="185" customFormat="1" hidden="1">
      <c r="A96" s="195"/>
      <c r="B96" s="191"/>
      <c r="C96" s="192"/>
      <c r="D96" s="192"/>
      <c r="E96" s="192"/>
      <c r="F96" s="192"/>
      <c r="G96" s="192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4"/>
    </row>
    <row r="97" spans="1:21" s="185" customFormat="1" hidden="1">
      <c r="A97" s="195"/>
      <c r="B97" s="191"/>
      <c r="C97" s="192"/>
      <c r="D97" s="192"/>
      <c r="E97" s="192"/>
      <c r="F97" s="192"/>
      <c r="G97" s="192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4"/>
    </row>
    <row r="98" spans="1:21" s="185" customFormat="1" hidden="1">
      <c r="A98" s="195"/>
      <c r="B98" s="191"/>
      <c r="C98" s="192"/>
      <c r="D98" s="192"/>
      <c r="E98" s="192"/>
      <c r="F98" s="192"/>
      <c r="G98" s="192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4"/>
    </row>
    <row r="99" spans="1:21" s="185" customFormat="1" hidden="1">
      <c r="A99" s="195"/>
      <c r="B99" s="191"/>
      <c r="C99" s="192"/>
      <c r="D99" s="192"/>
      <c r="E99" s="192"/>
      <c r="F99" s="192"/>
      <c r="G99" s="192"/>
      <c r="H99" s="193"/>
      <c r="I99" s="193"/>
      <c r="J99" s="193"/>
      <c r="K99" s="193"/>
      <c r="L99" s="193"/>
      <c r="M99" s="193"/>
      <c r="N99" s="193"/>
      <c r="O99" s="193"/>
      <c r="P99" s="192"/>
      <c r="Q99" s="193"/>
      <c r="R99" s="193"/>
      <c r="S99" s="193"/>
      <c r="T99" s="193"/>
      <c r="U99" s="194"/>
    </row>
    <row r="100" spans="1:21" s="185" customFormat="1" hidden="1">
      <c r="A100" s="195"/>
      <c r="B100" s="191"/>
      <c r="C100" s="192"/>
      <c r="D100" s="192"/>
      <c r="E100" s="192"/>
      <c r="F100" s="192"/>
      <c r="G100" s="192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4"/>
    </row>
    <row r="101" spans="1:21" s="196" customFormat="1" hidden="1">
      <c r="A101" s="195"/>
      <c r="B101" s="191"/>
      <c r="C101" s="192"/>
      <c r="D101" s="192"/>
      <c r="E101" s="192"/>
      <c r="F101" s="192"/>
      <c r="G101" s="192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4"/>
    </row>
    <row r="102" spans="1:21" s="185" customFormat="1" hidden="1">
      <c r="A102" s="195"/>
      <c r="B102" s="191"/>
      <c r="C102" s="192"/>
      <c r="D102" s="192"/>
      <c r="E102" s="192"/>
      <c r="F102" s="192"/>
      <c r="G102" s="192"/>
      <c r="H102" s="193"/>
      <c r="I102" s="193"/>
      <c r="J102" s="193"/>
      <c r="K102" s="193"/>
      <c r="L102" s="193"/>
      <c r="M102" s="193"/>
      <c r="N102" s="193"/>
      <c r="O102" s="193"/>
      <c r="P102" s="192"/>
      <c r="Q102" s="193"/>
      <c r="R102" s="193"/>
      <c r="S102" s="193"/>
      <c r="T102" s="193"/>
      <c r="U102" s="194"/>
    </row>
    <row r="103" spans="1:21" s="185" customFormat="1" hidden="1">
      <c r="A103" s="195"/>
      <c r="B103" s="191"/>
      <c r="C103" s="192"/>
      <c r="D103" s="192"/>
      <c r="E103" s="192"/>
      <c r="F103" s="192"/>
      <c r="G103" s="192"/>
      <c r="H103" s="193"/>
      <c r="I103" s="193"/>
      <c r="J103" s="193"/>
      <c r="K103" s="193"/>
      <c r="L103" s="193"/>
      <c r="M103" s="193"/>
      <c r="N103" s="193"/>
      <c r="O103" s="193"/>
      <c r="P103" s="192"/>
      <c r="Q103" s="193"/>
      <c r="R103" s="193"/>
      <c r="S103" s="193"/>
      <c r="T103" s="193"/>
      <c r="U103" s="194"/>
    </row>
    <row r="104" spans="1:21" s="196" customFormat="1" hidden="1">
      <c r="A104" s="195"/>
      <c r="B104" s="191"/>
      <c r="C104" s="192"/>
      <c r="D104" s="192"/>
      <c r="E104" s="192"/>
      <c r="F104" s="192"/>
      <c r="G104" s="192"/>
      <c r="H104" s="193"/>
      <c r="I104" s="193"/>
      <c r="J104" s="193"/>
      <c r="K104" s="193"/>
      <c r="L104" s="193"/>
      <c r="M104" s="193"/>
      <c r="N104" s="193"/>
      <c r="O104" s="193"/>
      <c r="P104" s="192"/>
      <c r="Q104" s="193"/>
      <c r="R104" s="193"/>
      <c r="S104" s="193"/>
      <c r="T104" s="193"/>
      <c r="U104" s="194"/>
    </row>
    <row r="105" spans="1:21" s="196" customFormat="1" hidden="1">
      <c r="A105" s="195"/>
      <c r="B105" s="191"/>
      <c r="C105" s="192"/>
      <c r="D105" s="192"/>
      <c r="E105" s="192"/>
      <c r="F105" s="192"/>
      <c r="G105" s="192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4"/>
    </row>
    <row r="106" spans="1:21" s="196" customFormat="1" hidden="1">
      <c r="A106" s="195"/>
      <c r="B106" s="191"/>
      <c r="C106" s="192"/>
      <c r="D106" s="192"/>
      <c r="E106" s="192"/>
      <c r="F106" s="192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4"/>
    </row>
    <row r="107" spans="1:21" s="185" customFormat="1" hidden="1">
      <c r="A107" s="195"/>
      <c r="B107" s="191"/>
      <c r="C107" s="192"/>
      <c r="D107" s="192"/>
      <c r="E107" s="192"/>
      <c r="F107" s="192"/>
      <c r="G107" s="192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4"/>
    </row>
    <row r="108" spans="1:21" s="185" customFormat="1" hidden="1">
      <c r="A108" s="195"/>
      <c r="B108" s="191"/>
      <c r="C108" s="192"/>
      <c r="D108" s="192"/>
      <c r="E108" s="192"/>
      <c r="F108" s="192"/>
      <c r="G108" s="192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4"/>
    </row>
    <row r="109" spans="1:21" s="185" customFormat="1" hidden="1">
      <c r="A109" s="195"/>
      <c r="B109" s="191"/>
      <c r="C109" s="192"/>
      <c r="D109" s="192"/>
      <c r="E109" s="192"/>
      <c r="F109" s="192"/>
      <c r="G109" s="192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4"/>
    </row>
    <row r="110" spans="1:21" s="185" customFormat="1" hidden="1">
      <c r="A110" s="195"/>
      <c r="B110" s="191"/>
      <c r="C110" s="192"/>
      <c r="D110" s="192"/>
      <c r="E110" s="192"/>
      <c r="F110" s="192"/>
      <c r="G110" s="192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4"/>
    </row>
    <row r="111" spans="1:21" s="185" customFormat="1" hidden="1">
      <c r="A111" s="195"/>
      <c r="B111" s="191"/>
      <c r="C111" s="192"/>
      <c r="D111" s="192"/>
      <c r="E111" s="192"/>
      <c r="F111" s="192"/>
      <c r="G111" s="192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4"/>
    </row>
    <row r="112" spans="1:21" s="185" customFormat="1" hidden="1">
      <c r="A112" s="195"/>
      <c r="B112" s="191"/>
      <c r="C112" s="192"/>
      <c r="D112" s="192"/>
      <c r="E112" s="192"/>
      <c r="F112" s="192"/>
      <c r="G112" s="192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4"/>
    </row>
    <row r="113" spans="1:21" s="185" customFormat="1" hidden="1">
      <c r="A113" s="195"/>
      <c r="B113" s="191"/>
      <c r="C113" s="192"/>
      <c r="D113" s="192"/>
      <c r="E113" s="192"/>
      <c r="F113" s="192"/>
      <c r="G113" s="192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4"/>
    </row>
    <row r="114" spans="1:21" s="196" customFormat="1" hidden="1">
      <c r="A114" s="195"/>
      <c r="B114" s="191"/>
      <c r="C114" s="192"/>
      <c r="D114" s="192"/>
      <c r="E114" s="192"/>
      <c r="F114" s="192"/>
      <c r="G114" s="192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4"/>
    </row>
    <row r="115" spans="1:21" s="196" customFormat="1" hidden="1">
      <c r="A115" s="195"/>
      <c r="B115" s="197"/>
      <c r="C115" s="193"/>
      <c r="D115" s="192"/>
      <c r="E115" s="192"/>
      <c r="F115" s="193"/>
      <c r="G115" s="192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4"/>
    </row>
    <row r="116" spans="1:21" s="185" customFormat="1" hidden="1">
      <c r="A116" s="195"/>
      <c r="B116" s="197"/>
      <c r="C116" s="192"/>
      <c r="D116" s="192"/>
      <c r="E116" s="192"/>
      <c r="F116" s="192"/>
      <c r="G116" s="192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4"/>
    </row>
    <row r="117" spans="1:21" s="185" customFormat="1" hidden="1">
      <c r="A117" s="195"/>
      <c r="B117" s="191"/>
      <c r="C117" s="192"/>
      <c r="D117" s="192"/>
      <c r="E117" s="192"/>
      <c r="F117" s="192"/>
      <c r="G117" s="192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4"/>
    </row>
    <row r="118" spans="1:21" s="185" customFormat="1" hidden="1">
      <c r="A118" s="195"/>
      <c r="B118" s="191"/>
      <c r="C118" s="192"/>
      <c r="D118" s="192"/>
      <c r="E118" s="192"/>
      <c r="F118" s="192"/>
      <c r="G118" s="192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4"/>
    </row>
    <row r="119" spans="1:21" s="185" customFormat="1" hidden="1">
      <c r="A119" s="195"/>
      <c r="B119" s="191"/>
      <c r="C119" s="192"/>
      <c r="D119" s="192"/>
      <c r="E119" s="192"/>
      <c r="F119" s="192"/>
      <c r="G119" s="192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4"/>
    </row>
    <row r="120" spans="1:21" s="185" customFormat="1" hidden="1">
      <c r="A120" s="195"/>
      <c r="B120" s="191"/>
      <c r="C120" s="192"/>
      <c r="D120" s="192"/>
      <c r="E120" s="192"/>
      <c r="F120" s="192"/>
      <c r="G120" s="192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4"/>
    </row>
    <row r="121" spans="1:21" s="185" customFormat="1" hidden="1">
      <c r="A121" s="195"/>
      <c r="B121" s="191"/>
      <c r="C121" s="192"/>
      <c r="D121" s="192"/>
      <c r="E121" s="192"/>
      <c r="F121" s="192"/>
      <c r="G121" s="192"/>
      <c r="H121" s="193"/>
      <c r="I121" s="193"/>
      <c r="J121" s="193"/>
      <c r="K121" s="193"/>
      <c r="L121" s="193"/>
      <c r="M121" s="193"/>
      <c r="N121" s="193"/>
      <c r="O121" s="193"/>
      <c r="P121" s="193"/>
      <c r="Q121" s="198"/>
      <c r="R121" s="193"/>
      <c r="S121" s="193"/>
      <c r="T121" s="193"/>
      <c r="U121" s="194"/>
    </row>
    <row r="122" spans="1:21" s="185" customFormat="1" hidden="1">
      <c r="A122" s="195"/>
      <c r="B122" s="191"/>
      <c r="C122" s="192"/>
      <c r="D122" s="192"/>
      <c r="E122" s="192"/>
      <c r="F122" s="192"/>
      <c r="G122" s="192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4"/>
    </row>
    <row r="123" spans="1:21" s="185" customFormat="1" hidden="1">
      <c r="A123" s="195"/>
      <c r="B123" s="191"/>
      <c r="C123" s="192"/>
      <c r="D123" s="192"/>
      <c r="E123" s="192"/>
      <c r="F123" s="192"/>
      <c r="G123" s="192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4"/>
    </row>
    <row r="124" spans="1:21" s="185" customFormat="1" hidden="1">
      <c r="A124" s="195"/>
      <c r="B124" s="191"/>
      <c r="C124" s="192"/>
      <c r="D124" s="192"/>
      <c r="E124" s="192"/>
      <c r="F124" s="192"/>
      <c r="G124" s="192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4"/>
    </row>
    <row r="125" spans="1:21" s="185" customFormat="1" hidden="1">
      <c r="A125" s="195"/>
      <c r="B125" s="197"/>
      <c r="C125" s="192"/>
      <c r="D125" s="192"/>
      <c r="E125" s="192"/>
      <c r="F125" s="192"/>
      <c r="G125" s="192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4"/>
    </row>
    <row r="126" spans="1:21" s="185" customFormat="1" hidden="1">
      <c r="A126" s="195"/>
      <c r="B126" s="197"/>
      <c r="C126" s="192"/>
      <c r="D126" s="192"/>
      <c r="E126" s="192"/>
      <c r="F126" s="192"/>
      <c r="G126" s="192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4"/>
    </row>
    <row r="127" spans="1:21" s="196" customFormat="1" hidden="1">
      <c r="A127" s="195"/>
      <c r="B127" s="197"/>
      <c r="C127" s="193"/>
      <c r="D127" s="192"/>
      <c r="E127" s="192"/>
      <c r="F127" s="193"/>
      <c r="G127" s="192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4"/>
    </row>
    <row r="128" spans="1:21" s="185" customFormat="1" hidden="1">
      <c r="A128" s="195"/>
      <c r="B128" s="197"/>
      <c r="C128" s="192"/>
      <c r="D128" s="192"/>
      <c r="E128" s="192"/>
      <c r="F128" s="193"/>
      <c r="G128" s="192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4"/>
    </row>
    <row r="129" spans="1:21" s="196" customFormat="1" hidden="1">
      <c r="A129" s="195"/>
      <c r="B129" s="197"/>
      <c r="C129" s="192"/>
      <c r="D129" s="192"/>
      <c r="E129" s="192"/>
      <c r="F129" s="193"/>
      <c r="G129" s="192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4"/>
    </row>
    <row r="130" spans="1:21" s="185" customFormat="1" hidden="1">
      <c r="A130" s="195"/>
      <c r="B130" s="191"/>
      <c r="C130" s="192"/>
      <c r="D130" s="192"/>
      <c r="E130" s="192"/>
      <c r="F130" s="193"/>
      <c r="G130" s="192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4"/>
    </row>
    <row r="131" spans="1:21" s="185" customFormat="1" hidden="1">
      <c r="A131" s="195"/>
      <c r="B131" s="191"/>
      <c r="C131" s="192"/>
      <c r="D131" s="192"/>
      <c r="E131" s="192"/>
      <c r="F131" s="193"/>
      <c r="G131" s="192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4"/>
    </row>
    <row r="132" spans="1:21" s="185" customFormat="1" hidden="1">
      <c r="A132" s="195"/>
      <c r="B132" s="191"/>
      <c r="C132" s="192"/>
      <c r="D132" s="192"/>
      <c r="E132" s="192"/>
      <c r="F132" s="192"/>
      <c r="G132" s="192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4"/>
    </row>
    <row r="133" spans="1:21" s="185" customFormat="1" hidden="1">
      <c r="A133" s="195"/>
      <c r="B133" s="191"/>
      <c r="C133" s="192"/>
      <c r="D133" s="192"/>
      <c r="E133" s="192"/>
      <c r="F133" s="192"/>
      <c r="G133" s="192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4"/>
    </row>
    <row r="134" spans="1:21" s="196" customFormat="1" hidden="1">
      <c r="A134" s="195"/>
      <c r="B134" s="191"/>
      <c r="C134" s="192"/>
      <c r="D134" s="192"/>
      <c r="E134" s="199"/>
      <c r="F134" s="192"/>
      <c r="G134" s="192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4"/>
    </row>
    <row r="135" spans="1:21" s="196" customFormat="1" hidden="1">
      <c r="A135" s="195"/>
      <c r="B135" s="191"/>
      <c r="C135" s="192"/>
      <c r="D135" s="192"/>
      <c r="E135" s="199"/>
      <c r="F135" s="192"/>
      <c r="G135" s="192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4"/>
    </row>
    <row r="136" spans="1:21" s="185" customFormat="1" hidden="1">
      <c r="A136" s="195"/>
      <c r="B136" s="191"/>
      <c r="C136" s="192"/>
      <c r="D136" s="192"/>
      <c r="E136" s="192"/>
      <c r="F136" s="192"/>
      <c r="G136" s="192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4"/>
    </row>
    <row r="137" spans="1:21" s="196" customFormat="1" hidden="1">
      <c r="A137" s="195"/>
      <c r="B137" s="191"/>
      <c r="C137" s="192"/>
      <c r="D137" s="192"/>
      <c r="E137" s="192"/>
      <c r="F137" s="192"/>
      <c r="G137" s="192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4"/>
    </row>
    <row r="138" spans="1:21" s="185" customFormat="1" hidden="1">
      <c r="A138" s="195"/>
      <c r="B138" s="191"/>
      <c r="C138" s="192"/>
      <c r="D138" s="192"/>
      <c r="E138" s="192"/>
      <c r="F138" s="192"/>
      <c r="G138" s="192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4"/>
    </row>
    <row r="139" spans="1:21" s="185" customFormat="1" hidden="1">
      <c r="A139" s="195"/>
      <c r="B139" s="191"/>
      <c r="C139" s="192"/>
      <c r="D139" s="192"/>
      <c r="E139" s="192"/>
      <c r="F139" s="192"/>
      <c r="G139" s="192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4"/>
    </row>
    <row r="140" spans="1:21" s="185" customFormat="1" hidden="1">
      <c r="A140" s="195"/>
      <c r="B140" s="191"/>
      <c r="C140" s="192"/>
      <c r="D140" s="192"/>
      <c r="E140" s="192"/>
      <c r="F140" s="192"/>
      <c r="G140" s="192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4"/>
    </row>
    <row r="141" spans="1:21" s="185" customFormat="1" hidden="1">
      <c r="A141" s="195"/>
      <c r="B141" s="191"/>
      <c r="C141" s="192"/>
      <c r="D141" s="192"/>
      <c r="E141" s="192"/>
      <c r="F141" s="192"/>
      <c r="G141" s="192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4"/>
    </row>
    <row r="142" spans="1:21" s="196" customFormat="1" hidden="1">
      <c r="A142" s="195"/>
      <c r="B142" s="191"/>
      <c r="C142" s="192"/>
      <c r="D142" s="192"/>
      <c r="E142" s="192"/>
      <c r="F142" s="192"/>
      <c r="G142" s="192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4"/>
    </row>
    <row r="143" spans="1:21" s="185" customFormat="1" hidden="1">
      <c r="A143" s="195"/>
      <c r="B143" s="191"/>
      <c r="C143" s="192"/>
      <c r="D143" s="192"/>
      <c r="E143" s="192"/>
      <c r="F143" s="192"/>
      <c r="G143" s="192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4"/>
    </row>
    <row r="144" spans="1:21" s="185" customFormat="1" hidden="1">
      <c r="A144" s="195"/>
      <c r="B144" s="191"/>
      <c r="C144" s="192"/>
      <c r="D144" s="192"/>
      <c r="E144" s="192"/>
      <c r="F144" s="192"/>
      <c r="G144" s="192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4"/>
    </row>
    <row r="145" spans="1:21" s="185" customFormat="1" hidden="1">
      <c r="A145" s="195"/>
      <c r="B145" s="191"/>
      <c r="C145" s="192"/>
      <c r="D145" s="192"/>
      <c r="E145" s="192"/>
      <c r="F145" s="192"/>
      <c r="G145" s="192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4"/>
    </row>
    <row r="146" spans="1:21" s="185" customFormat="1" hidden="1">
      <c r="A146" s="195"/>
      <c r="B146" s="191"/>
      <c r="C146" s="192"/>
      <c r="D146" s="192"/>
      <c r="E146" s="192"/>
      <c r="F146" s="192"/>
      <c r="G146" s="192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4"/>
    </row>
    <row r="147" spans="1:21" s="185" customFormat="1" hidden="1">
      <c r="A147" s="195"/>
      <c r="B147" s="191"/>
      <c r="C147" s="192"/>
      <c r="D147" s="192"/>
      <c r="E147" s="192"/>
      <c r="F147" s="192"/>
      <c r="G147" s="192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4"/>
    </row>
    <row r="148" spans="1:21" s="185" customFormat="1" hidden="1">
      <c r="A148" s="195"/>
      <c r="B148" s="191"/>
      <c r="C148" s="192"/>
      <c r="D148" s="192"/>
      <c r="E148" s="192"/>
      <c r="F148" s="192"/>
      <c r="G148" s="192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4"/>
    </row>
    <row r="149" spans="1:21" s="185" customFormat="1" hidden="1">
      <c r="A149" s="195"/>
      <c r="B149" s="191"/>
      <c r="C149" s="192"/>
      <c r="D149" s="192"/>
      <c r="E149" s="192"/>
      <c r="F149" s="192"/>
      <c r="G149" s="192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4"/>
    </row>
    <row r="150" spans="1:21" s="185" customFormat="1" hidden="1">
      <c r="A150" s="195"/>
      <c r="B150" s="191"/>
      <c r="C150" s="192"/>
      <c r="D150" s="192"/>
      <c r="E150" s="192"/>
      <c r="F150" s="192"/>
      <c r="G150" s="192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4"/>
    </row>
    <row r="151" spans="1:21" s="185" customFormat="1" hidden="1">
      <c r="A151" s="195"/>
      <c r="B151" s="191"/>
      <c r="C151" s="192"/>
      <c r="D151" s="192"/>
      <c r="E151" s="192"/>
      <c r="F151" s="192"/>
      <c r="G151" s="192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4"/>
    </row>
    <row r="152" spans="1:21" s="185" customFormat="1" hidden="1">
      <c r="A152" s="195"/>
      <c r="B152" s="191"/>
      <c r="C152" s="192"/>
      <c r="D152" s="192"/>
      <c r="E152" s="192"/>
      <c r="F152" s="192"/>
      <c r="G152" s="192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4"/>
    </row>
    <row r="153" spans="1:21" s="185" customFormat="1" hidden="1">
      <c r="A153" s="195"/>
      <c r="B153" s="191"/>
      <c r="C153" s="192"/>
      <c r="D153" s="192"/>
      <c r="E153" s="192"/>
      <c r="F153" s="192"/>
      <c r="G153" s="192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4"/>
    </row>
    <row r="154" spans="1:21" s="185" customFormat="1" hidden="1">
      <c r="A154" s="195"/>
      <c r="B154" s="191"/>
      <c r="C154" s="192"/>
      <c r="D154" s="192"/>
      <c r="E154" s="192"/>
      <c r="F154" s="192"/>
      <c r="G154" s="192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4"/>
    </row>
    <row r="155" spans="1:21" s="185" customFormat="1" hidden="1">
      <c r="A155" s="195"/>
      <c r="B155" s="191"/>
      <c r="C155" s="192"/>
      <c r="D155" s="192"/>
      <c r="E155" s="192"/>
      <c r="F155" s="192"/>
      <c r="G155" s="192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  <c r="U155" s="194"/>
    </row>
    <row r="156" spans="1:21" s="185" customFormat="1" hidden="1">
      <c r="A156" s="195"/>
      <c r="B156" s="191"/>
      <c r="C156" s="192"/>
      <c r="D156" s="192"/>
      <c r="E156" s="192"/>
      <c r="F156" s="192"/>
      <c r="G156" s="192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  <c r="S156" s="193"/>
      <c r="T156" s="193"/>
      <c r="U156" s="194"/>
    </row>
    <row r="157" spans="1:21" s="185" customFormat="1" hidden="1">
      <c r="A157" s="195"/>
      <c r="B157" s="191"/>
      <c r="C157" s="192"/>
      <c r="D157" s="192"/>
      <c r="E157" s="192"/>
      <c r="F157" s="192"/>
      <c r="G157" s="192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  <c r="U157" s="194"/>
    </row>
    <row r="158" spans="1:21" s="185" customFormat="1" hidden="1">
      <c r="A158" s="195"/>
      <c r="B158" s="191"/>
      <c r="C158" s="192"/>
      <c r="D158" s="192"/>
      <c r="E158" s="192"/>
      <c r="F158" s="192"/>
      <c r="G158" s="192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  <c r="S158" s="193"/>
      <c r="T158" s="193"/>
      <c r="U158" s="194"/>
    </row>
    <row r="159" spans="1:21" s="185" customFormat="1" hidden="1">
      <c r="A159" s="195"/>
      <c r="B159" s="191"/>
      <c r="C159" s="192"/>
      <c r="D159" s="192"/>
      <c r="E159" s="192"/>
      <c r="F159" s="192"/>
      <c r="G159" s="192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4"/>
    </row>
    <row r="160" spans="1:21" s="185" customFormat="1" hidden="1">
      <c r="A160" s="195"/>
      <c r="B160" s="191"/>
      <c r="C160" s="192"/>
      <c r="D160" s="192"/>
      <c r="E160" s="192"/>
      <c r="F160" s="192"/>
      <c r="G160" s="192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4"/>
    </row>
    <row r="161" spans="1:21" s="196" customFormat="1" hidden="1">
      <c r="A161" s="195"/>
      <c r="B161" s="191"/>
      <c r="C161" s="192"/>
      <c r="D161" s="192"/>
      <c r="E161" s="192"/>
      <c r="F161" s="192"/>
      <c r="G161" s="192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  <c r="U161" s="194"/>
    </row>
    <row r="162" spans="1:21" s="185" customFormat="1" hidden="1">
      <c r="A162" s="195"/>
      <c r="B162" s="191"/>
      <c r="C162" s="192"/>
      <c r="D162" s="192"/>
      <c r="E162" s="192"/>
      <c r="F162" s="192"/>
      <c r="G162" s="192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  <c r="U162" s="194"/>
    </row>
    <row r="163" spans="1:21" s="185" customFormat="1" hidden="1">
      <c r="A163" s="195"/>
      <c r="B163" s="191"/>
      <c r="C163" s="192"/>
      <c r="D163" s="192"/>
      <c r="E163" s="192"/>
      <c r="F163" s="192"/>
      <c r="G163" s="192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  <c r="R163" s="193"/>
      <c r="S163" s="193"/>
      <c r="T163" s="193"/>
      <c r="U163" s="194"/>
    </row>
    <row r="164" spans="1:21" s="185" customFormat="1" hidden="1">
      <c r="A164" s="195"/>
      <c r="B164" s="191"/>
      <c r="C164" s="192"/>
      <c r="D164" s="192"/>
      <c r="E164" s="192"/>
      <c r="F164" s="192"/>
      <c r="G164" s="192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  <c r="R164" s="193"/>
      <c r="S164" s="193"/>
      <c r="T164" s="193"/>
      <c r="U164" s="194"/>
    </row>
    <row r="165" spans="1:21" s="185" customFormat="1" hidden="1">
      <c r="A165" s="195"/>
      <c r="B165" s="191"/>
      <c r="C165" s="192"/>
      <c r="D165" s="192"/>
      <c r="E165" s="192"/>
      <c r="F165" s="192"/>
      <c r="G165" s="192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  <c r="R165" s="193"/>
      <c r="S165" s="193"/>
      <c r="T165" s="193"/>
      <c r="U165" s="194"/>
    </row>
    <row r="166" spans="1:21" s="185" customFormat="1" hidden="1">
      <c r="A166" s="195"/>
      <c r="B166" s="191"/>
      <c r="C166" s="192"/>
      <c r="D166" s="192"/>
      <c r="E166" s="192"/>
      <c r="F166" s="192"/>
      <c r="G166" s="192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  <c r="R166" s="193"/>
      <c r="S166" s="193"/>
      <c r="T166" s="193"/>
      <c r="U166" s="194"/>
    </row>
    <row r="167" spans="1:21" s="185" customFormat="1" hidden="1">
      <c r="A167" s="195"/>
      <c r="B167" s="191"/>
      <c r="C167" s="192"/>
      <c r="D167" s="192"/>
      <c r="E167" s="192"/>
      <c r="F167" s="192"/>
      <c r="G167" s="192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  <c r="T167" s="193"/>
      <c r="U167" s="194"/>
    </row>
    <row r="168" spans="1:21" s="185" customFormat="1" hidden="1">
      <c r="A168" s="195"/>
      <c r="B168" s="191"/>
      <c r="C168" s="192"/>
      <c r="D168" s="192"/>
      <c r="E168" s="192"/>
      <c r="F168" s="192"/>
      <c r="G168" s="192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  <c r="R168" s="193"/>
      <c r="S168" s="193"/>
      <c r="T168" s="193"/>
      <c r="U168" s="194"/>
    </row>
    <row r="169" spans="1:21" s="185" customFormat="1" hidden="1">
      <c r="A169" s="195"/>
      <c r="B169" s="191"/>
      <c r="C169" s="192"/>
      <c r="D169" s="192"/>
      <c r="E169" s="192"/>
      <c r="F169" s="192"/>
      <c r="G169" s="192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  <c r="T169" s="193"/>
      <c r="U169" s="194"/>
    </row>
    <row r="170" spans="1:21" s="185" customFormat="1" hidden="1">
      <c r="A170" s="195"/>
      <c r="B170" s="191"/>
      <c r="C170" s="192"/>
      <c r="D170" s="192"/>
      <c r="E170" s="192"/>
      <c r="F170" s="192"/>
      <c r="G170" s="192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  <c r="U170" s="194"/>
    </row>
    <row r="171" spans="1:21" s="185" customFormat="1" hidden="1">
      <c r="A171" s="195"/>
      <c r="B171" s="191"/>
      <c r="C171" s="192"/>
      <c r="D171" s="192"/>
      <c r="E171" s="192"/>
      <c r="F171" s="192"/>
      <c r="G171" s="192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  <c r="R171" s="193"/>
      <c r="S171" s="193"/>
      <c r="T171" s="193"/>
      <c r="U171" s="194"/>
    </row>
    <row r="172" spans="1:21" s="185" customFormat="1" hidden="1">
      <c r="A172" s="195"/>
      <c r="B172" s="191"/>
      <c r="C172" s="192"/>
      <c r="D172" s="192"/>
      <c r="E172" s="192"/>
      <c r="F172" s="192"/>
      <c r="G172" s="192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  <c r="R172" s="193"/>
      <c r="S172" s="193"/>
      <c r="T172" s="193"/>
      <c r="U172" s="194"/>
    </row>
    <row r="173" spans="1:21" s="185" customFormat="1" hidden="1">
      <c r="A173" s="195"/>
      <c r="B173" s="191"/>
      <c r="C173" s="192"/>
      <c r="D173" s="192"/>
      <c r="E173" s="192"/>
      <c r="F173" s="192"/>
      <c r="G173" s="192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  <c r="R173" s="193"/>
      <c r="S173" s="193"/>
      <c r="T173" s="193"/>
      <c r="U173" s="194"/>
    </row>
    <row r="174" spans="1:21" s="185" customFormat="1" hidden="1">
      <c r="A174" s="195"/>
      <c r="B174" s="191"/>
      <c r="C174" s="192"/>
      <c r="D174" s="192"/>
      <c r="E174" s="192"/>
      <c r="F174" s="192"/>
      <c r="G174" s="192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  <c r="R174" s="193"/>
      <c r="S174" s="193"/>
      <c r="T174" s="193"/>
      <c r="U174" s="194"/>
    </row>
    <row r="175" spans="1:21" s="185" customFormat="1" hidden="1">
      <c r="A175" s="195"/>
      <c r="B175" s="191"/>
      <c r="C175" s="192"/>
      <c r="D175" s="192"/>
      <c r="E175" s="192"/>
      <c r="F175" s="192"/>
      <c r="G175" s="192"/>
      <c r="H175" s="193"/>
      <c r="I175" s="193"/>
      <c r="J175" s="193"/>
      <c r="K175" s="193"/>
      <c r="L175" s="193"/>
      <c r="M175" s="193"/>
      <c r="N175" s="193"/>
      <c r="O175" s="193"/>
      <c r="P175" s="193"/>
      <c r="Q175" s="193"/>
      <c r="R175" s="193"/>
      <c r="S175" s="193"/>
      <c r="T175" s="193"/>
      <c r="U175" s="194"/>
    </row>
    <row r="176" spans="1:21" s="185" customFormat="1" hidden="1">
      <c r="A176" s="195"/>
      <c r="B176" s="191"/>
      <c r="C176" s="192"/>
      <c r="D176" s="192"/>
      <c r="E176" s="192"/>
      <c r="F176" s="192"/>
      <c r="G176" s="192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  <c r="R176" s="193"/>
      <c r="S176" s="193"/>
      <c r="T176" s="193"/>
      <c r="U176" s="194"/>
    </row>
    <row r="177" spans="1:21" s="185" customFormat="1" hidden="1">
      <c r="A177" s="195"/>
      <c r="B177" s="191"/>
      <c r="C177" s="192"/>
      <c r="D177" s="192"/>
      <c r="E177" s="192"/>
      <c r="F177" s="192"/>
      <c r="G177" s="192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  <c r="R177" s="193"/>
      <c r="S177" s="193"/>
      <c r="T177" s="193"/>
      <c r="U177" s="194"/>
    </row>
    <row r="178" spans="1:21" s="185" customFormat="1" hidden="1">
      <c r="A178" s="195"/>
      <c r="B178" s="191"/>
      <c r="C178" s="192"/>
      <c r="D178" s="192"/>
      <c r="E178" s="192"/>
      <c r="F178" s="192"/>
      <c r="G178" s="192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  <c r="R178" s="193"/>
      <c r="S178" s="193"/>
      <c r="T178" s="193"/>
      <c r="U178" s="194"/>
    </row>
    <row r="179" spans="1:21" s="196" customFormat="1" hidden="1">
      <c r="A179" s="195"/>
      <c r="B179" s="191"/>
      <c r="C179" s="192"/>
      <c r="D179" s="192"/>
      <c r="E179" s="192"/>
      <c r="F179" s="192"/>
      <c r="G179" s="192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4"/>
    </row>
    <row r="180" spans="1:21" s="196" customFormat="1" hidden="1">
      <c r="A180" s="195"/>
      <c r="B180" s="191"/>
      <c r="C180" s="192"/>
      <c r="D180" s="192"/>
      <c r="E180" s="192"/>
      <c r="F180" s="192"/>
      <c r="G180" s="192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4"/>
    </row>
    <row r="181" spans="1:21" s="196" customFormat="1" hidden="1">
      <c r="A181" s="195"/>
      <c r="B181" s="191"/>
      <c r="C181" s="192"/>
      <c r="D181" s="192"/>
      <c r="E181" s="192"/>
      <c r="F181" s="192"/>
      <c r="G181" s="192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4"/>
    </row>
    <row r="182" spans="1:21" s="196" customFormat="1" hidden="1">
      <c r="A182" s="195"/>
      <c r="B182" s="191"/>
      <c r="C182" s="192"/>
      <c r="D182" s="192"/>
      <c r="E182" s="192"/>
      <c r="F182" s="192"/>
      <c r="G182" s="192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4"/>
    </row>
    <row r="183" spans="1:21" s="185" customFormat="1" hidden="1">
      <c r="A183" s="195"/>
      <c r="B183" s="191"/>
      <c r="C183" s="192"/>
      <c r="D183" s="192"/>
      <c r="E183" s="192"/>
      <c r="F183" s="192"/>
      <c r="G183" s="192"/>
      <c r="H183" s="193"/>
      <c r="I183" s="193"/>
      <c r="J183" s="193"/>
      <c r="K183" s="193"/>
      <c r="L183" s="193"/>
      <c r="M183" s="193"/>
      <c r="N183" s="193"/>
      <c r="O183" s="193"/>
      <c r="P183" s="193"/>
      <c r="Q183" s="193"/>
      <c r="R183" s="193"/>
      <c r="S183" s="193"/>
      <c r="T183" s="193"/>
      <c r="U183" s="194"/>
    </row>
    <row r="184" spans="1:21" s="185" customFormat="1" hidden="1">
      <c r="A184" s="195"/>
      <c r="B184" s="191"/>
      <c r="C184" s="192"/>
      <c r="D184" s="192"/>
      <c r="E184" s="192"/>
      <c r="F184" s="192"/>
      <c r="G184" s="192"/>
      <c r="H184" s="193"/>
      <c r="I184" s="193"/>
      <c r="J184" s="193"/>
      <c r="K184" s="193"/>
      <c r="L184" s="193"/>
      <c r="M184" s="193"/>
      <c r="N184" s="193"/>
      <c r="O184" s="193"/>
      <c r="P184" s="193"/>
      <c r="Q184" s="193"/>
      <c r="R184" s="193"/>
      <c r="S184" s="193"/>
      <c r="T184" s="193"/>
      <c r="U184" s="194"/>
    </row>
    <row r="185" spans="1:21" s="196" customFormat="1" hidden="1">
      <c r="A185" s="195"/>
      <c r="B185" s="191"/>
      <c r="C185" s="192"/>
      <c r="D185" s="192"/>
      <c r="E185" s="192"/>
      <c r="F185" s="192"/>
      <c r="G185" s="192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  <c r="R185" s="193"/>
      <c r="S185" s="193"/>
      <c r="T185" s="193"/>
      <c r="U185" s="194"/>
    </row>
    <row r="186" spans="1:21" s="196" customFormat="1" hidden="1">
      <c r="A186" s="195"/>
      <c r="B186" s="191"/>
      <c r="C186" s="192"/>
      <c r="D186" s="192"/>
      <c r="E186" s="192"/>
      <c r="F186" s="192"/>
      <c r="G186" s="192"/>
      <c r="H186" s="193"/>
      <c r="I186" s="193"/>
      <c r="J186" s="193"/>
      <c r="K186" s="193"/>
      <c r="L186" s="193"/>
      <c r="M186" s="193"/>
      <c r="N186" s="193"/>
      <c r="O186" s="193"/>
      <c r="P186" s="193"/>
      <c r="Q186" s="193"/>
      <c r="R186" s="193"/>
      <c r="S186" s="193"/>
      <c r="T186" s="193"/>
      <c r="U186" s="194"/>
    </row>
    <row r="187" spans="1:21" s="196" customFormat="1" hidden="1">
      <c r="A187" s="195"/>
      <c r="B187" s="191"/>
      <c r="C187" s="192"/>
      <c r="D187" s="192"/>
      <c r="E187" s="192"/>
      <c r="F187" s="192"/>
      <c r="G187" s="192"/>
      <c r="H187" s="193"/>
      <c r="I187" s="193"/>
      <c r="J187" s="193"/>
      <c r="K187" s="193"/>
      <c r="L187" s="193"/>
      <c r="M187" s="193"/>
      <c r="N187" s="193"/>
      <c r="O187" s="193"/>
      <c r="P187" s="193"/>
      <c r="Q187" s="193"/>
      <c r="R187" s="193"/>
      <c r="S187" s="193"/>
      <c r="T187" s="193"/>
      <c r="U187" s="194"/>
    </row>
    <row r="188" spans="1:21" s="196" customFormat="1" hidden="1">
      <c r="A188" s="195"/>
      <c r="B188" s="191"/>
      <c r="C188" s="192"/>
      <c r="D188" s="192"/>
      <c r="E188" s="192"/>
      <c r="F188" s="192"/>
      <c r="G188" s="192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  <c r="R188" s="193"/>
      <c r="S188" s="193"/>
      <c r="T188" s="193"/>
      <c r="U188" s="194"/>
    </row>
    <row r="189" spans="1:21" s="196" customFormat="1" hidden="1">
      <c r="A189" s="195"/>
      <c r="B189" s="191"/>
      <c r="C189" s="192"/>
      <c r="D189" s="192"/>
      <c r="E189" s="192"/>
      <c r="F189" s="192"/>
      <c r="G189" s="192"/>
      <c r="H189" s="193"/>
      <c r="I189" s="193"/>
      <c r="J189" s="193"/>
      <c r="K189" s="193"/>
      <c r="L189" s="193"/>
      <c r="M189" s="193"/>
      <c r="N189" s="193"/>
      <c r="O189" s="193"/>
      <c r="P189" s="193"/>
      <c r="Q189" s="193"/>
      <c r="R189" s="193"/>
      <c r="S189" s="193"/>
      <c r="T189" s="193"/>
      <c r="U189" s="194"/>
    </row>
    <row r="190" spans="1:21" s="196" customFormat="1" hidden="1">
      <c r="A190" s="195"/>
      <c r="B190" s="191"/>
      <c r="C190" s="192"/>
      <c r="D190" s="192"/>
      <c r="E190" s="192"/>
      <c r="F190" s="192"/>
      <c r="G190" s="192"/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  <c r="R190" s="193"/>
      <c r="S190" s="193"/>
      <c r="T190" s="193"/>
      <c r="U190" s="194"/>
    </row>
    <row r="191" spans="1:21" s="185" customFormat="1" hidden="1">
      <c r="A191" s="195"/>
      <c r="B191" s="191"/>
      <c r="C191" s="192"/>
      <c r="D191" s="192"/>
      <c r="E191" s="192"/>
      <c r="F191" s="192"/>
      <c r="G191" s="192"/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  <c r="R191" s="193"/>
      <c r="S191" s="193"/>
      <c r="T191" s="193"/>
      <c r="U191" s="194"/>
    </row>
    <row r="192" spans="1:21" hidden="1">
      <c r="A192" s="195"/>
      <c r="B192" s="191"/>
      <c r="C192" s="192"/>
      <c r="D192" s="192"/>
      <c r="E192" s="192"/>
      <c r="F192" s="192"/>
      <c r="G192" s="192"/>
      <c r="H192" s="193"/>
      <c r="I192" s="193"/>
      <c r="J192" s="193"/>
      <c r="K192" s="193"/>
      <c r="L192" s="193"/>
      <c r="M192" s="193"/>
      <c r="N192" s="193"/>
      <c r="O192" s="193"/>
      <c r="P192" s="193"/>
      <c r="Q192" s="193"/>
      <c r="R192" s="193"/>
      <c r="S192" s="193"/>
      <c r="T192" s="193"/>
      <c r="U192" s="194"/>
    </row>
    <row r="193" spans="1:21" s="185" customFormat="1" hidden="1">
      <c r="A193" s="195"/>
      <c r="B193" s="191"/>
      <c r="C193" s="192"/>
      <c r="D193" s="192"/>
      <c r="E193" s="192"/>
      <c r="F193" s="192"/>
      <c r="G193" s="192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  <c r="R193" s="193"/>
      <c r="S193" s="193"/>
      <c r="T193" s="193"/>
      <c r="U193" s="194"/>
    </row>
    <row r="194" spans="1:21" s="185" customFormat="1" hidden="1">
      <c r="A194" s="195"/>
      <c r="B194" s="191"/>
      <c r="C194" s="192"/>
      <c r="D194" s="192"/>
      <c r="E194" s="192"/>
      <c r="F194" s="192"/>
      <c r="G194" s="192"/>
      <c r="H194" s="193"/>
      <c r="I194" s="193"/>
      <c r="J194" s="193"/>
      <c r="K194" s="193"/>
      <c r="L194" s="193"/>
      <c r="M194" s="193"/>
      <c r="N194" s="193"/>
      <c r="O194" s="193"/>
      <c r="P194" s="193"/>
      <c r="Q194" s="193"/>
      <c r="R194" s="193"/>
      <c r="S194" s="193"/>
      <c r="T194" s="193"/>
      <c r="U194" s="194"/>
    </row>
    <row r="195" spans="1:21" s="185" customFormat="1" hidden="1">
      <c r="A195" s="195"/>
      <c r="B195" s="191"/>
      <c r="C195" s="192"/>
      <c r="D195" s="192"/>
      <c r="E195" s="192"/>
      <c r="F195" s="192"/>
      <c r="G195" s="192"/>
      <c r="H195" s="193"/>
      <c r="I195" s="193"/>
      <c r="J195" s="193"/>
      <c r="K195" s="193"/>
      <c r="L195" s="193"/>
      <c r="M195" s="193"/>
      <c r="N195" s="193"/>
      <c r="O195" s="193"/>
      <c r="P195" s="193"/>
      <c r="Q195" s="193"/>
      <c r="R195" s="193"/>
      <c r="S195" s="193"/>
      <c r="T195" s="193"/>
      <c r="U195" s="194"/>
    </row>
    <row r="196" spans="1:21" s="185" customFormat="1" hidden="1">
      <c r="A196" s="195"/>
      <c r="B196" s="191"/>
      <c r="C196" s="192"/>
      <c r="D196" s="192"/>
      <c r="E196" s="192"/>
      <c r="F196" s="192"/>
      <c r="G196" s="192"/>
      <c r="H196" s="193"/>
      <c r="I196" s="193"/>
      <c r="J196" s="193"/>
      <c r="K196" s="193"/>
      <c r="L196" s="193"/>
      <c r="M196" s="193"/>
      <c r="N196" s="193"/>
      <c r="O196" s="193"/>
      <c r="P196" s="193"/>
      <c r="Q196" s="193"/>
      <c r="R196" s="193"/>
      <c r="S196" s="193"/>
      <c r="T196" s="193"/>
      <c r="U196" s="194"/>
    </row>
    <row r="197" spans="1:21" s="196" customFormat="1" hidden="1">
      <c r="A197" s="195"/>
      <c r="B197" s="191"/>
      <c r="C197" s="192"/>
      <c r="D197" s="192"/>
      <c r="E197" s="192"/>
      <c r="F197" s="192"/>
      <c r="G197" s="192"/>
      <c r="H197" s="193"/>
      <c r="I197" s="193"/>
      <c r="J197" s="193"/>
      <c r="K197" s="193"/>
      <c r="L197" s="193"/>
      <c r="M197" s="193"/>
      <c r="N197" s="193"/>
      <c r="O197" s="193"/>
      <c r="P197" s="193"/>
      <c r="Q197" s="193"/>
      <c r="R197" s="193"/>
      <c r="S197" s="193"/>
      <c r="T197" s="193"/>
      <c r="U197" s="194"/>
    </row>
    <row r="198" spans="1:21" s="196" customFormat="1" hidden="1">
      <c r="A198" s="195"/>
      <c r="B198" s="191"/>
      <c r="C198" s="192"/>
      <c r="D198" s="192"/>
      <c r="E198" s="192"/>
      <c r="F198" s="192"/>
      <c r="G198" s="192"/>
      <c r="H198" s="193"/>
      <c r="I198" s="193"/>
      <c r="J198" s="193"/>
      <c r="K198" s="193"/>
      <c r="L198" s="193"/>
      <c r="M198" s="193"/>
      <c r="N198" s="193"/>
      <c r="O198" s="193"/>
      <c r="P198" s="193"/>
      <c r="Q198" s="193"/>
      <c r="R198" s="193"/>
      <c r="S198" s="193"/>
      <c r="T198" s="193"/>
      <c r="U198" s="194"/>
    </row>
    <row r="199" spans="1:21" s="196" customFormat="1" hidden="1">
      <c r="A199" s="195"/>
      <c r="B199" s="191"/>
      <c r="C199" s="192"/>
      <c r="D199" s="192"/>
      <c r="E199" s="192"/>
      <c r="F199" s="192"/>
      <c r="G199" s="192"/>
      <c r="H199" s="193"/>
      <c r="I199" s="193"/>
      <c r="J199" s="193"/>
      <c r="K199" s="193"/>
      <c r="L199" s="193"/>
      <c r="M199" s="193"/>
      <c r="N199" s="193"/>
      <c r="O199" s="193"/>
      <c r="P199" s="193"/>
      <c r="Q199" s="193"/>
      <c r="R199" s="193"/>
      <c r="S199" s="193"/>
      <c r="T199" s="193"/>
      <c r="U199" s="194"/>
    </row>
    <row r="200" spans="1:21" s="185" customFormat="1" hidden="1">
      <c r="A200" s="195"/>
      <c r="B200" s="191"/>
      <c r="C200" s="192"/>
      <c r="D200" s="192"/>
      <c r="E200" s="192"/>
      <c r="F200" s="192"/>
      <c r="G200" s="192"/>
      <c r="H200" s="193"/>
      <c r="I200" s="193"/>
      <c r="J200" s="193"/>
      <c r="K200" s="193"/>
      <c r="L200" s="193"/>
      <c r="M200" s="193"/>
      <c r="N200" s="193"/>
      <c r="O200" s="193"/>
      <c r="P200" s="193"/>
      <c r="Q200" s="193"/>
      <c r="R200" s="193"/>
      <c r="S200" s="193"/>
      <c r="T200" s="193"/>
      <c r="U200" s="194"/>
    </row>
    <row r="201" spans="1:21" hidden="1">
      <c r="A201" s="195"/>
      <c r="B201" s="191"/>
      <c r="C201" s="192"/>
      <c r="D201" s="192"/>
      <c r="E201" s="192"/>
      <c r="F201" s="192"/>
      <c r="G201" s="192"/>
      <c r="H201" s="193"/>
      <c r="I201" s="193"/>
      <c r="J201" s="193"/>
      <c r="K201" s="193"/>
      <c r="L201" s="193"/>
      <c r="M201" s="193"/>
      <c r="N201" s="193"/>
      <c r="O201" s="193"/>
      <c r="P201" s="193"/>
      <c r="Q201" s="193"/>
      <c r="R201" s="193"/>
      <c r="S201" s="193"/>
      <c r="T201" s="193"/>
      <c r="U201" s="194"/>
    </row>
    <row r="202" spans="1:21" s="185" customFormat="1" hidden="1">
      <c r="A202" s="195"/>
      <c r="B202" s="191"/>
      <c r="C202" s="192"/>
      <c r="D202" s="192"/>
      <c r="E202" s="192"/>
      <c r="F202" s="192"/>
      <c r="G202" s="192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  <c r="R202" s="193"/>
      <c r="S202" s="193"/>
      <c r="T202" s="193"/>
      <c r="U202" s="194"/>
    </row>
    <row r="203" spans="1:21" s="185" customFormat="1" hidden="1">
      <c r="A203" s="195"/>
      <c r="B203" s="191"/>
      <c r="C203" s="192"/>
      <c r="D203" s="192"/>
      <c r="E203" s="192"/>
      <c r="F203" s="192"/>
      <c r="G203" s="192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  <c r="R203" s="193"/>
      <c r="S203" s="193"/>
      <c r="T203" s="193"/>
      <c r="U203" s="194"/>
    </row>
    <row r="204" spans="1:21" s="185" customFormat="1" hidden="1">
      <c r="A204" s="195"/>
      <c r="B204" s="191"/>
      <c r="C204" s="192"/>
      <c r="D204" s="192"/>
      <c r="E204" s="192"/>
      <c r="F204" s="192"/>
      <c r="G204" s="192"/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  <c r="R204" s="193"/>
      <c r="S204" s="193"/>
      <c r="T204" s="193"/>
      <c r="U204" s="194"/>
    </row>
    <row r="205" spans="1:21" s="185" customFormat="1" hidden="1">
      <c r="A205" s="195"/>
      <c r="B205" s="191"/>
      <c r="C205" s="192"/>
      <c r="D205" s="192"/>
      <c r="E205" s="192"/>
      <c r="F205" s="192"/>
      <c r="G205" s="192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  <c r="R205" s="193"/>
      <c r="S205" s="193"/>
      <c r="T205" s="193"/>
      <c r="U205" s="194"/>
    </row>
    <row r="206" spans="1:21" s="185" customFormat="1" hidden="1">
      <c r="A206" s="195"/>
      <c r="B206" s="191"/>
      <c r="C206" s="192"/>
      <c r="D206" s="192"/>
      <c r="E206" s="192"/>
      <c r="F206" s="192"/>
      <c r="G206" s="192"/>
      <c r="H206" s="193"/>
      <c r="I206" s="193"/>
      <c r="J206" s="193"/>
      <c r="K206" s="193"/>
      <c r="L206" s="193"/>
      <c r="M206" s="193"/>
      <c r="N206" s="193"/>
      <c r="O206" s="193"/>
      <c r="P206" s="193"/>
      <c r="Q206" s="193"/>
      <c r="R206" s="193"/>
      <c r="S206" s="193"/>
      <c r="T206" s="193"/>
      <c r="U206" s="194"/>
    </row>
    <row r="207" spans="1:21" s="196" customFormat="1" hidden="1">
      <c r="A207" s="195"/>
      <c r="B207" s="191"/>
      <c r="C207" s="192"/>
      <c r="D207" s="192"/>
      <c r="E207" s="192"/>
      <c r="F207" s="192"/>
      <c r="G207" s="192"/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  <c r="R207" s="193"/>
      <c r="S207" s="193"/>
      <c r="T207" s="193"/>
      <c r="U207" s="194"/>
    </row>
    <row r="208" spans="1:21" s="196" customFormat="1" hidden="1">
      <c r="A208" s="195"/>
      <c r="B208" s="191"/>
      <c r="C208" s="192"/>
      <c r="D208" s="192"/>
      <c r="E208" s="192"/>
      <c r="F208" s="192"/>
      <c r="G208" s="192"/>
      <c r="H208" s="193"/>
      <c r="I208" s="193"/>
      <c r="J208" s="193"/>
      <c r="K208" s="193"/>
      <c r="L208" s="193"/>
      <c r="M208" s="193"/>
      <c r="N208" s="193"/>
      <c r="O208" s="193"/>
      <c r="P208" s="193"/>
      <c r="Q208" s="193"/>
      <c r="R208" s="193"/>
      <c r="S208" s="193"/>
      <c r="T208" s="193"/>
      <c r="U208" s="194"/>
    </row>
    <row r="209" spans="1:21" s="185" customFormat="1" hidden="1">
      <c r="A209" s="195"/>
      <c r="B209" s="191"/>
      <c r="C209" s="192"/>
      <c r="D209" s="192"/>
      <c r="E209" s="192"/>
      <c r="F209" s="192"/>
      <c r="G209" s="192"/>
      <c r="H209" s="193"/>
      <c r="I209" s="193"/>
      <c r="J209" s="193"/>
      <c r="K209" s="193"/>
      <c r="L209" s="193"/>
      <c r="M209" s="193"/>
      <c r="N209" s="193"/>
      <c r="O209" s="193"/>
      <c r="P209" s="193"/>
      <c r="Q209" s="193"/>
      <c r="R209" s="193"/>
      <c r="S209" s="193"/>
      <c r="T209" s="193"/>
      <c r="U209" s="194"/>
    </row>
    <row r="210" spans="1:21" s="185" customFormat="1" hidden="1">
      <c r="A210" s="195"/>
      <c r="B210" s="191"/>
      <c r="C210" s="192"/>
      <c r="D210" s="192"/>
      <c r="E210" s="192"/>
      <c r="F210" s="192"/>
      <c r="G210" s="192"/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  <c r="R210" s="193"/>
      <c r="S210" s="193"/>
      <c r="T210" s="193"/>
      <c r="U210" s="194"/>
    </row>
    <row r="211" spans="1:21" s="185" customFormat="1" hidden="1">
      <c r="A211" s="195"/>
      <c r="B211" s="191"/>
      <c r="C211" s="192"/>
      <c r="D211" s="192"/>
      <c r="E211" s="192"/>
      <c r="F211" s="192"/>
      <c r="G211" s="192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  <c r="T211" s="193"/>
      <c r="U211" s="194"/>
    </row>
    <row r="212" spans="1:21" s="185" customFormat="1" hidden="1">
      <c r="A212" s="195"/>
      <c r="B212" s="191"/>
      <c r="C212" s="192"/>
      <c r="D212" s="192"/>
      <c r="E212" s="192"/>
      <c r="F212" s="192"/>
      <c r="G212" s="192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  <c r="R212" s="193"/>
      <c r="S212" s="193"/>
      <c r="T212" s="193"/>
      <c r="U212" s="194"/>
    </row>
    <row r="213" spans="1:21" s="185" customFormat="1" hidden="1">
      <c r="A213" s="195"/>
      <c r="B213" s="191"/>
      <c r="C213" s="192"/>
      <c r="D213" s="192"/>
      <c r="E213" s="192"/>
      <c r="F213" s="192"/>
      <c r="G213" s="192"/>
      <c r="H213" s="193"/>
      <c r="I213" s="193"/>
      <c r="J213" s="193"/>
      <c r="K213" s="193"/>
      <c r="L213" s="193"/>
      <c r="M213" s="193"/>
      <c r="N213" s="193"/>
      <c r="O213" s="193"/>
      <c r="P213" s="193"/>
      <c r="Q213" s="193"/>
      <c r="R213" s="193"/>
      <c r="S213" s="193"/>
      <c r="T213" s="193"/>
      <c r="U213" s="194"/>
    </row>
    <row r="214" spans="1:21" s="185" customFormat="1" hidden="1">
      <c r="A214" s="195"/>
      <c r="B214" s="191"/>
      <c r="C214" s="192"/>
      <c r="D214" s="192"/>
      <c r="E214" s="192"/>
      <c r="F214" s="192"/>
      <c r="G214" s="192"/>
      <c r="H214" s="193"/>
      <c r="I214" s="193"/>
      <c r="J214" s="193"/>
      <c r="K214" s="193"/>
      <c r="L214" s="193"/>
      <c r="M214" s="193"/>
      <c r="N214" s="193"/>
      <c r="O214" s="193"/>
      <c r="P214" s="193"/>
      <c r="Q214" s="193"/>
      <c r="R214" s="193"/>
      <c r="S214" s="193"/>
      <c r="T214" s="193"/>
      <c r="U214" s="194"/>
    </row>
    <row r="215" spans="1:21" s="185" customFormat="1" hidden="1">
      <c r="A215" s="195"/>
      <c r="B215" s="191"/>
      <c r="C215" s="192"/>
      <c r="D215" s="192"/>
      <c r="E215" s="192"/>
      <c r="F215" s="192"/>
      <c r="G215" s="192"/>
      <c r="H215" s="193"/>
      <c r="I215" s="193"/>
      <c r="J215" s="193"/>
      <c r="K215" s="193"/>
      <c r="L215" s="193"/>
      <c r="M215" s="193"/>
      <c r="N215" s="193"/>
      <c r="O215" s="193"/>
      <c r="P215" s="193"/>
      <c r="Q215" s="193"/>
      <c r="R215" s="193"/>
      <c r="S215" s="193"/>
      <c r="T215" s="193"/>
      <c r="U215" s="194"/>
    </row>
    <row r="216" spans="1:21" s="185" customFormat="1" hidden="1">
      <c r="A216" s="195"/>
      <c r="B216" s="191"/>
      <c r="C216" s="192"/>
      <c r="D216" s="192"/>
      <c r="E216" s="192"/>
      <c r="F216" s="192"/>
      <c r="G216" s="192"/>
      <c r="H216" s="193"/>
      <c r="I216" s="193"/>
      <c r="J216" s="193"/>
      <c r="K216" s="193"/>
      <c r="L216" s="193"/>
      <c r="M216" s="193"/>
      <c r="N216" s="193"/>
      <c r="O216" s="193"/>
      <c r="P216" s="193"/>
      <c r="Q216" s="193"/>
      <c r="R216" s="193"/>
      <c r="S216" s="193"/>
      <c r="T216" s="193"/>
      <c r="U216" s="194"/>
    </row>
    <row r="217" spans="1:21" s="185" customFormat="1" hidden="1">
      <c r="A217" s="195"/>
      <c r="B217" s="191"/>
      <c r="C217" s="192"/>
      <c r="D217" s="192"/>
      <c r="E217" s="192"/>
      <c r="F217" s="192"/>
      <c r="G217" s="192"/>
      <c r="H217" s="193"/>
      <c r="I217" s="193"/>
      <c r="J217" s="193"/>
      <c r="K217" s="193"/>
      <c r="L217" s="193"/>
      <c r="M217" s="193"/>
      <c r="N217" s="193"/>
      <c r="O217" s="193"/>
      <c r="P217" s="193"/>
      <c r="Q217" s="193"/>
      <c r="R217" s="193"/>
      <c r="S217" s="193"/>
      <c r="T217" s="193"/>
      <c r="U217" s="194"/>
    </row>
    <row r="218" spans="1:21" s="185" customFormat="1" hidden="1">
      <c r="A218" s="195"/>
      <c r="B218" s="191"/>
      <c r="C218" s="192"/>
      <c r="D218" s="192"/>
      <c r="E218" s="192"/>
      <c r="F218" s="192"/>
      <c r="G218" s="192"/>
      <c r="H218" s="193"/>
      <c r="I218" s="193"/>
      <c r="J218" s="193"/>
      <c r="K218" s="193"/>
      <c r="L218" s="193"/>
      <c r="M218" s="193"/>
      <c r="N218" s="193"/>
      <c r="O218" s="193"/>
      <c r="P218" s="193"/>
      <c r="Q218" s="193"/>
      <c r="R218" s="193"/>
      <c r="S218" s="193"/>
      <c r="T218" s="193"/>
      <c r="U218" s="194"/>
    </row>
    <row r="219" spans="1:21" s="185" customFormat="1" hidden="1">
      <c r="A219" s="195"/>
      <c r="B219" s="191"/>
      <c r="C219" s="192"/>
      <c r="D219" s="192"/>
      <c r="E219" s="192"/>
      <c r="F219" s="192"/>
      <c r="G219" s="192"/>
      <c r="H219" s="193"/>
      <c r="I219" s="193"/>
      <c r="J219" s="193"/>
      <c r="K219" s="193"/>
      <c r="L219" s="193"/>
      <c r="M219" s="193"/>
      <c r="N219" s="193"/>
      <c r="O219" s="193"/>
      <c r="P219" s="193"/>
      <c r="Q219" s="193"/>
      <c r="R219" s="193"/>
      <c r="S219" s="193"/>
      <c r="T219" s="193"/>
      <c r="U219" s="194"/>
    </row>
    <row r="220" spans="1:21" s="185" customFormat="1" hidden="1">
      <c r="A220" s="195"/>
      <c r="B220" s="191"/>
      <c r="C220" s="192"/>
      <c r="D220" s="192"/>
      <c r="E220" s="192"/>
      <c r="F220" s="192"/>
      <c r="G220" s="192"/>
      <c r="H220" s="193"/>
      <c r="I220" s="193"/>
      <c r="J220" s="193"/>
      <c r="K220" s="193"/>
      <c r="L220" s="193"/>
      <c r="M220" s="193"/>
      <c r="N220" s="193"/>
      <c r="O220" s="193"/>
      <c r="P220" s="193"/>
      <c r="Q220" s="193"/>
      <c r="R220" s="193"/>
      <c r="S220" s="193"/>
      <c r="T220" s="193"/>
      <c r="U220" s="194"/>
    </row>
    <row r="221" spans="1:21" s="196" customFormat="1" hidden="1">
      <c r="A221" s="195"/>
      <c r="B221" s="191"/>
      <c r="C221" s="192"/>
      <c r="D221" s="192"/>
      <c r="E221" s="192"/>
      <c r="F221" s="192"/>
      <c r="G221" s="192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  <c r="R221" s="193"/>
      <c r="S221" s="193"/>
      <c r="T221" s="193"/>
      <c r="U221" s="194"/>
    </row>
    <row r="222" spans="1:21" s="196" customFormat="1" hidden="1">
      <c r="A222" s="195"/>
      <c r="B222" s="191"/>
      <c r="C222" s="192"/>
      <c r="D222" s="192"/>
      <c r="E222" s="192"/>
      <c r="F222" s="192"/>
      <c r="G222" s="192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  <c r="R222" s="193"/>
      <c r="S222" s="193"/>
      <c r="T222" s="193"/>
      <c r="U222" s="194"/>
    </row>
    <row r="223" spans="1:21" s="196" customFormat="1" hidden="1">
      <c r="A223" s="195"/>
      <c r="B223" s="191"/>
      <c r="C223" s="192"/>
      <c r="D223" s="192"/>
      <c r="E223" s="192"/>
      <c r="F223" s="192"/>
      <c r="G223" s="192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  <c r="R223" s="193"/>
      <c r="S223" s="193"/>
      <c r="T223" s="193"/>
      <c r="U223" s="194"/>
    </row>
    <row r="224" spans="1:21" s="196" customFormat="1" hidden="1">
      <c r="A224" s="195"/>
      <c r="B224" s="191"/>
      <c r="C224" s="192"/>
      <c r="D224" s="192"/>
      <c r="E224" s="192"/>
      <c r="F224" s="192"/>
      <c r="G224" s="192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3"/>
      <c r="S224" s="193"/>
      <c r="T224" s="193"/>
      <c r="U224" s="194"/>
    </row>
    <row r="225" spans="1:21" s="196" customFormat="1" hidden="1">
      <c r="A225" s="195"/>
      <c r="B225" s="191"/>
      <c r="C225" s="192"/>
      <c r="D225" s="192"/>
      <c r="E225" s="192"/>
      <c r="F225" s="192"/>
      <c r="G225" s="192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  <c r="R225" s="193"/>
      <c r="S225" s="193"/>
      <c r="T225" s="193"/>
      <c r="U225" s="194"/>
    </row>
    <row r="226" spans="1:21" s="185" customFormat="1" hidden="1">
      <c r="A226" s="195"/>
      <c r="B226" s="191"/>
      <c r="C226" s="192"/>
      <c r="D226" s="192"/>
      <c r="E226" s="192"/>
      <c r="F226" s="192"/>
      <c r="G226" s="192"/>
      <c r="H226" s="193"/>
      <c r="I226" s="193"/>
      <c r="J226" s="193"/>
      <c r="K226" s="193"/>
      <c r="L226" s="193"/>
      <c r="M226" s="193"/>
      <c r="N226" s="193"/>
      <c r="O226" s="193"/>
      <c r="P226" s="193"/>
      <c r="Q226" s="193"/>
      <c r="R226" s="193"/>
      <c r="S226" s="193"/>
      <c r="T226" s="193"/>
      <c r="U226" s="194"/>
    </row>
    <row r="227" spans="1:21" hidden="1">
      <c r="A227" s="195"/>
      <c r="B227" s="191"/>
      <c r="C227" s="192"/>
      <c r="D227" s="192"/>
      <c r="E227" s="192"/>
      <c r="F227" s="192"/>
      <c r="G227" s="192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4"/>
    </row>
    <row r="228" spans="1:21" s="185" customFormat="1" hidden="1">
      <c r="A228" s="195"/>
      <c r="B228" s="191"/>
      <c r="C228" s="192"/>
      <c r="D228" s="192"/>
      <c r="E228" s="192"/>
      <c r="F228" s="192"/>
      <c r="G228" s="192"/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  <c r="R228" s="193"/>
      <c r="S228" s="193"/>
      <c r="T228" s="193"/>
      <c r="U228" s="194"/>
    </row>
    <row r="229" spans="1:21" s="185" customFormat="1" hidden="1">
      <c r="A229" s="195"/>
      <c r="B229" s="191"/>
      <c r="C229" s="192"/>
      <c r="D229" s="192"/>
      <c r="E229" s="192"/>
      <c r="F229" s="192"/>
      <c r="G229" s="192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  <c r="R229" s="193"/>
      <c r="S229" s="193"/>
      <c r="T229" s="193"/>
      <c r="U229" s="194"/>
    </row>
    <row r="230" spans="1:21" s="185" customFormat="1" hidden="1">
      <c r="A230" s="195"/>
      <c r="B230" s="191"/>
      <c r="C230" s="192"/>
      <c r="D230" s="192"/>
      <c r="E230" s="192"/>
      <c r="F230" s="192"/>
      <c r="G230" s="192"/>
      <c r="H230" s="193"/>
      <c r="I230" s="193"/>
      <c r="J230" s="193"/>
      <c r="K230" s="193"/>
      <c r="L230" s="193"/>
      <c r="M230" s="193"/>
      <c r="N230" s="193"/>
      <c r="O230" s="193"/>
      <c r="P230" s="193"/>
      <c r="Q230" s="193"/>
      <c r="R230" s="193"/>
      <c r="S230" s="193"/>
      <c r="T230" s="193"/>
      <c r="U230" s="194"/>
    </row>
    <row r="231" spans="1:21" s="185" customFormat="1" hidden="1">
      <c r="A231" s="195"/>
      <c r="B231" s="191"/>
      <c r="C231" s="192"/>
      <c r="D231" s="192"/>
      <c r="E231" s="192"/>
      <c r="F231" s="192"/>
      <c r="G231" s="192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  <c r="R231" s="193"/>
      <c r="S231" s="193"/>
      <c r="T231" s="193"/>
      <c r="U231" s="194"/>
    </row>
    <row r="232" spans="1:21" s="185" customFormat="1" hidden="1">
      <c r="A232" s="195"/>
      <c r="B232" s="191"/>
      <c r="C232" s="192"/>
      <c r="D232" s="192"/>
      <c r="E232" s="192"/>
      <c r="F232" s="192"/>
      <c r="G232" s="192"/>
      <c r="H232" s="193"/>
      <c r="I232" s="193"/>
      <c r="J232" s="193"/>
      <c r="K232" s="193"/>
      <c r="L232" s="193"/>
      <c r="M232" s="193"/>
      <c r="N232" s="193"/>
      <c r="O232" s="193"/>
      <c r="P232" s="193"/>
      <c r="Q232" s="193"/>
      <c r="R232" s="193"/>
      <c r="S232" s="193"/>
      <c r="T232" s="193"/>
      <c r="U232" s="194"/>
    </row>
    <row r="233" spans="1:21" s="185" customFormat="1" hidden="1">
      <c r="A233" s="195"/>
      <c r="B233" s="191"/>
      <c r="C233" s="192"/>
      <c r="D233" s="192"/>
      <c r="E233" s="192"/>
      <c r="F233" s="192"/>
      <c r="G233" s="192"/>
      <c r="H233" s="193"/>
      <c r="I233" s="193"/>
      <c r="J233" s="193"/>
      <c r="K233" s="193"/>
      <c r="L233" s="193"/>
      <c r="M233" s="193"/>
      <c r="N233" s="193"/>
      <c r="O233" s="193"/>
      <c r="P233" s="193"/>
      <c r="Q233" s="193"/>
      <c r="R233" s="193"/>
      <c r="S233" s="193"/>
      <c r="T233" s="193"/>
      <c r="U233" s="194"/>
    </row>
    <row r="234" spans="1:21" s="185" customFormat="1" hidden="1">
      <c r="A234" s="195"/>
      <c r="B234" s="191"/>
      <c r="C234" s="192"/>
      <c r="D234" s="192"/>
      <c r="E234" s="192"/>
      <c r="F234" s="192"/>
      <c r="G234" s="192"/>
      <c r="H234" s="193"/>
      <c r="I234" s="193"/>
      <c r="J234" s="193"/>
      <c r="K234" s="193"/>
      <c r="L234" s="193"/>
      <c r="M234" s="193"/>
      <c r="N234" s="193"/>
      <c r="O234" s="193"/>
      <c r="P234" s="193"/>
      <c r="Q234" s="193"/>
      <c r="R234" s="193"/>
      <c r="S234" s="193"/>
      <c r="T234" s="193"/>
      <c r="U234" s="194"/>
    </row>
    <row r="235" spans="1:21" s="185" customFormat="1" hidden="1">
      <c r="A235" s="195"/>
      <c r="B235" s="191"/>
      <c r="C235" s="192"/>
      <c r="D235" s="192"/>
      <c r="E235" s="192"/>
      <c r="F235" s="192"/>
      <c r="G235" s="192"/>
      <c r="H235" s="193"/>
      <c r="I235" s="193"/>
      <c r="J235" s="193"/>
      <c r="K235" s="193"/>
      <c r="L235" s="193"/>
      <c r="M235" s="193"/>
      <c r="N235" s="193"/>
      <c r="O235" s="193"/>
      <c r="P235" s="193"/>
      <c r="Q235" s="193"/>
      <c r="R235" s="193"/>
      <c r="S235" s="193"/>
      <c r="T235" s="193"/>
      <c r="U235" s="194"/>
    </row>
    <row r="236" spans="1:21" s="185" customFormat="1" hidden="1">
      <c r="A236" s="195"/>
      <c r="B236" s="191"/>
      <c r="C236" s="192"/>
      <c r="D236" s="192"/>
      <c r="E236" s="192"/>
      <c r="F236" s="192"/>
      <c r="G236" s="192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4"/>
    </row>
    <row r="237" spans="1:21" s="185" customFormat="1" hidden="1">
      <c r="A237" s="195"/>
      <c r="B237" s="191"/>
      <c r="C237" s="192"/>
      <c r="D237" s="192"/>
      <c r="E237" s="192"/>
      <c r="F237" s="192"/>
      <c r="G237" s="192"/>
      <c r="H237" s="193"/>
      <c r="I237" s="193"/>
      <c r="J237" s="193"/>
      <c r="K237" s="193"/>
      <c r="L237" s="193"/>
      <c r="M237" s="193"/>
      <c r="N237" s="193"/>
      <c r="O237" s="193"/>
      <c r="P237" s="193"/>
      <c r="Q237" s="193"/>
      <c r="R237" s="193"/>
      <c r="S237" s="193"/>
      <c r="T237" s="193"/>
      <c r="U237" s="194"/>
    </row>
    <row r="238" spans="1:21" s="185" customFormat="1" hidden="1">
      <c r="A238" s="195"/>
      <c r="B238" s="191"/>
      <c r="C238" s="192"/>
      <c r="D238" s="192"/>
      <c r="E238" s="192"/>
      <c r="F238" s="192"/>
      <c r="G238" s="192"/>
      <c r="H238" s="193"/>
      <c r="I238" s="193"/>
      <c r="J238" s="193"/>
      <c r="K238" s="193"/>
      <c r="L238" s="193"/>
      <c r="M238" s="193"/>
      <c r="N238" s="193"/>
      <c r="O238" s="193"/>
      <c r="P238" s="193"/>
      <c r="Q238" s="193"/>
      <c r="R238" s="193"/>
      <c r="S238" s="193"/>
      <c r="T238" s="193"/>
      <c r="U238" s="194"/>
    </row>
    <row r="239" spans="1:21" s="185" customFormat="1" hidden="1">
      <c r="A239" s="195"/>
      <c r="B239" s="191"/>
      <c r="C239" s="192"/>
      <c r="D239" s="192"/>
      <c r="E239" s="192"/>
      <c r="F239" s="192"/>
      <c r="G239" s="192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  <c r="T239" s="193"/>
      <c r="U239" s="194"/>
    </row>
    <row r="240" spans="1:21" s="185" customFormat="1" hidden="1">
      <c r="A240" s="195"/>
      <c r="B240" s="191"/>
      <c r="C240" s="192"/>
      <c r="D240" s="192"/>
      <c r="E240" s="192"/>
      <c r="F240" s="192"/>
      <c r="G240" s="192"/>
      <c r="H240" s="193"/>
      <c r="I240" s="193"/>
      <c r="J240" s="193"/>
      <c r="K240" s="193"/>
      <c r="L240" s="193"/>
      <c r="M240" s="193"/>
      <c r="N240" s="193"/>
      <c r="O240" s="193"/>
      <c r="P240" s="193"/>
      <c r="Q240" s="193"/>
      <c r="R240" s="193"/>
      <c r="S240" s="193"/>
      <c r="T240" s="193"/>
      <c r="U240" s="194"/>
    </row>
    <row r="241" spans="1:21" s="196" customFormat="1" hidden="1">
      <c r="A241" s="195"/>
      <c r="B241" s="191"/>
      <c r="C241" s="192"/>
      <c r="D241" s="192"/>
      <c r="E241" s="192"/>
      <c r="F241" s="192"/>
      <c r="G241" s="192"/>
      <c r="H241" s="193"/>
      <c r="I241" s="193"/>
      <c r="J241" s="193"/>
      <c r="K241" s="193"/>
      <c r="L241" s="193"/>
      <c r="M241" s="193"/>
      <c r="N241" s="193"/>
      <c r="O241" s="193"/>
      <c r="P241" s="193"/>
      <c r="Q241" s="193"/>
      <c r="R241" s="193"/>
      <c r="S241" s="193"/>
      <c r="T241" s="193"/>
      <c r="U241" s="194"/>
    </row>
    <row r="242" spans="1:21" s="185" customFormat="1" hidden="1">
      <c r="A242" s="195"/>
      <c r="B242" s="191"/>
      <c r="C242" s="192"/>
      <c r="D242" s="192"/>
      <c r="E242" s="192"/>
      <c r="F242" s="192"/>
      <c r="G242" s="192"/>
      <c r="H242" s="193"/>
      <c r="I242" s="193"/>
      <c r="J242" s="193"/>
      <c r="K242" s="193"/>
      <c r="L242" s="193"/>
      <c r="M242" s="193"/>
      <c r="N242" s="193"/>
      <c r="O242" s="193"/>
      <c r="P242" s="193"/>
      <c r="Q242" s="193"/>
      <c r="R242" s="193"/>
      <c r="S242" s="193"/>
      <c r="T242" s="193"/>
      <c r="U242" s="194"/>
    </row>
    <row r="243" spans="1:21" hidden="1">
      <c r="A243" s="195"/>
      <c r="B243" s="191"/>
      <c r="C243" s="192"/>
      <c r="D243" s="192"/>
      <c r="E243" s="192"/>
      <c r="F243" s="192"/>
      <c r="G243" s="192"/>
      <c r="H243" s="193"/>
      <c r="I243" s="193"/>
      <c r="J243" s="193"/>
      <c r="K243" s="193"/>
      <c r="L243" s="193"/>
      <c r="M243" s="193"/>
      <c r="N243" s="193"/>
      <c r="O243" s="193"/>
      <c r="P243" s="193"/>
      <c r="Q243" s="193"/>
      <c r="R243" s="193"/>
      <c r="S243" s="193"/>
      <c r="T243" s="193"/>
      <c r="U243" s="194"/>
    </row>
    <row r="244" spans="1:21" s="185" customFormat="1" hidden="1">
      <c r="A244" s="195"/>
      <c r="B244" s="191"/>
      <c r="C244" s="192"/>
      <c r="D244" s="192"/>
      <c r="E244" s="192"/>
      <c r="F244" s="192"/>
      <c r="G244" s="192"/>
      <c r="H244" s="193"/>
      <c r="I244" s="193"/>
      <c r="J244" s="193"/>
      <c r="K244" s="193"/>
      <c r="L244" s="193"/>
      <c r="M244" s="193"/>
      <c r="N244" s="193"/>
      <c r="O244" s="193"/>
      <c r="P244" s="193"/>
      <c r="Q244" s="193"/>
      <c r="R244" s="193"/>
      <c r="S244" s="193"/>
      <c r="T244" s="193"/>
      <c r="U244" s="194"/>
    </row>
    <row r="245" spans="1:21" s="185" customFormat="1" hidden="1">
      <c r="A245" s="195"/>
      <c r="B245" s="191"/>
      <c r="C245" s="192"/>
      <c r="D245" s="192"/>
      <c r="E245" s="192"/>
      <c r="F245" s="192"/>
      <c r="G245" s="192"/>
      <c r="H245" s="193"/>
      <c r="I245" s="193"/>
      <c r="J245" s="193"/>
      <c r="K245" s="193"/>
      <c r="L245" s="193"/>
      <c r="M245" s="193"/>
      <c r="N245" s="193"/>
      <c r="O245" s="193"/>
      <c r="P245" s="193"/>
      <c r="Q245" s="193"/>
      <c r="R245" s="193"/>
      <c r="S245" s="193"/>
      <c r="T245" s="193"/>
      <c r="U245" s="194"/>
    </row>
    <row r="246" spans="1:21" s="185" customFormat="1" hidden="1">
      <c r="A246" s="195"/>
      <c r="B246" s="191"/>
      <c r="C246" s="192"/>
      <c r="D246" s="192"/>
      <c r="E246" s="192"/>
      <c r="F246" s="192"/>
      <c r="G246" s="192"/>
      <c r="H246" s="193"/>
      <c r="I246" s="193"/>
      <c r="J246" s="193"/>
      <c r="K246" s="193"/>
      <c r="L246" s="193"/>
      <c r="M246" s="193"/>
      <c r="N246" s="193"/>
      <c r="O246" s="193"/>
      <c r="P246" s="193"/>
      <c r="Q246" s="193"/>
      <c r="R246" s="193"/>
      <c r="S246" s="193"/>
      <c r="T246" s="193"/>
      <c r="U246" s="194"/>
    </row>
    <row r="247" spans="1:21" s="185" customFormat="1" hidden="1">
      <c r="A247" s="195"/>
      <c r="B247" s="191"/>
      <c r="C247" s="192"/>
      <c r="D247" s="192"/>
      <c r="E247" s="192"/>
      <c r="F247" s="192"/>
      <c r="G247" s="192"/>
      <c r="H247" s="193"/>
      <c r="I247" s="193"/>
      <c r="J247" s="193"/>
      <c r="K247" s="193"/>
      <c r="L247" s="193"/>
      <c r="M247" s="193"/>
      <c r="N247" s="193"/>
      <c r="O247" s="193"/>
      <c r="P247" s="193"/>
      <c r="Q247" s="193"/>
      <c r="R247" s="193"/>
      <c r="S247" s="193"/>
      <c r="T247" s="193"/>
      <c r="U247" s="194"/>
    </row>
    <row r="248" spans="1:21" s="185" customFormat="1" hidden="1">
      <c r="A248" s="195"/>
      <c r="B248" s="191"/>
      <c r="C248" s="192"/>
      <c r="D248" s="192"/>
      <c r="E248" s="192"/>
      <c r="F248" s="192"/>
      <c r="G248" s="192"/>
      <c r="H248" s="193"/>
      <c r="I248" s="193"/>
      <c r="J248" s="193"/>
      <c r="K248" s="193"/>
      <c r="L248" s="193"/>
      <c r="M248" s="193"/>
      <c r="N248" s="193"/>
      <c r="O248" s="193"/>
      <c r="P248" s="193"/>
      <c r="Q248" s="193"/>
      <c r="R248" s="193"/>
      <c r="S248" s="193"/>
      <c r="T248" s="193"/>
      <c r="U248" s="194"/>
    </row>
    <row r="249" spans="1:21" s="185" customFormat="1" hidden="1">
      <c r="A249" s="195"/>
      <c r="B249" s="191"/>
      <c r="C249" s="192"/>
      <c r="D249" s="192"/>
      <c r="E249" s="192"/>
      <c r="F249" s="192"/>
      <c r="G249" s="192"/>
      <c r="H249" s="193"/>
      <c r="I249" s="193"/>
      <c r="J249" s="193"/>
      <c r="K249" s="193"/>
      <c r="L249" s="193"/>
      <c r="M249" s="193"/>
      <c r="N249" s="193"/>
      <c r="O249" s="193"/>
      <c r="P249" s="193"/>
      <c r="Q249" s="193"/>
      <c r="R249" s="193"/>
      <c r="S249" s="193"/>
      <c r="T249" s="193"/>
      <c r="U249" s="194"/>
    </row>
    <row r="250" spans="1:21" s="185" customFormat="1" hidden="1">
      <c r="A250" s="195"/>
      <c r="B250" s="191"/>
      <c r="C250" s="192"/>
      <c r="D250" s="192"/>
      <c r="E250" s="192"/>
      <c r="F250" s="192"/>
      <c r="G250" s="192"/>
      <c r="H250" s="193"/>
      <c r="I250" s="193"/>
      <c r="J250" s="193"/>
      <c r="K250" s="193"/>
      <c r="L250" s="193"/>
      <c r="M250" s="193"/>
      <c r="N250" s="193"/>
      <c r="O250" s="193"/>
      <c r="P250" s="193"/>
      <c r="Q250" s="193"/>
      <c r="R250" s="193"/>
      <c r="S250" s="193"/>
      <c r="T250" s="193"/>
      <c r="U250" s="194"/>
    </row>
    <row r="251" spans="1:21" s="185" customFormat="1" hidden="1">
      <c r="A251" s="195"/>
      <c r="B251" s="191"/>
      <c r="C251" s="192"/>
      <c r="D251" s="192"/>
      <c r="E251" s="192"/>
      <c r="F251" s="192"/>
      <c r="G251" s="192"/>
      <c r="H251" s="193"/>
      <c r="I251" s="193"/>
      <c r="J251" s="193"/>
      <c r="K251" s="193"/>
      <c r="L251" s="193"/>
      <c r="M251" s="193"/>
      <c r="N251" s="193"/>
      <c r="O251" s="193"/>
      <c r="P251" s="193"/>
      <c r="Q251" s="193"/>
      <c r="R251" s="193"/>
      <c r="S251" s="193"/>
      <c r="T251" s="193"/>
      <c r="U251" s="194"/>
    </row>
    <row r="252" spans="1:21" s="185" customFormat="1" hidden="1">
      <c r="A252" s="195"/>
      <c r="B252" s="191"/>
      <c r="C252" s="192"/>
      <c r="D252" s="192"/>
      <c r="E252" s="192"/>
      <c r="F252" s="192"/>
      <c r="G252" s="192"/>
      <c r="H252" s="193"/>
      <c r="I252" s="193"/>
      <c r="J252" s="193"/>
      <c r="K252" s="193"/>
      <c r="L252" s="193"/>
      <c r="M252" s="193"/>
      <c r="N252" s="193"/>
      <c r="O252" s="193"/>
      <c r="P252" s="193"/>
      <c r="Q252" s="193"/>
      <c r="R252" s="193"/>
      <c r="S252" s="193"/>
      <c r="T252" s="193"/>
      <c r="U252" s="194"/>
    </row>
    <row r="253" spans="1:21" s="185" customFormat="1" hidden="1">
      <c r="A253" s="195"/>
      <c r="B253" s="191"/>
      <c r="C253" s="192"/>
      <c r="D253" s="192"/>
      <c r="E253" s="192"/>
      <c r="F253" s="192"/>
      <c r="G253" s="192"/>
      <c r="H253" s="193"/>
      <c r="I253" s="193"/>
      <c r="J253" s="193"/>
      <c r="K253" s="193"/>
      <c r="L253" s="193"/>
      <c r="M253" s="193"/>
      <c r="N253" s="193"/>
      <c r="O253" s="193"/>
      <c r="P253" s="193"/>
      <c r="Q253" s="193"/>
      <c r="R253" s="193"/>
      <c r="S253" s="193"/>
      <c r="T253" s="193"/>
      <c r="U253" s="194"/>
    </row>
    <row r="254" spans="1:21" s="185" customFormat="1" hidden="1">
      <c r="A254" s="195"/>
      <c r="B254" s="191"/>
      <c r="C254" s="192"/>
      <c r="D254" s="192"/>
      <c r="E254" s="192"/>
      <c r="F254" s="192"/>
      <c r="G254" s="192"/>
      <c r="H254" s="193"/>
      <c r="I254" s="193"/>
      <c r="J254" s="193"/>
      <c r="K254" s="193"/>
      <c r="L254" s="193"/>
      <c r="M254" s="193"/>
      <c r="N254" s="193"/>
      <c r="O254" s="193"/>
      <c r="P254" s="193"/>
      <c r="Q254" s="193"/>
      <c r="R254" s="193"/>
      <c r="S254" s="193"/>
      <c r="T254" s="193"/>
      <c r="U254" s="194"/>
    </row>
    <row r="255" spans="1:21" s="185" customFormat="1" hidden="1">
      <c r="A255" s="195"/>
      <c r="B255" s="191"/>
      <c r="C255" s="192"/>
      <c r="D255" s="192"/>
      <c r="E255" s="192"/>
      <c r="F255" s="192"/>
      <c r="G255" s="192"/>
      <c r="H255" s="193"/>
      <c r="I255" s="193"/>
      <c r="J255" s="193"/>
      <c r="K255" s="193"/>
      <c r="L255" s="193"/>
      <c r="M255" s="193"/>
      <c r="N255" s="193"/>
      <c r="O255" s="193"/>
      <c r="P255" s="193"/>
      <c r="Q255" s="193"/>
      <c r="R255" s="193"/>
      <c r="S255" s="193"/>
      <c r="T255" s="193"/>
      <c r="U255" s="194"/>
    </row>
    <row r="256" spans="1:21" s="185" customFormat="1" hidden="1">
      <c r="A256" s="195"/>
      <c r="B256" s="191"/>
      <c r="C256" s="192"/>
      <c r="D256" s="192"/>
      <c r="E256" s="192"/>
      <c r="F256" s="192"/>
      <c r="G256" s="192"/>
      <c r="H256" s="193"/>
      <c r="I256" s="193"/>
      <c r="J256" s="193"/>
      <c r="K256" s="193"/>
      <c r="L256" s="193"/>
      <c r="M256" s="193"/>
      <c r="N256" s="193"/>
      <c r="O256" s="193"/>
      <c r="P256" s="193"/>
      <c r="Q256" s="193"/>
      <c r="R256" s="193"/>
      <c r="S256" s="193"/>
      <c r="T256" s="193"/>
      <c r="U256" s="194"/>
    </row>
    <row r="257" spans="1:21" hidden="1">
      <c r="A257" s="195"/>
      <c r="B257" s="191"/>
      <c r="C257" s="192"/>
      <c r="D257" s="192"/>
      <c r="E257" s="192"/>
      <c r="F257" s="192"/>
      <c r="G257" s="192"/>
      <c r="H257" s="193"/>
      <c r="I257" s="193"/>
      <c r="J257" s="193"/>
      <c r="K257" s="193"/>
      <c r="L257" s="193"/>
      <c r="M257" s="193"/>
      <c r="N257" s="193"/>
      <c r="O257" s="193"/>
      <c r="P257" s="193"/>
      <c r="Q257" s="193"/>
      <c r="R257" s="193"/>
      <c r="S257" s="193"/>
      <c r="T257" s="193"/>
      <c r="U257" s="194"/>
    </row>
    <row r="258" spans="1:21" s="185" customFormat="1" hidden="1">
      <c r="A258" s="195"/>
      <c r="B258" s="191"/>
      <c r="C258" s="192"/>
      <c r="D258" s="192"/>
      <c r="E258" s="192"/>
      <c r="F258" s="192"/>
      <c r="G258" s="192"/>
      <c r="H258" s="193"/>
      <c r="I258" s="193"/>
      <c r="J258" s="193"/>
      <c r="K258" s="193"/>
      <c r="L258" s="193"/>
      <c r="M258" s="193"/>
      <c r="N258" s="193"/>
      <c r="O258" s="193"/>
      <c r="P258" s="193"/>
      <c r="Q258" s="193"/>
      <c r="R258" s="193"/>
      <c r="S258" s="193"/>
      <c r="T258" s="193"/>
      <c r="U258" s="194"/>
    </row>
    <row r="259" spans="1:21" s="185" customFormat="1" hidden="1">
      <c r="A259" s="195"/>
      <c r="B259" s="191"/>
      <c r="C259" s="192"/>
      <c r="D259" s="192"/>
      <c r="E259" s="192"/>
      <c r="F259" s="192"/>
      <c r="G259" s="192"/>
      <c r="H259" s="193"/>
      <c r="I259" s="193"/>
      <c r="J259" s="193"/>
      <c r="K259" s="193"/>
      <c r="L259" s="193"/>
      <c r="M259" s="193"/>
      <c r="N259" s="193"/>
      <c r="O259" s="193"/>
      <c r="P259" s="193"/>
      <c r="Q259" s="193"/>
      <c r="R259" s="193"/>
      <c r="S259" s="193"/>
      <c r="T259" s="193"/>
      <c r="U259" s="194"/>
    </row>
    <row r="260" spans="1:21" s="185" customFormat="1" hidden="1">
      <c r="A260" s="195"/>
      <c r="B260" s="191"/>
      <c r="C260" s="192"/>
      <c r="D260" s="192"/>
      <c r="E260" s="192"/>
      <c r="F260" s="192"/>
      <c r="G260" s="192"/>
      <c r="H260" s="193"/>
      <c r="I260" s="193"/>
      <c r="J260" s="193"/>
      <c r="K260" s="193"/>
      <c r="L260" s="193"/>
      <c r="M260" s="193"/>
      <c r="N260" s="193"/>
      <c r="O260" s="193"/>
      <c r="P260" s="193"/>
      <c r="Q260" s="193"/>
      <c r="R260" s="193"/>
      <c r="S260" s="193"/>
      <c r="T260" s="193"/>
      <c r="U260" s="194"/>
    </row>
    <row r="261" spans="1:21" s="185" customFormat="1" hidden="1">
      <c r="A261" s="195"/>
      <c r="B261" s="191"/>
      <c r="C261" s="192"/>
      <c r="D261" s="192"/>
      <c r="E261" s="192"/>
      <c r="F261" s="192"/>
      <c r="G261" s="192"/>
      <c r="H261" s="193"/>
      <c r="I261" s="193"/>
      <c r="J261" s="193"/>
      <c r="K261" s="193"/>
      <c r="L261" s="193"/>
      <c r="M261" s="193"/>
      <c r="N261" s="193"/>
      <c r="O261" s="193"/>
      <c r="P261" s="193"/>
      <c r="Q261" s="193"/>
      <c r="R261" s="193"/>
      <c r="S261" s="193"/>
      <c r="T261" s="193"/>
      <c r="U261" s="194"/>
    </row>
    <row r="262" spans="1:21" hidden="1">
      <c r="A262" s="195"/>
      <c r="B262" s="191"/>
      <c r="C262" s="192"/>
      <c r="D262" s="192"/>
      <c r="E262" s="192"/>
      <c r="F262" s="192"/>
      <c r="G262" s="192"/>
      <c r="H262" s="193"/>
      <c r="I262" s="193"/>
      <c r="J262" s="193"/>
      <c r="K262" s="193"/>
      <c r="L262" s="193"/>
      <c r="M262" s="193"/>
      <c r="N262" s="193"/>
      <c r="O262" s="193"/>
      <c r="P262" s="193"/>
      <c r="Q262" s="193"/>
      <c r="R262" s="193"/>
      <c r="S262" s="193"/>
      <c r="T262" s="193"/>
      <c r="U262" s="194"/>
    </row>
    <row r="263" spans="1:21" s="185" customFormat="1" hidden="1">
      <c r="A263" s="195"/>
      <c r="B263" s="191"/>
      <c r="C263" s="192"/>
      <c r="D263" s="192"/>
      <c r="E263" s="192"/>
      <c r="F263" s="192"/>
      <c r="G263" s="192"/>
      <c r="H263" s="193"/>
      <c r="I263" s="193"/>
      <c r="J263" s="193"/>
      <c r="K263" s="193"/>
      <c r="L263" s="193"/>
      <c r="M263" s="193"/>
      <c r="N263" s="193"/>
      <c r="O263" s="193"/>
      <c r="P263" s="193"/>
      <c r="Q263" s="193"/>
      <c r="R263" s="193"/>
      <c r="S263" s="193"/>
      <c r="T263" s="193"/>
      <c r="U263" s="194"/>
    </row>
    <row r="264" spans="1:21" s="185" customFormat="1" hidden="1">
      <c r="A264" s="195"/>
      <c r="B264" s="191"/>
      <c r="C264" s="192"/>
      <c r="D264" s="192"/>
      <c r="E264" s="192"/>
      <c r="F264" s="192"/>
      <c r="G264" s="192"/>
      <c r="H264" s="193"/>
      <c r="I264" s="193"/>
      <c r="J264" s="193"/>
      <c r="K264" s="193"/>
      <c r="L264" s="193"/>
      <c r="M264" s="193"/>
      <c r="N264" s="193"/>
      <c r="O264" s="193"/>
      <c r="P264" s="193"/>
      <c r="Q264" s="193"/>
      <c r="R264" s="193"/>
      <c r="S264" s="193"/>
      <c r="T264" s="193"/>
      <c r="U264" s="194"/>
    </row>
    <row r="265" spans="1:21" s="185" customFormat="1" hidden="1">
      <c r="A265" s="195"/>
      <c r="B265" s="191"/>
      <c r="C265" s="192"/>
      <c r="D265" s="192"/>
      <c r="E265" s="192"/>
      <c r="F265" s="192"/>
      <c r="G265" s="192"/>
      <c r="H265" s="193"/>
      <c r="I265" s="193"/>
      <c r="J265" s="193"/>
      <c r="K265" s="193"/>
      <c r="L265" s="193"/>
      <c r="M265" s="193"/>
      <c r="N265" s="193"/>
      <c r="O265" s="193"/>
      <c r="P265" s="193"/>
      <c r="Q265" s="193"/>
      <c r="R265" s="193"/>
      <c r="S265" s="193"/>
      <c r="T265" s="193"/>
      <c r="U265" s="194"/>
    </row>
    <row r="266" spans="1:21" s="196" customFormat="1" hidden="1">
      <c r="A266" s="195"/>
      <c r="B266" s="191"/>
      <c r="C266" s="192"/>
      <c r="D266" s="192"/>
      <c r="E266" s="192"/>
      <c r="F266" s="192"/>
      <c r="G266" s="192"/>
      <c r="H266" s="193"/>
      <c r="I266" s="193"/>
      <c r="J266" s="193"/>
      <c r="K266" s="193"/>
      <c r="L266" s="193"/>
      <c r="M266" s="193"/>
      <c r="N266" s="193"/>
      <c r="O266" s="193"/>
      <c r="P266" s="193"/>
      <c r="Q266" s="193"/>
      <c r="R266" s="193"/>
      <c r="S266" s="193"/>
      <c r="T266" s="193"/>
      <c r="U266" s="194"/>
    </row>
    <row r="267" spans="1:21" s="196" customFormat="1" hidden="1">
      <c r="A267" s="195"/>
      <c r="B267" s="191"/>
      <c r="C267" s="192"/>
      <c r="D267" s="192"/>
      <c r="E267" s="192"/>
      <c r="F267" s="192"/>
      <c r="G267" s="192"/>
      <c r="H267" s="193"/>
      <c r="I267" s="193"/>
      <c r="J267" s="193"/>
      <c r="K267" s="193"/>
      <c r="L267" s="193"/>
      <c r="M267" s="193"/>
      <c r="N267" s="193"/>
      <c r="O267" s="193"/>
      <c r="P267" s="193"/>
      <c r="Q267" s="193"/>
      <c r="R267" s="193"/>
      <c r="S267" s="193"/>
      <c r="T267" s="193"/>
      <c r="U267" s="194"/>
    </row>
    <row r="268" spans="1:21" s="196" customFormat="1" hidden="1">
      <c r="A268" s="195"/>
      <c r="B268" s="191"/>
      <c r="C268" s="192"/>
      <c r="D268" s="192"/>
      <c r="E268" s="192"/>
      <c r="F268" s="192"/>
      <c r="G268" s="192"/>
      <c r="H268" s="193"/>
      <c r="I268" s="19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4"/>
    </row>
    <row r="269" spans="1:21" s="185" customFormat="1" hidden="1">
      <c r="A269" s="195"/>
      <c r="B269" s="191"/>
      <c r="C269" s="192"/>
      <c r="D269" s="192"/>
      <c r="E269" s="192"/>
      <c r="F269" s="192"/>
      <c r="G269" s="192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4"/>
    </row>
    <row r="270" spans="1:21" hidden="1">
      <c r="A270" s="195"/>
      <c r="B270" s="191"/>
      <c r="C270" s="192"/>
      <c r="D270" s="192"/>
      <c r="E270" s="192"/>
      <c r="F270" s="192"/>
      <c r="G270" s="192"/>
      <c r="H270" s="193"/>
      <c r="I270" s="193"/>
      <c r="J270" s="193"/>
      <c r="K270" s="193"/>
      <c r="L270" s="193"/>
      <c r="M270" s="193"/>
      <c r="N270" s="193"/>
      <c r="O270" s="193"/>
      <c r="P270" s="193"/>
      <c r="Q270" s="193"/>
      <c r="R270" s="193"/>
      <c r="S270" s="193"/>
      <c r="T270" s="193"/>
      <c r="U270" s="194"/>
    </row>
    <row r="271" spans="1:21" s="185" customFormat="1" hidden="1">
      <c r="A271" s="195"/>
      <c r="B271" s="191"/>
      <c r="C271" s="192"/>
      <c r="D271" s="192"/>
      <c r="E271" s="192"/>
      <c r="F271" s="192"/>
      <c r="G271" s="192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4"/>
    </row>
    <row r="272" spans="1:21" s="185" customFormat="1" hidden="1">
      <c r="A272" s="195"/>
      <c r="B272" s="191"/>
      <c r="C272" s="192"/>
      <c r="D272" s="192"/>
      <c r="E272" s="192"/>
      <c r="F272" s="192"/>
      <c r="G272" s="192"/>
      <c r="H272" s="193"/>
      <c r="I272" s="193"/>
      <c r="J272" s="193"/>
      <c r="K272" s="193"/>
      <c r="L272" s="193"/>
      <c r="M272" s="193"/>
      <c r="N272" s="193"/>
      <c r="O272" s="193"/>
      <c r="P272" s="193"/>
      <c r="Q272" s="193"/>
      <c r="R272" s="193"/>
      <c r="S272" s="193"/>
      <c r="T272" s="193"/>
      <c r="U272" s="194"/>
    </row>
    <row r="273" spans="1:21" s="185" customFormat="1" hidden="1">
      <c r="A273" s="195"/>
      <c r="B273" s="191"/>
      <c r="C273" s="192"/>
      <c r="D273" s="192"/>
      <c r="E273" s="192"/>
      <c r="F273" s="192"/>
      <c r="G273" s="192"/>
      <c r="H273" s="193"/>
      <c r="I273" s="193"/>
      <c r="J273" s="193"/>
      <c r="K273" s="193"/>
      <c r="L273" s="193"/>
      <c r="M273" s="193"/>
      <c r="N273" s="193"/>
      <c r="O273" s="193"/>
      <c r="P273" s="193"/>
      <c r="Q273" s="193"/>
      <c r="R273" s="193"/>
      <c r="S273" s="193"/>
      <c r="T273" s="193"/>
      <c r="U273" s="194"/>
    </row>
    <row r="274" spans="1:21" s="185" customFormat="1" hidden="1">
      <c r="A274" s="195"/>
      <c r="B274" s="191"/>
      <c r="C274" s="192"/>
      <c r="D274" s="192"/>
      <c r="E274" s="192"/>
      <c r="F274" s="192"/>
      <c r="G274" s="192"/>
      <c r="H274" s="193"/>
      <c r="I274" s="193"/>
      <c r="J274" s="193"/>
      <c r="K274" s="193"/>
      <c r="L274" s="193"/>
      <c r="M274" s="193"/>
      <c r="N274" s="193"/>
      <c r="O274" s="193"/>
      <c r="P274" s="193"/>
      <c r="Q274" s="193"/>
      <c r="R274" s="193"/>
      <c r="S274" s="193"/>
      <c r="T274" s="193"/>
      <c r="U274" s="194"/>
    </row>
    <row r="275" spans="1:21" s="185" customFormat="1" hidden="1">
      <c r="A275" s="195"/>
      <c r="B275" s="191"/>
      <c r="C275" s="192"/>
      <c r="D275" s="192"/>
      <c r="E275" s="192"/>
      <c r="F275" s="192"/>
      <c r="G275" s="192"/>
      <c r="H275" s="193"/>
      <c r="I275" s="193"/>
      <c r="J275" s="193"/>
      <c r="K275" s="193"/>
      <c r="L275" s="193"/>
      <c r="M275" s="193"/>
      <c r="N275" s="193"/>
      <c r="O275" s="193"/>
      <c r="P275" s="193"/>
      <c r="Q275" s="193"/>
      <c r="R275" s="193"/>
      <c r="S275" s="193"/>
      <c r="T275" s="193"/>
      <c r="U275" s="194"/>
    </row>
    <row r="276" spans="1:21" hidden="1">
      <c r="A276" s="195"/>
      <c r="B276" s="191"/>
      <c r="C276" s="192"/>
      <c r="D276" s="192"/>
      <c r="E276" s="192"/>
      <c r="F276" s="192"/>
      <c r="G276" s="192"/>
      <c r="H276" s="193"/>
      <c r="I276" s="193"/>
      <c r="J276" s="193"/>
      <c r="K276" s="193"/>
      <c r="L276" s="193"/>
      <c r="M276" s="193"/>
      <c r="N276" s="193"/>
      <c r="O276" s="193"/>
      <c r="P276" s="193"/>
      <c r="Q276" s="193"/>
      <c r="R276" s="193"/>
      <c r="S276" s="193"/>
      <c r="T276" s="193"/>
      <c r="U276" s="194"/>
    </row>
    <row r="277" spans="1:21" s="185" customFormat="1" hidden="1">
      <c r="A277" s="195"/>
      <c r="B277" s="191"/>
      <c r="C277" s="192"/>
      <c r="D277" s="192"/>
      <c r="E277" s="192"/>
      <c r="F277" s="192"/>
      <c r="G277" s="192"/>
      <c r="H277" s="193"/>
      <c r="I277" s="193"/>
      <c r="J277" s="193"/>
      <c r="K277" s="193"/>
      <c r="L277" s="193"/>
      <c r="M277" s="193"/>
      <c r="N277" s="193"/>
      <c r="O277" s="193"/>
      <c r="P277" s="193"/>
      <c r="Q277" s="193"/>
      <c r="R277" s="193"/>
      <c r="S277" s="193"/>
      <c r="T277" s="193"/>
      <c r="U277" s="194"/>
    </row>
    <row r="278" spans="1:21" s="185" customFormat="1" hidden="1">
      <c r="A278" s="195"/>
      <c r="B278" s="191"/>
      <c r="C278" s="192"/>
      <c r="D278" s="192"/>
      <c r="E278" s="192"/>
      <c r="F278" s="192"/>
      <c r="G278" s="192"/>
      <c r="H278" s="193"/>
      <c r="I278" s="193"/>
      <c r="J278" s="193"/>
      <c r="K278" s="193"/>
      <c r="L278" s="193"/>
      <c r="M278" s="193"/>
      <c r="N278" s="193"/>
      <c r="O278" s="193"/>
      <c r="P278" s="193"/>
      <c r="Q278" s="193"/>
      <c r="R278" s="193"/>
      <c r="S278" s="193"/>
      <c r="T278" s="193"/>
      <c r="U278" s="194"/>
    </row>
    <row r="279" spans="1:21" s="185" customFormat="1" hidden="1">
      <c r="A279" s="195"/>
      <c r="B279" s="191"/>
      <c r="C279" s="192"/>
      <c r="D279" s="192"/>
      <c r="E279" s="192"/>
      <c r="F279" s="192"/>
      <c r="G279" s="192"/>
      <c r="H279" s="193"/>
      <c r="I279" s="193"/>
      <c r="J279" s="193"/>
      <c r="K279" s="193"/>
      <c r="L279" s="193"/>
      <c r="M279" s="193"/>
      <c r="N279" s="193"/>
      <c r="O279" s="193"/>
      <c r="P279" s="193"/>
      <c r="Q279" s="193"/>
      <c r="R279" s="193"/>
      <c r="S279" s="193"/>
      <c r="T279" s="193"/>
      <c r="U279" s="194"/>
    </row>
    <row r="280" spans="1:21" hidden="1">
      <c r="A280" s="195"/>
      <c r="B280" s="191"/>
      <c r="C280" s="192"/>
      <c r="D280" s="192"/>
      <c r="E280" s="192"/>
      <c r="F280" s="192"/>
      <c r="G280" s="192"/>
      <c r="H280" s="193"/>
      <c r="I280" s="193"/>
      <c r="J280" s="193"/>
      <c r="K280" s="193"/>
      <c r="L280" s="193"/>
      <c r="M280" s="193"/>
      <c r="N280" s="193"/>
      <c r="O280" s="193"/>
      <c r="P280" s="193"/>
      <c r="Q280" s="193"/>
      <c r="R280" s="193"/>
      <c r="S280" s="193"/>
      <c r="T280" s="193"/>
      <c r="U280" s="194"/>
    </row>
    <row r="281" spans="1:21" s="185" customFormat="1" hidden="1">
      <c r="A281" s="195"/>
      <c r="B281" s="191"/>
      <c r="C281" s="192"/>
      <c r="D281" s="192"/>
      <c r="E281" s="192"/>
      <c r="F281" s="192"/>
      <c r="G281" s="192"/>
      <c r="H281" s="193"/>
      <c r="I281" s="193"/>
      <c r="J281" s="193"/>
      <c r="K281" s="193"/>
      <c r="L281" s="193"/>
      <c r="M281" s="193"/>
      <c r="N281" s="193"/>
      <c r="O281" s="193"/>
      <c r="P281" s="193"/>
      <c r="Q281" s="193"/>
      <c r="R281" s="193"/>
      <c r="S281" s="193"/>
      <c r="T281" s="193"/>
      <c r="U281" s="194"/>
    </row>
    <row r="282" spans="1:21" s="185" customFormat="1" hidden="1">
      <c r="A282" s="195"/>
      <c r="B282" s="191"/>
      <c r="C282" s="192"/>
      <c r="D282" s="192"/>
      <c r="E282" s="192"/>
      <c r="F282" s="192"/>
      <c r="G282" s="192"/>
      <c r="H282" s="193"/>
      <c r="I282" s="193"/>
      <c r="J282" s="193"/>
      <c r="K282" s="193"/>
      <c r="L282" s="193"/>
      <c r="M282" s="193"/>
      <c r="N282" s="193"/>
      <c r="O282" s="193"/>
      <c r="P282" s="193"/>
      <c r="Q282" s="193"/>
      <c r="R282" s="193"/>
      <c r="S282" s="193"/>
      <c r="T282" s="193"/>
      <c r="U282" s="194"/>
    </row>
    <row r="283" spans="1:21" s="185" customFormat="1" hidden="1">
      <c r="A283" s="195"/>
      <c r="B283" s="191"/>
      <c r="C283" s="192"/>
      <c r="D283" s="192"/>
      <c r="E283" s="192"/>
      <c r="F283" s="192"/>
      <c r="G283" s="192"/>
      <c r="H283" s="193"/>
      <c r="I283" s="193"/>
      <c r="J283" s="193"/>
      <c r="K283" s="193"/>
      <c r="L283" s="193"/>
      <c r="M283" s="193"/>
      <c r="N283" s="193"/>
      <c r="O283" s="193"/>
      <c r="P283" s="193"/>
      <c r="Q283" s="193"/>
      <c r="R283" s="193"/>
      <c r="S283" s="193"/>
      <c r="T283" s="193"/>
      <c r="U283" s="194"/>
    </row>
    <row r="284" spans="1:21" s="185" customFormat="1" hidden="1">
      <c r="A284" s="195"/>
      <c r="B284" s="191"/>
      <c r="C284" s="192"/>
      <c r="D284" s="192"/>
      <c r="E284" s="192"/>
      <c r="F284" s="192"/>
      <c r="G284" s="192"/>
      <c r="H284" s="193"/>
      <c r="I284" s="193"/>
      <c r="J284" s="193"/>
      <c r="K284" s="193"/>
      <c r="L284" s="193"/>
      <c r="M284" s="193"/>
      <c r="N284" s="193"/>
      <c r="O284" s="193"/>
      <c r="P284" s="193"/>
      <c r="Q284" s="193"/>
      <c r="R284" s="193"/>
      <c r="S284" s="193"/>
      <c r="T284" s="193"/>
      <c r="U284" s="194"/>
    </row>
    <row r="285" spans="1:21" hidden="1">
      <c r="A285" s="195"/>
      <c r="B285" s="191"/>
      <c r="C285" s="192"/>
      <c r="D285" s="192"/>
      <c r="E285" s="192"/>
      <c r="F285" s="192"/>
      <c r="G285" s="192"/>
      <c r="H285" s="193"/>
      <c r="I285" s="193"/>
      <c r="J285" s="193"/>
      <c r="K285" s="193"/>
      <c r="L285" s="193"/>
      <c r="M285" s="193"/>
      <c r="N285" s="193"/>
      <c r="O285" s="193"/>
      <c r="P285" s="193"/>
      <c r="Q285" s="193"/>
      <c r="R285" s="193"/>
      <c r="S285" s="193"/>
      <c r="T285" s="193"/>
      <c r="U285" s="194"/>
    </row>
    <row r="286" spans="1:21" s="185" customFormat="1" hidden="1">
      <c r="A286" s="195"/>
      <c r="B286" s="191"/>
      <c r="C286" s="192"/>
      <c r="D286" s="192"/>
      <c r="E286" s="192"/>
      <c r="F286" s="192"/>
      <c r="G286" s="192"/>
      <c r="H286" s="193"/>
      <c r="I286" s="193"/>
      <c r="J286" s="193"/>
      <c r="K286" s="193"/>
      <c r="L286" s="193"/>
      <c r="M286" s="193"/>
      <c r="N286" s="193"/>
      <c r="O286" s="193"/>
      <c r="P286" s="193"/>
      <c r="Q286" s="193"/>
      <c r="R286" s="193"/>
      <c r="S286" s="193"/>
      <c r="T286" s="193"/>
      <c r="U286" s="194"/>
    </row>
    <row r="287" spans="1:21" s="185" customFormat="1" hidden="1">
      <c r="A287" s="195"/>
      <c r="B287" s="191"/>
      <c r="C287" s="192"/>
      <c r="D287" s="192"/>
      <c r="E287" s="192"/>
      <c r="F287" s="192"/>
      <c r="G287" s="192"/>
      <c r="H287" s="193"/>
      <c r="I287" s="193"/>
      <c r="J287" s="193"/>
      <c r="K287" s="193"/>
      <c r="L287" s="193"/>
      <c r="M287" s="193"/>
      <c r="N287" s="193"/>
      <c r="O287" s="193"/>
      <c r="P287" s="193"/>
      <c r="Q287" s="193"/>
      <c r="R287" s="193"/>
      <c r="S287" s="193"/>
      <c r="T287" s="193"/>
      <c r="U287" s="194"/>
    </row>
    <row r="288" spans="1:21" s="185" customFormat="1" hidden="1">
      <c r="A288" s="195"/>
      <c r="B288" s="191"/>
      <c r="C288" s="192"/>
      <c r="D288" s="192"/>
      <c r="E288" s="192"/>
      <c r="F288" s="192"/>
      <c r="G288" s="192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4"/>
    </row>
    <row r="289" spans="1:21" s="185" customFormat="1" hidden="1">
      <c r="A289" s="195"/>
      <c r="B289" s="191"/>
      <c r="C289" s="192"/>
      <c r="D289" s="192"/>
      <c r="E289" s="192"/>
      <c r="F289" s="192"/>
      <c r="G289" s="192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4"/>
    </row>
    <row r="290" spans="1:21" hidden="1">
      <c r="A290" s="195"/>
      <c r="B290" s="191"/>
      <c r="C290" s="192"/>
      <c r="D290" s="192"/>
      <c r="E290" s="192"/>
      <c r="F290" s="192"/>
      <c r="G290" s="192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4"/>
    </row>
    <row r="291" spans="1:21" s="185" customFormat="1" hidden="1">
      <c r="A291" s="195"/>
      <c r="B291" s="191"/>
      <c r="C291" s="192"/>
      <c r="D291" s="192"/>
      <c r="E291" s="192"/>
      <c r="F291" s="192"/>
      <c r="G291" s="192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4"/>
    </row>
    <row r="292" spans="1:21" s="185" customFormat="1" hidden="1">
      <c r="A292" s="195"/>
      <c r="B292" s="191"/>
      <c r="C292" s="192"/>
      <c r="D292" s="192"/>
      <c r="E292" s="192"/>
      <c r="F292" s="192"/>
      <c r="G292" s="192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4"/>
    </row>
    <row r="293" spans="1:21" s="185" customFormat="1" hidden="1">
      <c r="A293" s="195"/>
      <c r="B293" s="191"/>
      <c r="C293" s="192"/>
      <c r="D293" s="192"/>
      <c r="E293" s="192"/>
      <c r="F293" s="192"/>
      <c r="G293" s="192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4"/>
    </row>
    <row r="294" spans="1:21" s="185" customFormat="1" hidden="1">
      <c r="A294" s="195"/>
      <c r="B294" s="191"/>
      <c r="C294" s="192"/>
      <c r="D294" s="192"/>
      <c r="E294" s="192"/>
      <c r="F294" s="192"/>
      <c r="G294" s="192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4"/>
    </row>
    <row r="295" spans="1:21" s="185" customFormat="1" hidden="1">
      <c r="A295" s="195"/>
      <c r="B295" s="191"/>
      <c r="C295" s="192"/>
      <c r="D295" s="192"/>
      <c r="E295" s="192"/>
      <c r="F295" s="192"/>
      <c r="G295" s="192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4"/>
    </row>
    <row r="296" spans="1:21" s="185" customFormat="1" hidden="1">
      <c r="A296" s="195"/>
      <c r="B296" s="191"/>
      <c r="C296" s="192"/>
      <c r="D296" s="192"/>
      <c r="E296" s="192"/>
      <c r="F296" s="192"/>
      <c r="G296" s="192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4"/>
    </row>
    <row r="297" spans="1:21" s="185" customFormat="1" hidden="1">
      <c r="A297" s="195"/>
      <c r="B297" s="191"/>
      <c r="C297" s="192"/>
      <c r="D297" s="192"/>
      <c r="E297" s="192"/>
      <c r="F297" s="192"/>
      <c r="G297" s="192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4"/>
    </row>
    <row r="298" spans="1:21" s="185" customFormat="1" hidden="1">
      <c r="A298" s="195"/>
      <c r="B298" s="191"/>
      <c r="C298" s="192"/>
      <c r="D298" s="192"/>
      <c r="E298" s="192"/>
      <c r="F298" s="192"/>
      <c r="G298" s="192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4"/>
    </row>
    <row r="299" spans="1:21" s="185" customFormat="1" hidden="1">
      <c r="A299" s="195"/>
      <c r="B299" s="191"/>
      <c r="C299" s="192"/>
      <c r="D299" s="192"/>
      <c r="E299" s="192"/>
      <c r="F299" s="192"/>
      <c r="G299" s="192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4"/>
    </row>
    <row r="300" spans="1:21" s="185" customFormat="1" hidden="1">
      <c r="A300" s="195"/>
      <c r="B300" s="191"/>
      <c r="C300" s="192"/>
      <c r="D300" s="192"/>
      <c r="E300" s="192"/>
      <c r="F300" s="192"/>
      <c r="G300" s="192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4"/>
    </row>
    <row r="301" spans="1:21" s="185" customFormat="1" hidden="1">
      <c r="A301" s="195"/>
      <c r="B301" s="191"/>
      <c r="C301" s="192"/>
      <c r="D301" s="192"/>
      <c r="E301" s="192"/>
      <c r="F301" s="192"/>
      <c r="G301" s="192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4"/>
    </row>
    <row r="302" spans="1:21" hidden="1">
      <c r="A302" s="195"/>
      <c r="B302" s="191"/>
      <c r="C302" s="192"/>
      <c r="D302" s="192"/>
      <c r="E302" s="192"/>
      <c r="F302" s="192"/>
      <c r="G302" s="192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4"/>
    </row>
    <row r="303" spans="1:21" hidden="1">
      <c r="A303" s="195"/>
      <c r="B303" s="191"/>
      <c r="C303" s="192"/>
      <c r="D303" s="192"/>
      <c r="E303" s="192"/>
      <c r="F303" s="192"/>
      <c r="G303" s="192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4"/>
    </row>
    <row r="304" spans="1:21" hidden="1">
      <c r="A304" s="195"/>
      <c r="B304" s="191"/>
      <c r="C304" s="192"/>
      <c r="D304" s="192"/>
      <c r="E304" s="192"/>
      <c r="F304" s="192"/>
      <c r="G304" s="192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4"/>
    </row>
    <row r="305" spans="1:21" hidden="1">
      <c r="A305" s="607"/>
      <c r="B305" s="607"/>
      <c r="C305" s="607"/>
      <c r="D305" s="607"/>
      <c r="E305" s="607"/>
      <c r="F305" s="607"/>
      <c r="G305" s="607"/>
      <c r="H305" s="200"/>
      <c r="I305" s="200"/>
      <c r="J305" s="200"/>
      <c r="K305" s="200"/>
      <c r="L305" s="200"/>
      <c r="M305" s="200"/>
      <c r="N305" s="200"/>
      <c r="O305" s="200"/>
      <c r="P305" s="200"/>
      <c r="Q305" s="200"/>
      <c r="R305" s="200"/>
      <c r="S305" s="200"/>
      <c r="T305" s="200"/>
      <c r="U305" s="201"/>
    </row>
    <row r="306" spans="1:21" hidden="1">
      <c r="A306" s="602"/>
      <c r="B306" s="602"/>
      <c r="C306" s="602"/>
      <c r="D306" s="602"/>
      <c r="E306" s="602"/>
      <c r="F306" s="602"/>
      <c r="G306" s="602"/>
      <c r="H306" s="602"/>
      <c r="I306" s="602"/>
      <c r="J306" s="602"/>
      <c r="K306" s="602"/>
      <c r="L306" s="602"/>
      <c r="M306" s="602"/>
      <c r="N306" s="602"/>
      <c r="O306" s="602"/>
      <c r="P306" s="602"/>
      <c r="Q306" s="602"/>
      <c r="R306" s="602"/>
      <c r="S306" s="602"/>
      <c r="T306" s="602"/>
      <c r="U306" s="602"/>
    </row>
    <row r="307" spans="1:21" hidden="1">
      <c r="A307" s="195"/>
      <c r="B307" s="191"/>
      <c r="C307" s="192"/>
      <c r="D307" s="192"/>
      <c r="E307" s="192"/>
      <c r="F307" s="192"/>
      <c r="G307" s="192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4"/>
    </row>
    <row r="308" spans="1:21" hidden="1">
      <c r="A308" s="195"/>
      <c r="B308" s="191"/>
      <c r="C308" s="192"/>
      <c r="D308" s="192"/>
      <c r="E308" s="192"/>
      <c r="F308" s="192"/>
      <c r="G308" s="192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4"/>
    </row>
    <row r="309" spans="1:21" hidden="1">
      <c r="A309" s="195"/>
      <c r="B309" s="191"/>
      <c r="C309" s="192"/>
      <c r="D309" s="192"/>
      <c r="E309" s="192"/>
      <c r="F309" s="192"/>
      <c r="G309" s="192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4"/>
    </row>
    <row r="310" spans="1:21" hidden="1">
      <c r="A310" s="195"/>
      <c r="B310" s="191"/>
      <c r="C310" s="192"/>
      <c r="D310" s="192"/>
      <c r="E310" s="192"/>
      <c r="F310" s="192"/>
      <c r="G310" s="192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4"/>
    </row>
    <row r="311" spans="1:21" hidden="1">
      <c r="A311" s="195"/>
      <c r="B311" s="191"/>
      <c r="C311" s="192"/>
      <c r="D311" s="192"/>
      <c r="E311" s="192"/>
      <c r="F311" s="192"/>
      <c r="G311" s="192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4"/>
    </row>
    <row r="312" spans="1:21" hidden="1">
      <c r="A312" s="195"/>
      <c r="B312" s="191"/>
      <c r="C312" s="192"/>
      <c r="D312" s="192"/>
      <c r="E312" s="192"/>
      <c r="F312" s="192"/>
      <c r="G312" s="192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4"/>
    </row>
    <row r="313" spans="1:21" hidden="1">
      <c r="A313" s="195"/>
      <c r="B313" s="191"/>
      <c r="C313" s="192"/>
      <c r="D313" s="192"/>
      <c r="E313" s="192"/>
      <c r="F313" s="192"/>
      <c r="G313" s="192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4"/>
    </row>
    <row r="314" spans="1:21" hidden="1">
      <c r="A314" s="195"/>
      <c r="B314" s="191"/>
      <c r="C314" s="192"/>
      <c r="D314" s="192"/>
      <c r="E314" s="192"/>
      <c r="F314" s="192"/>
      <c r="G314" s="192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4"/>
    </row>
    <row r="315" spans="1:21" hidden="1">
      <c r="A315" s="195"/>
      <c r="B315" s="191"/>
      <c r="C315" s="192"/>
      <c r="D315" s="192"/>
      <c r="E315" s="192"/>
      <c r="F315" s="192"/>
      <c r="G315" s="192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4"/>
    </row>
    <row r="316" spans="1:21" hidden="1">
      <c r="A316" s="195"/>
      <c r="B316" s="191"/>
      <c r="C316" s="192"/>
      <c r="D316" s="192"/>
      <c r="E316" s="192"/>
      <c r="F316" s="192"/>
      <c r="G316" s="192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4"/>
    </row>
    <row r="317" spans="1:21" hidden="1">
      <c r="A317" s="195"/>
      <c r="B317" s="191"/>
      <c r="C317" s="192"/>
      <c r="D317" s="192"/>
      <c r="E317" s="192"/>
      <c r="F317" s="192"/>
      <c r="G317" s="192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4"/>
    </row>
    <row r="318" spans="1:21" hidden="1">
      <c r="A318" s="195"/>
      <c r="B318" s="191"/>
      <c r="C318" s="192"/>
      <c r="D318" s="192"/>
      <c r="E318" s="192"/>
      <c r="F318" s="192"/>
      <c r="G318" s="192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4"/>
    </row>
    <row r="319" spans="1:21" hidden="1">
      <c r="A319" s="195"/>
      <c r="B319" s="191"/>
      <c r="C319" s="192"/>
      <c r="D319" s="192"/>
      <c r="E319" s="192"/>
      <c r="F319" s="192"/>
      <c r="G319" s="192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4"/>
    </row>
    <row r="320" spans="1:21" hidden="1">
      <c r="A320" s="195"/>
      <c r="B320" s="191"/>
      <c r="C320" s="192"/>
      <c r="D320" s="192"/>
      <c r="E320" s="192"/>
      <c r="F320" s="192"/>
      <c r="G320" s="192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4"/>
    </row>
    <row r="321" spans="1:21" hidden="1">
      <c r="A321" s="607"/>
      <c r="B321" s="607"/>
      <c r="C321" s="607"/>
      <c r="D321" s="607"/>
      <c r="E321" s="607"/>
      <c r="F321" s="607"/>
      <c r="G321" s="607"/>
      <c r="H321" s="200"/>
      <c r="I321" s="200"/>
      <c r="J321" s="200"/>
      <c r="K321" s="200"/>
      <c r="L321" s="200"/>
      <c r="M321" s="200"/>
      <c r="N321" s="200"/>
      <c r="O321" s="200"/>
      <c r="P321" s="200"/>
      <c r="Q321" s="200"/>
      <c r="R321" s="200"/>
      <c r="S321" s="200"/>
      <c r="T321" s="200"/>
      <c r="U321" s="201"/>
    </row>
    <row r="322" spans="1:21" hidden="1">
      <c r="A322" s="602"/>
      <c r="B322" s="602"/>
      <c r="C322" s="602"/>
      <c r="D322" s="602"/>
      <c r="E322" s="602"/>
      <c r="F322" s="602"/>
      <c r="G322" s="602"/>
      <c r="H322" s="602"/>
      <c r="I322" s="602"/>
      <c r="J322" s="602"/>
      <c r="K322" s="602"/>
      <c r="L322" s="602"/>
      <c r="M322" s="602"/>
      <c r="N322" s="602"/>
      <c r="O322" s="602"/>
      <c r="P322" s="602"/>
      <c r="Q322" s="602"/>
      <c r="R322" s="602"/>
      <c r="S322" s="602"/>
      <c r="T322" s="602"/>
      <c r="U322" s="602"/>
    </row>
    <row r="323" spans="1:21" hidden="1">
      <c r="A323" s="195"/>
      <c r="B323" s="191"/>
      <c r="C323" s="192"/>
      <c r="D323" s="192"/>
      <c r="E323" s="192"/>
      <c r="F323" s="192"/>
      <c r="G323" s="192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4"/>
    </row>
    <row r="324" spans="1:21" hidden="1">
      <c r="A324" s="195"/>
      <c r="B324" s="191"/>
      <c r="C324" s="192"/>
      <c r="D324" s="192"/>
      <c r="E324" s="192"/>
      <c r="F324" s="192"/>
      <c r="G324" s="192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4"/>
    </row>
    <row r="325" spans="1:21" hidden="1">
      <c r="A325" s="195"/>
      <c r="B325" s="191"/>
      <c r="C325" s="192"/>
      <c r="D325" s="192"/>
      <c r="E325" s="192"/>
      <c r="F325" s="192"/>
      <c r="G325" s="192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4"/>
    </row>
    <row r="326" spans="1:21" hidden="1">
      <c r="A326" s="195"/>
      <c r="B326" s="191"/>
      <c r="C326" s="192"/>
      <c r="D326" s="192"/>
      <c r="E326" s="192"/>
      <c r="F326" s="192"/>
      <c r="G326" s="192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4"/>
    </row>
    <row r="327" spans="1:21" hidden="1">
      <c r="A327" s="195"/>
      <c r="B327" s="191"/>
      <c r="C327" s="192"/>
      <c r="D327" s="192"/>
      <c r="E327" s="192"/>
      <c r="F327" s="192"/>
      <c r="G327" s="192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4"/>
    </row>
    <row r="328" spans="1:21" hidden="1">
      <c r="A328" s="195"/>
      <c r="B328" s="191"/>
      <c r="C328" s="192"/>
      <c r="D328" s="192"/>
      <c r="E328" s="192"/>
      <c r="F328" s="192"/>
      <c r="G328" s="192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4"/>
    </row>
    <row r="329" spans="1:21" hidden="1">
      <c r="A329" s="195"/>
      <c r="B329" s="191"/>
      <c r="C329" s="192"/>
      <c r="D329" s="192"/>
      <c r="E329" s="192"/>
      <c r="F329" s="192"/>
      <c r="G329" s="192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4"/>
    </row>
    <row r="330" spans="1:21" hidden="1">
      <c r="A330" s="195"/>
      <c r="B330" s="191"/>
      <c r="C330" s="192"/>
      <c r="D330" s="192"/>
      <c r="E330" s="192"/>
      <c r="F330" s="192"/>
      <c r="G330" s="192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4"/>
    </row>
    <row r="331" spans="1:21" hidden="1">
      <c r="A331" s="195"/>
      <c r="B331" s="191"/>
      <c r="C331" s="192"/>
      <c r="D331" s="192"/>
      <c r="E331" s="192"/>
      <c r="F331" s="192"/>
      <c r="G331" s="192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4"/>
    </row>
    <row r="332" spans="1:21" hidden="1">
      <c r="A332" s="195"/>
      <c r="B332" s="191"/>
      <c r="C332" s="192"/>
      <c r="D332" s="192"/>
      <c r="E332" s="192"/>
      <c r="F332" s="192"/>
      <c r="G332" s="192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4"/>
    </row>
    <row r="333" spans="1:21" hidden="1">
      <c r="A333" s="607"/>
      <c r="B333" s="607"/>
      <c r="C333" s="607"/>
      <c r="D333" s="607"/>
      <c r="E333" s="607"/>
      <c r="F333" s="607"/>
      <c r="G333" s="607"/>
      <c r="H333" s="200"/>
      <c r="I333" s="200"/>
      <c r="J333" s="200"/>
      <c r="K333" s="200"/>
      <c r="L333" s="200"/>
      <c r="M333" s="200"/>
      <c r="N333" s="200"/>
      <c r="O333" s="200"/>
      <c r="P333" s="200"/>
      <c r="Q333" s="200"/>
      <c r="R333" s="200"/>
      <c r="S333" s="200"/>
      <c r="T333" s="200"/>
      <c r="U333" s="201"/>
    </row>
    <row r="334" spans="1:21" hidden="1">
      <c r="A334" s="602"/>
      <c r="B334" s="602"/>
      <c r="C334" s="602"/>
      <c r="D334" s="602"/>
      <c r="E334" s="602"/>
      <c r="F334" s="602"/>
      <c r="G334" s="602"/>
      <c r="H334" s="602"/>
      <c r="I334" s="602"/>
      <c r="J334" s="602"/>
      <c r="K334" s="602"/>
      <c r="L334" s="602"/>
      <c r="M334" s="602"/>
      <c r="N334" s="602"/>
      <c r="O334" s="602"/>
      <c r="P334" s="602"/>
      <c r="Q334" s="602"/>
      <c r="R334" s="602"/>
      <c r="S334" s="602"/>
      <c r="T334" s="602"/>
      <c r="U334" s="602"/>
    </row>
    <row r="335" spans="1:21" hidden="1">
      <c r="A335" s="195"/>
      <c r="B335" s="191"/>
      <c r="C335" s="192"/>
      <c r="D335" s="192"/>
      <c r="E335" s="192"/>
      <c r="F335" s="192"/>
      <c r="G335" s="192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4"/>
    </row>
    <row r="336" spans="1:21" hidden="1">
      <c r="A336" s="195"/>
      <c r="B336" s="191"/>
      <c r="C336" s="192"/>
      <c r="D336" s="192"/>
      <c r="E336" s="192"/>
      <c r="F336" s="192"/>
      <c r="G336" s="192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4"/>
    </row>
    <row r="337" spans="1:21" hidden="1">
      <c r="A337" s="195"/>
      <c r="B337" s="191"/>
      <c r="C337" s="192"/>
      <c r="D337" s="192"/>
      <c r="E337" s="192"/>
      <c r="F337" s="192"/>
      <c r="G337" s="192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4"/>
    </row>
    <row r="338" spans="1:21" hidden="1">
      <c r="A338" s="195"/>
      <c r="B338" s="191"/>
      <c r="C338" s="192"/>
      <c r="D338" s="192"/>
      <c r="E338" s="192"/>
      <c r="F338" s="192"/>
      <c r="G338" s="192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4"/>
    </row>
    <row r="339" spans="1:21" hidden="1">
      <c r="A339" s="195"/>
      <c r="B339" s="191"/>
      <c r="C339" s="192"/>
      <c r="D339" s="192"/>
      <c r="E339" s="192"/>
      <c r="F339" s="192"/>
      <c r="G339" s="192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4"/>
    </row>
    <row r="340" spans="1:21" hidden="1">
      <c r="A340" s="195"/>
      <c r="B340" s="191"/>
      <c r="C340" s="192"/>
      <c r="D340" s="192"/>
      <c r="E340" s="192"/>
      <c r="F340" s="192"/>
      <c r="G340" s="192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4"/>
    </row>
    <row r="341" spans="1:21" hidden="1">
      <c r="A341" s="195"/>
      <c r="B341" s="191"/>
      <c r="C341" s="192"/>
      <c r="D341" s="192"/>
      <c r="E341" s="192"/>
      <c r="F341" s="192"/>
      <c r="G341" s="192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4"/>
    </row>
    <row r="342" spans="1:21" hidden="1">
      <c r="A342" s="195"/>
      <c r="B342" s="191"/>
      <c r="C342" s="192"/>
      <c r="D342" s="192"/>
      <c r="E342" s="192"/>
      <c r="F342" s="192"/>
      <c r="G342" s="192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4"/>
    </row>
    <row r="343" spans="1:21" hidden="1">
      <c r="A343" s="195"/>
      <c r="B343" s="191"/>
      <c r="C343" s="192"/>
      <c r="D343" s="192"/>
      <c r="E343" s="192"/>
      <c r="F343" s="192"/>
      <c r="G343" s="192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4"/>
    </row>
    <row r="344" spans="1:21" hidden="1">
      <c r="A344" s="195"/>
      <c r="B344" s="191"/>
      <c r="C344" s="192"/>
      <c r="D344" s="192"/>
      <c r="E344" s="192"/>
      <c r="F344" s="192"/>
      <c r="G344" s="192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4"/>
    </row>
    <row r="345" spans="1:21" hidden="1">
      <c r="A345" s="195"/>
      <c r="B345" s="191"/>
      <c r="C345" s="192"/>
      <c r="D345" s="192"/>
      <c r="E345" s="192"/>
      <c r="F345" s="192"/>
      <c r="G345" s="192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4"/>
    </row>
    <row r="346" spans="1:21" hidden="1">
      <c r="A346" s="607"/>
      <c r="B346" s="607"/>
      <c r="C346" s="607"/>
      <c r="D346" s="607"/>
      <c r="E346" s="607"/>
      <c r="F346" s="607"/>
      <c r="G346" s="607"/>
      <c r="H346" s="200"/>
      <c r="I346" s="200"/>
      <c r="J346" s="200"/>
      <c r="K346" s="200"/>
      <c r="L346" s="200"/>
      <c r="M346" s="200"/>
      <c r="N346" s="200"/>
      <c r="O346" s="200"/>
      <c r="P346" s="200"/>
      <c r="Q346" s="200"/>
      <c r="R346" s="200"/>
      <c r="S346" s="200"/>
      <c r="T346" s="200"/>
      <c r="U346" s="201"/>
    </row>
    <row r="347" spans="1:21" hidden="1">
      <c r="A347" s="602"/>
      <c r="B347" s="602"/>
      <c r="C347" s="602"/>
      <c r="D347" s="602"/>
      <c r="E347" s="602"/>
      <c r="F347" s="602"/>
      <c r="G347" s="602"/>
      <c r="H347" s="602"/>
      <c r="I347" s="602"/>
      <c r="J347" s="602"/>
      <c r="K347" s="602"/>
      <c r="L347" s="602"/>
      <c r="M347" s="602"/>
      <c r="N347" s="602"/>
      <c r="O347" s="602"/>
      <c r="P347" s="602"/>
      <c r="Q347" s="602"/>
      <c r="R347" s="602"/>
      <c r="S347" s="602"/>
      <c r="T347" s="602"/>
      <c r="U347" s="602"/>
    </row>
    <row r="348" spans="1:21" hidden="1">
      <c r="A348" s="195"/>
      <c r="B348" s="191"/>
      <c r="C348" s="192"/>
      <c r="D348" s="192"/>
      <c r="E348" s="192"/>
      <c r="F348" s="192"/>
      <c r="G348" s="192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4"/>
    </row>
    <row r="349" spans="1:21" hidden="1">
      <c r="A349" s="603"/>
      <c r="B349" s="603"/>
      <c r="C349" s="603"/>
      <c r="D349" s="603"/>
      <c r="E349" s="603"/>
      <c r="F349" s="603"/>
      <c r="G349" s="603"/>
      <c r="H349" s="202"/>
      <c r="I349" s="202"/>
      <c r="J349" s="202"/>
      <c r="K349" s="202"/>
      <c r="L349" s="202"/>
      <c r="M349" s="202"/>
      <c r="N349" s="202"/>
      <c r="O349" s="202"/>
      <c r="P349" s="202"/>
      <c r="Q349" s="202"/>
      <c r="R349" s="202"/>
      <c r="S349" s="202"/>
      <c r="T349" s="202"/>
      <c r="U349" s="203"/>
    </row>
    <row r="350" spans="1:21">
      <c r="A350" s="604" t="s">
        <v>271</v>
      </c>
      <c r="B350" s="604"/>
      <c r="C350" s="604"/>
      <c r="D350" s="604"/>
      <c r="E350" s="604"/>
      <c r="F350" s="604"/>
      <c r="G350" s="604"/>
      <c r="H350" s="204"/>
      <c r="I350" s="204"/>
      <c r="J350" s="205">
        <f>ROUND(SUM(J7:J34),0)</f>
        <v>12</v>
      </c>
      <c r="K350" s="205">
        <f>ROUND(SUM(K7:K34),0)</f>
        <v>2</v>
      </c>
      <c r="L350" s="205">
        <f>ROUND(SUM(L7:L34),0)</f>
        <v>13</v>
      </c>
      <c r="M350" s="205">
        <f>ROUND(SUM(M7:M34),0)</f>
        <v>11</v>
      </c>
      <c r="N350" s="205"/>
      <c r="O350" s="205"/>
      <c r="P350" s="205">
        <f>ROUND(SUM(P7:P34),0)</f>
        <v>10</v>
      </c>
      <c r="Q350" s="204"/>
      <c r="R350" s="204"/>
      <c r="S350" s="204"/>
      <c r="T350" s="204"/>
      <c r="U350" s="206"/>
    </row>
    <row r="351" spans="1:21">
      <c r="A351" s="605" t="s">
        <v>272</v>
      </c>
      <c r="B351" s="605"/>
      <c r="C351" s="605"/>
      <c r="D351" s="605"/>
      <c r="E351" s="605"/>
      <c r="F351" s="605"/>
      <c r="G351" s="605"/>
      <c r="H351" s="605"/>
      <c r="I351" s="605"/>
      <c r="J351" s="605"/>
      <c r="K351" s="605"/>
      <c r="L351" s="605"/>
      <c r="M351" s="605"/>
      <c r="N351" s="605"/>
      <c r="O351" s="605"/>
      <c r="P351" s="605"/>
      <c r="Q351" s="605"/>
      <c r="R351" s="605"/>
      <c r="S351" s="605"/>
      <c r="T351" s="605"/>
      <c r="U351" s="605"/>
    </row>
    <row r="352" spans="1:21" ht="25.5" customHeight="1">
      <c r="A352" s="606" t="s">
        <v>273</v>
      </c>
      <c r="B352" s="606"/>
      <c r="C352" s="606"/>
      <c r="D352" s="606"/>
      <c r="E352" s="606"/>
      <c r="F352" s="606"/>
      <c r="G352" s="606"/>
      <c r="H352" s="606"/>
      <c r="I352" s="606"/>
      <c r="J352" s="606"/>
      <c r="K352" s="606"/>
      <c r="L352" s="606"/>
      <c r="M352" s="606"/>
      <c r="N352" s="606"/>
      <c r="O352" s="606"/>
      <c r="P352" s="606"/>
      <c r="Q352" s="606"/>
      <c r="R352" s="606"/>
      <c r="S352" s="606"/>
      <c r="T352" s="606"/>
      <c r="U352" s="606"/>
    </row>
    <row r="353" spans="1:21">
      <c r="A353" s="207"/>
      <c r="B353" s="207"/>
      <c r="C353" s="207"/>
      <c r="D353" s="207"/>
      <c r="E353" s="207"/>
      <c r="F353" s="208"/>
      <c r="G353" s="208"/>
      <c r="H353" s="209"/>
      <c r="I353" s="210"/>
      <c r="J353" s="210"/>
      <c r="K353" s="209"/>
      <c r="L353" s="209"/>
      <c r="M353" s="209"/>
      <c r="N353" s="209"/>
      <c r="O353" s="209"/>
      <c r="P353" s="209"/>
      <c r="Q353" s="209"/>
      <c r="R353" s="209"/>
      <c r="S353" s="209"/>
      <c r="T353" s="210"/>
      <c r="U353" s="209"/>
    </row>
    <row r="354" spans="1:21">
      <c r="A354" s="211"/>
      <c r="B354" s="211"/>
      <c r="C354" s="211"/>
      <c r="D354" s="211"/>
      <c r="E354" s="211"/>
      <c r="F354" s="208"/>
      <c r="G354" s="208"/>
      <c r="H354" s="209"/>
      <c r="I354" s="210"/>
      <c r="J354" s="210"/>
      <c r="K354" s="209"/>
      <c r="L354" s="209"/>
      <c r="M354" s="209"/>
      <c r="N354" s="209"/>
      <c r="O354" s="209"/>
      <c r="P354" s="209"/>
      <c r="Q354" s="209"/>
      <c r="R354" s="209"/>
      <c r="S354" s="209"/>
      <c r="T354" s="210"/>
      <c r="U354" s="209"/>
    </row>
    <row r="355" spans="1:21">
      <c r="A355" s="211"/>
      <c r="B355" s="211"/>
      <c r="C355" s="211"/>
      <c r="D355" s="211"/>
      <c r="E355" s="211"/>
      <c r="F355" s="208"/>
      <c r="G355" s="208"/>
      <c r="H355" s="209"/>
      <c r="I355" s="210"/>
      <c r="J355" s="210"/>
      <c r="K355" s="209"/>
      <c r="L355" s="209"/>
      <c r="M355" s="209"/>
      <c r="N355" s="209"/>
      <c r="O355" s="209"/>
      <c r="P355" s="209"/>
      <c r="Q355" s="209"/>
      <c r="R355" s="209"/>
      <c r="S355" s="209"/>
      <c r="T355" s="210"/>
      <c r="U355" s="209"/>
    </row>
    <row r="356" spans="1:21">
      <c r="A356" s="211"/>
      <c r="B356" s="211"/>
      <c r="C356" s="211"/>
      <c r="D356" s="211"/>
      <c r="E356" s="211"/>
      <c r="F356" s="208"/>
      <c r="G356" s="208"/>
      <c r="H356" s="209"/>
      <c r="I356" s="209"/>
      <c r="J356" s="209"/>
      <c r="K356" s="209"/>
      <c r="L356" s="209"/>
      <c r="M356" s="209"/>
      <c r="N356" s="209"/>
      <c r="O356" s="209"/>
      <c r="P356" s="209"/>
      <c r="Q356" s="209"/>
      <c r="R356" s="209"/>
      <c r="S356" s="209"/>
      <c r="T356" s="210"/>
      <c r="U356" s="209"/>
    </row>
    <row r="357" spans="1:21">
      <c r="A357" s="211"/>
      <c r="B357" s="211"/>
      <c r="C357" s="211"/>
      <c r="D357" s="211"/>
      <c r="E357" s="211"/>
      <c r="F357" s="211"/>
      <c r="G357" s="208"/>
      <c r="H357" s="209"/>
      <c r="I357" s="210"/>
      <c r="J357" s="210"/>
      <c r="K357" s="209"/>
      <c r="L357" s="209"/>
      <c r="M357" s="210"/>
      <c r="N357" s="210"/>
      <c r="O357" s="209"/>
      <c r="P357" s="209"/>
      <c r="Q357" s="209"/>
      <c r="R357" s="209"/>
      <c r="S357" s="209"/>
      <c r="T357" s="210"/>
      <c r="U357" s="209"/>
    </row>
    <row r="358" spans="1:21">
      <c r="A358" s="211"/>
      <c r="B358" s="211"/>
      <c r="C358" s="211"/>
      <c r="D358" s="211"/>
      <c r="E358" s="211"/>
      <c r="F358" s="208"/>
      <c r="G358" s="208"/>
      <c r="H358" s="209"/>
      <c r="I358" s="210"/>
      <c r="J358" s="210"/>
      <c r="K358" s="209"/>
      <c r="L358" s="209"/>
      <c r="M358" s="210"/>
      <c r="N358" s="210"/>
      <c r="O358" s="209"/>
      <c r="P358" s="209"/>
      <c r="Q358" s="209"/>
      <c r="R358" s="209"/>
      <c r="S358" s="209"/>
      <c r="T358" s="210"/>
      <c r="U358" s="209"/>
    </row>
    <row r="359" spans="1:21">
      <c r="A359" s="212"/>
      <c r="B359" s="213"/>
      <c r="C359" s="208"/>
      <c r="D359" s="208"/>
      <c r="E359" s="208"/>
      <c r="F359" s="208"/>
      <c r="G359" s="208"/>
      <c r="H359" s="209"/>
      <c r="I359" s="210"/>
      <c r="J359" s="210"/>
      <c r="K359" s="209"/>
      <c r="L359" s="209"/>
      <c r="M359" s="210"/>
      <c r="N359" s="210"/>
      <c r="O359" s="209"/>
      <c r="P359" s="209"/>
      <c r="Q359" s="209"/>
      <c r="R359" s="209"/>
      <c r="S359" s="209"/>
      <c r="T359" s="210"/>
      <c r="U359" s="209"/>
    </row>
    <row r="360" spans="1:21">
      <c r="A360" s="212"/>
      <c r="B360" s="213"/>
      <c r="C360" s="208"/>
      <c r="D360" s="208"/>
      <c r="E360" s="208"/>
      <c r="F360" s="208"/>
      <c r="G360" s="208"/>
      <c r="H360" s="209"/>
      <c r="I360" s="210"/>
      <c r="J360" s="210"/>
      <c r="K360" s="209"/>
      <c r="L360" s="209"/>
      <c r="M360" s="210"/>
      <c r="N360" s="210"/>
      <c r="O360" s="209"/>
      <c r="P360" s="209"/>
      <c r="Q360" s="209"/>
      <c r="R360" s="209"/>
      <c r="S360" s="209"/>
      <c r="T360" s="209"/>
      <c r="U360" s="209"/>
    </row>
    <row r="361" spans="1:21">
      <c r="A361" s="212"/>
      <c r="B361" s="213"/>
      <c r="C361" s="208"/>
      <c r="D361" s="208"/>
      <c r="E361" s="208"/>
      <c r="F361" s="208"/>
      <c r="G361" s="208"/>
      <c r="H361" s="209"/>
      <c r="I361" s="210"/>
      <c r="J361" s="210"/>
      <c r="K361" s="209"/>
      <c r="L361" s="209"/>
      <c r="M361" s="210"/>
      <c r="N361" s="210"/>
      <c r="O361" s="209"/>
      <c r="P361" s="214"/>
      <c r="Q361" s="214"/>
      <c r="R361" s="214"/>
      <c r="S361" s="214"/>
      <c r="T361" s="209"/>
      <c r="U361" s="209"/>
    </row>
    <row r="362" spans="1:21">
      <c r="A362" s="212"/>
      <c r="B362" s="213"/>
      <c r="C362" s="208"/>
      <c r="D362" s="208"/>
      <c r="E362" s="208"/>
      <c r="F362" s="208"/>
      <c r="G362" s="208"/>
      <c r="H362" s="209"/>
      <c r="I362" s="209"/>
      <c r="J362" s="209"/>
      <c r="K362" s="209"/>
      <c r="L362" s="209"/>
      <c r="M362" s="209"/>
      <c r="N362" s="209"/>
      <c r="O362" s="209"/>
      <c r="P362" s="214"/>
      <c r="Q362" s="214"/>
      <c r="R362" s="214"/>
      <c r="S362" s="214"/>
      <c r="T362" s="209"/>
      <c r="U362" s="209"/>
    </row>
    <row r="363" spans="1:21">
      <c r="A363" s="212"/>
      <c r="B363" s="213"/>
      <c r="C363" s="208"/>
      <c r="D363" s="208"/>
      <c r="E363" s="208"/>
      <c r="F363" s="208"/>
      <c r="G363" s="208"/>
      <c r="H363" s="209"/>
      <c r="I363" s="209"/>
      <c r="J363" s="209"/>
      <c r="K363" s="209"/>
      <c r="L363" s="209"/>
      <c r="M363" s="209"/>
      <c r="N363" s="209"/>
      <c r="O363" s="209"/>
      <c r="P363" s="214"/>
      <c r="Q363" s="214"/>
      <c r="R363" s="214"/>
      <c r="S363" s="214"/>
      <c r="T363" s="209"/>
      <c r="U363" s="209"/>
    </row>
    <row r="364" spans="1:21">
      <c r="A364" s="212"/>
      <c r="B364" s="213"/>
      <c r="C364" s="208"/>
      <c r="D364" s="208"/>
      <c r="E364" s="208"/>
      <c r="F364" s="208"/>
      <c r="G364" s="208"/>
      <c r="H364" s="209"/>
      <c r="I364" s="209"/>
      <c r="J364" s="209"/>
      <c r="K364" s="209"/>
      <c r="L364" s="209"/>
      <c r="M364" s="209"/>
      <c r="N364" s="209"/>
      <c r="O364" s="209"/>
      <c r="P364" s="214"/>
      <c r="Q364" s="214"/>
      <c r="R364" s="214"/>
      <c r="S364" s="214"/>
      <c r="T364" s="209"/>
      <c r="U364" s="209"/>
    </row>
    <row r="365" spans="1:21">
      <c r="A365" s="212"/>
      <c r="B365" s="213"/>
      <c r="C365" s="208"/>
      <c r="D365" s="208"/>
      <c r="E365" s="208"/>
      <c r="F365" s="208"/>
      <c r="G365" s="208"/>
      <c r="H365" s="209"/>
      <c r="I365" s="209"/>
      <c r="J365" s="209"/>
      <c r="K365" s="209"/>
      <c r="L365" s="209"/>
      <c r="M365" s="209"/>
      <c r="N365" s="209"/>
      <c r="O365" s="209"/>
      <c r="P365" s="214"/>
      <c r="Q365" s="214"/>
      <c r="R365" s="214"/>
      <c r="S365" s="214"/>
      <c r="T365" s="209"/>
      <c r="U365" s="209"/>
    </row>
    <row r="366" spans="1:21">
      <c r="A366" s="212"/>
      <c r="B366" s="213"/>
      <c r="C366" s="208"/>
      <c r="D366" s="208"/>
      <c r="E366" s="208"/>
      <c r="F366" s="208"/>
      <c r="G366" s="208"/>
      <c r="H366" s="209"/>
      <c r="I366" s="209"/>
      <c r="J366" s="209"/>
      <c r="K366" s="209"/>
      <c r="L366" s="209"/>
      <c r="M366" s="209"/>
      <c r="N366" s="209"/>
      <c r="O366" s="209"/>
      <c r="P366" s="214"/>
      <c r="Q366" s="214"/>
      <c r="R366" s="214"/>
      <c r="S366" s="214"/>
      <c r="T366" s="209"/>
      <c r="U366" s="209"/>
    </row>
    <row r="367" spans="1:21">
      <c r="A367" s="212"/>
      <c r="B367" s="213"/>
      <c r="C367" s="208"/>
      <c r="D367" s="208"/>
      <c r="E367" s="208"/>
      <c r="F367" s="208"/>
      <c r="G367" s="208"/>
      <c r="H367" s="209"/>
      <c r="I367" s="209"/>
      <c r="J367" s="209"/>
      <c r="K367" s="209"/>
      <c r="L367" s="209"/>
      <c r="M367" s="209"/>
      <c r="N367" s="209"/>
      <c r="O367" s="209"/>
      <c r="P367" s="214"/>
      <c r="Q367" s="214"/>
      <c r="R367" s="214"/>
      <c r="S367" s="214"/>
      <c r="T367" s="209"/>
      <c r="U367" s="209"/>
    </row>
  </sheetData>
  <mergeCells count="30">
    <mergeCell ref="A1:R1"/>
    <mergeCell ref="A3:A5"/>
    <mergeCell ref="B3:B5"/>
    <mergeCell ref="C3:C5"/>
    <mergeCell ref="D3:D5"/>
    <mergeCell ref="E3:E5"/>
    <mergeCell ref="F3:F5"/>
    <mergeCell ref="G3:G5"/>
    <mergeCell ref="H3:K4"/>
    <mergeCell ref="L3:M4"/>
    <mergeCell ref="N3:N5"/>
    <mergeCell ref="O3:O5"/>
    <mergeCell ref="P3:P5"/>
    <mergeCell ref="Q3:Q5"/>
    <mergeCell ref="R3:R5"/>
    <mergeCell ref="S3:S5"/>
    <mergeCell ref="T3:T5"/>
    <mergeCell ref="U3:U5"/>
    <mergeCell ref="A305:G305"/>
    <mergeCell ref="A306:U306"/>
    <mergeCell ref="A321:G321"/>
    <mergeCell ref="A322:U322"/>
    <mergeCell ref="A333:G333"/>
    <mergeCell ref="A334:U334"/>
    <mergeCell ref="A346:G346"/>
    <mergeCell ref="A347:U347"/>
    <mergeCell ref="A349:G349"/>
    <mergeCell ref="A350:G350"/>
    <mergeCell ref="A351:U351"/>
    <mergeCell ref="A352:U352"/>
  </mergeCells>
  <pageMargins left="0.82677165354330717" right="0.23622047244094491" top="0.74803149606299213" bottom="0.35433070866141736" header="0.31496062992125984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KO</vt:lpstr>
      <vt:lpstr>Przedmiar</vt:lpstr>
      <vt:lpstr>2. Roboty rozbiórkowe </vt:lpstr>
      <vt:lpstr>3. Odwodnienie korpusu</vt:lpstr>
      <vt:lpstr>6. Prof. rowu 7. zieleń</vt:lpstr>
      <vt:lpstr>8. El. drogowe (pref)</vt:lpstr>
      <vt:lpstr>4. Naw.  Zab. sieci</vt:lpstr>
      <vt:lpstr>5. Tab. robót ziemnych</vt:lpstr>
      <vt:lpstr>13. Oznakowanie pionowe</vt:lpstr>
      <vt:lpstr>14. Ozn. poziome 15. BRD</vt:lpstr>
      <vt:lpstr>'13. Oznakowanie pionowe'!Obszar_wydruku</vt:lpstr>
      <vt:lpstr>'14. Ozn. poziome 15. BRD'!Obszar_wydruku</vt:lpstr>
      <vt:lpstr>'2. Roboty rozbiórkowe '!Obszar_wydruku</vt:lpstr>
      <vt:lpstr>'3. Odwodnienie korpusu'!Obszar_wydruku</vt:lpstr>
      <vt:lpstr>'4. Naw.  Zab. sieci'!Obszar_wydruku</vt:lpstr>
      <vt:lpstr>'5. Tab. robót ziemnych'!Obszar_wydruku</vt:lpstr>
      <vt:lpstr>'6. Prof. rowu 7. zieleń'!Obszar_wydruku</vt:lpstr>
      <vt:lpstr>'8. El. drogowe (pref)'!Obszar_wydruku</vt:lpstr>
      <vt:lpstr>KO!Obszar_wydruku</vt:lpstr>
      <vt:lpstr>Przedmiar!Obszar_wydruku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dc:description/>
  <cp:lastModifiedBy>Mariusz Wośko</cp:lastModifiedBy>
  <cp:revision>1</cp:revision>
  <cp:lastPrinted>2022-08-26T07:17:20Z</cp:lastPrinted>
  <dcterms:created xsi:type="dcterms:W3CDTF">2017-08-27T20:28:48Z</dcterms:created>
  <dcterms:modified xsi:type="dcterms:W3CDTF">2022-09-01T11:29:22Z</dcterms:modified>
  <dc:language>pl-PL</dc:language>
</cp:coreProperties>
</file>