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firstSheet="13" activeTab="25"/>
  </bookViews>
  <sheets>
    <sheet name="styczeńocz" sheetId="1" r:id="rId1"/>
    <sheet name="Arkusz1" sheetId="2" r:id="rId2"/>
    <sheet name="styczeńsur" sheetId="3" r:id="rId3"/>
    <sheet name="lutyocz" sheetId="4" r:id="rId4"/>
    <sheet name="lutysur" sheetId="5" r:id="rId5"/>
    <sheet name="marzecocz" sheetId="6" r:id="rId6"/>
    <sheet name="marzecsur" sheetId="7" r:id="rId7"/>
    <sheet name="kwiecocz" sheetId="8" r:id="rId8"/>
    <sheet name="kwiecsur" sheetId="9" r:id="rId9"/>
    <sheet name="majocz" sheetId="10" r:id="rId10"/>
    <sheet name="majsur" sheetId="11" r:id="rId11"/>
    <sheet name="czerwocz" sheetId="12" r:id="rId12"/>
    <sheet name="czerwsur" sheetId="13" r:id="rId13"/>
    <sheet name="lipocz" sheetId="14" r:id="rId14"/>
    <sheet name="lipsur" sheetId="15" r:id="rId15"/>
    <sheet name="sierpocz" sheetId="16" r:id="rId16"/>
    <sheet name="sierpsur" sheetId="17" r:id="rId17"/>
    <sheet name="wrzocz" sheetId="18" r:id="rId18"/>
    <sheet name="wrzsur" sheetId="19" r:id="rId19"/>
    <sheet name="paźdzocz" sheetId="20" r:id="rId20"/>
    <sheet name="paźdzsur" sheetId="21" r:id="rId21"/>
    <sheet name="listocz" sheetId="22" r:id="rId22"/>
    <sheet name="listsur" sheetId="23" r:id="rId23"/>
    <sheet name="grudzocz" sheetId="24" r:id="rId24"/>
    <sheet name="grudzsur" sheetId="25" r:id="rId25"/>
    <sheet name="2022 Oczyszczone" sheetId="26" r:id="rId26"/>
    <sheet name="2022 Surowe" sheetId="27" r:id="rId27"/>
  </sheets>
  <definedNames/>
  <calcPr fullCalcOnLoad="1"/>
</workbook>
</file>

<file path=xl/sharedStrings.xml><?xml version="1.0" encoding="utf-8"?>
<sst xmlns="http://schemas.openxmlformats.org/spreadsheetml/2006/main" count="1157" uniqueCount="147">
  <si>
    <t>OCZYSZCZALNIA  ŚCIEKÓW   -    ŚWINOUJŚCIE</t>
  </si>
  <si>
    <t>Data</t>
  </si>
  <si>
    <t>Ścieki</t>
  </si>
  <si>
    <t>Odczyn</t>
  </si>
  <si>
    <t>Przew.</t>
  </si>
  <si>
    <t>Zawies.</t>
  </si>
  <si>
    <t>N-og.</t>
  </si>
  <si>
    <t>P-og.</t>
  </si>
  <si>
    <t>Chlorki</t>
  </si>
  <si>
    <t>Siarcz.</t>
  </si>
  <si>
    <t>pH</t>
  </si>
  <si>
    <r>
      <t>u</t>
    </r>
    <r>
      <rPr>
        <sz val="10"/>
        <rFont val="Arial CE"/>
        <family val="0"/>
      </rPr>
      <t>S/cm</t>
    </r>
  </si>
  <si>
    <t>mg/l</t>
  </si>
  <si>
    <t>mgN/l</t>
  </si>
  <si>
    <t>mgP/l</t>
  </si>
  <si>
    <t>mgCl/l</t>
  </si>
  <si>
    <t>średnia</t>
  </si>
  <si>
    <t>ładunek dobowy - [kg]</t>
  </si>
  <si>
    <t>ładunek miesięczny - [kg]</t>
  </si>
  <si>
    <r>
      <t xml:space="preserve">Ścieki  oczyszczone  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>-</t>
    </r>
    <r>
      <rPr>
        <sz val="12"/>
        <rFont val="Arial CE"/>
        <family val="2"/>
      </rPr>
      <t xml:space="preserve">    próba 24 godzinna</t>
    </r>
  </si>
  <si>
    <r>
      <t>ChZT</t>
    </r>
    <r>
      <rPr>
        <b/>
        <vertAlign val="subscript"/>
        <sz val="10"/>
        <rFont val="Arial CE"/>
        <family val="2"/>
      </rPr>
      <t>Cr</t>
    </r>
  </si>
  <si>
    <r>
      <t>BZT</t>
    </r>
    <r>
      <rPr>
        <b/>
        <vertAlign val="subscript"/>
        <sz val="10"/>
        <rFont val="Arial CE"/>
        <family val="0"/>
      </rPr>
      <t>5</t>
    </r>
  </si>
  <si>
    <r>
      <t>NH</t>
    </r>
    <r>
      <rPr>
        <b/>
        <vertAlign val="subscript"/>
        <sz val="10"/>
        <rFont val="Arial CE"/>
        <family val="0"/>
      </rPr>
      <t>4</t>
    </r>
    <r>
      <rPr>
        <b/>
        <sz val="10"/>
        <rFont val="Arial CE"/>
        <family val="0"/>
      </rPr>
      <t xml:space="preserve"> -N</t>
    </r>
  </si>
  <si>
    <r>
      <t>NO</t>
    </r>
    <r>
      <rPr>
        <b/>
        <vertAlign val="subscript"/>
        <sz val="10"/>
        <rFont val="Arial CE"/>
        <family val="0"/>
      </rPr>
      <t>3</t>
    </r>
    <r>
      <rPr>
        <b/>
        <sz val="10"/>
        <rFont val="Arial CE"/>
        <family val="0"/>
      </rPr>
      <t xml:space="preserve"> -N</t>
    </r>
  </si>
  <si>
    <r>
      <t>PO</t>
    </r>
    <r>
      <rPr>
        <b/>
        <vertAlign val="subscript"/>
        <sz val="10"/>
        <rFont val="Arial CE"/>
        <family val="0"/>
      </rPr>
      <t>4</t>
    </r>
    <r>
      <rPr>
        <b/>
        <sz val="10"/>
        <rFont val="Arial CE"/>
        <family val="0"/>
      </rPr>
      <t xml:space="preserve"> -P</t>
    </r>
  </si>
  <si>
    <r>
      <t>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/doba</t>
    </r>
  </si>
  <si>
    <r>
      <t>mgO</t>
    </r>
    <r>
      <rPr>
        <vertAlign val="subscript"/>
        <sz val="10"/>
        <rFont val="Arial CE"/>
        <family val="0"/>
      </rPr>
      <t>2</t>
    </r>
    <r>
      <rPr>
        <sz val="10"/>
        <rFont val="Arial CE"/>
        <family val="0"/>
      </rPr>
      <t>/l</t>
    </r>
  </si>
  <si>
    <r>
      <t>mgSO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2"/>
      </rPr>
      <t>/l</t>
    </r>
  </si>
  <si>
    <t>OCZYSZCZALNIA  ŚCIEKÓW   -   ŚWINOUJŚCIE</t>
  </si>
  <si>
    <t>mg / l</t>
  </si>
  <si>
    <t>ładunek dobowy -[kg]</t>
  </si>
  <si>
    <t>ładunek miesięczny -[kg]</t>
  </si>
  <si>
    <r>
      <t xml:space="preserve">Ścieki  surowe   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>-</t>
    </r>
    <r>
      <rPr>
        <sz val="12"/>
        <rFont val="Arial CE"/>
        <family val="2"/>
      </rPr>
      <t xml:space="preserve">    próba 24 godzinna</t>
    </r>
  </si>
  <si>
    <r>
      <t>NH</t>
    </r>
    <r>
      <rPr>
        <b/>
        <vertAlign val="subscript"/>
        <sz val="10"/>
        <rFont val="Arial CE"/>
        <family val="2"/>
      </rPr>
      <t xml:space="preserve">4 </t>
    </r>
    <r>
      <rPr>
        <b/>
        <sz val="10"/>
        <rFont val="Arial CE"/>
        <family val="2"/>
      </rPr>
      <t>-N</t>
    </r>
  </si>
  <si>
    <r>
      <t>NO</t>
    </r>
    <r>
      <rPr>
        <b/>
        <vertAlign val="subscript"/>
        <sz val="10"/>
        <rFont val="Arial CE"/>
        <family val="2"/>
      </rPr>
      <t xml:space="preserve">3 </t>
    </r>
    <r>
      <rPr>
        <b/>
        <sz val="10"/>
        <rFont val="Arial CE"/>
        <family val="2"/>
      </rPr>
      <t>- N</t>
    </r>
  </si>
  <si>
    <r>
      <t>PO</t>
    </r>
    <r>
      <rPr>
        <b/>
        <vertAlign val="subscript"/>
        <sz val="10"/>
        <rFont val="Arial CE"/>
        <family val="2"/>
      </rPr>
      <t>4</t>
    </r>
    <r>
      <rPr>
        <b/>
        <sz val="10"/>
        <rFont val="Arial CE"/>
        <family val="2"/>
      </rPr>
      <t>-P.</t>
    </r>
  </si>
  <si>
    <t>O C Z Y S Z C Z A L N I A      Ś C I E K Ó W        -         Ś W I N O U J Ś C I E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</si>
  <si>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</si>
  <si>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</si>
  <si>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</si>
  <si>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</si>
  <si>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</si>
  <si>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</si>
  <si>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</si>
  <si>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</si>
  <si>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</si>
  <si>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</si>
  <si>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listopad</t>
  </si>
  <si>
    <t>grudzień</t>
  </si>
  <si>
    <r>
      <t xml:space="preserve">Ś c i e k i    o c z y s z c z o n e  </t>
    </r>
    <r>
      <rPr>
        <sz val="12"/>
        <rFont val="Arial CE"/>
        <family val="2"/>
      </rPr>
      <t xml:space="preserve">   </t>
    </r>
    <r>
      <rPr>
        <b/>
        <sz val="12"/>
        <rFont val="Arial CE"/>
        <family val="0"/>
      </rPr>
      <t xml:space="preserve">-  </t>
    </r>
    <r>
      <rPr>
        <sz val="12"/>
        <rFont val="Arial CE"/>
        <family val="2"/>
      </rPr>
      <t xml:space="preserve">   </t>
    </r>
    <r>
      <rPr>
        <b/>
        <sz val="12"/>
        <rFont val="Arial CE"/>
        <family val="2"/>
      </rPr>
      <t xml:space="preserve"> próba 24 godzinna</t>
    </r>
  </si>
  <si>
    <r>
      <t>BZT</t>
    </r>
    <r>
      <rPr>
        <b/>
        <vertAlign val="subscript"/>
        <sz val="10"/>
        <rFont val="Arial CE"/>
        <family val="2"/>
      </rPr>
      <t>5</t>
    </r>
  </si>
  <si>
    <r>
      <t>m</t>
    </r>
    <r>
      <rPr>
        <vertAlign val="superscript"/>
        <sz val="10"/>
        <rFont val="Arial CE"/>
        <family val="0"/>
      </rPr>
      <t>3</t>
    </r>
  </si>
  <si>
    <r>
      <t>mgO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/l</t>
    </r>
  </si>
  <si>
    <t>O C Z Y S Z C Z A L N I A     Ś C I E K Ó W       -       Ś W I N O U J Ś C I E</t>
  </si>
  <si>
    <t xml:space="preserve"> </t>
  </si>
  <si>
    <r>
      <t>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/miesiąc</t>
    </r>
  </si>
  <si>
    <r>
      <t xml:space="preserve">Ścieki  surowe  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>-</t>
    </r>
    <r>
      <rPr>
        <sz val="12"/>
        <rFont val="Arial CE"/>
        <family val="2"/>
      </rPr>
      <t xml:space="preserve">    próba 24 godzinna</t>
    </r>
  </si>
  <si>
    <t>Stęż. dopuszczalne</t>
  </si>
  <si>
    <t>6,5 - 9,0</t>
  </si>
  <si>
    <t>Ładunek roczny  [ kg / rok ]</t>
  </si>
  <si>
    <t>październik</t>
  </si>
  <si>
    <t>Siarczany</t>
  </si>
  <si>
    <t>Zawiesina</t>
  </si>
  <si>
    <r>
      <t>PO</t>
    </r>
    <r>
      <rPr>
        <b/>
        <vertAlign val="subscript"/>
        <sz val="10"/>
        <rFont val="Arial CE"/>
        <family val="2"/>
      </rPr>
      <t>4</t>
    </r>
    <r>
      <rPr>
        <b/>
        <sz val="10"/>
        <rFont val="Arial CE"/>
        <family val="2"/>
      </rPr>
      <t>-P</t>
    </r>
  </si>
  <si>
    <t>Ładunek dobowy [365 dni, kg/dobę]</t>
  </si>
  <si>
    <t>1*</t>
  </si>
  <si>
    <t>6*</t>
  </si>
  <si>
    <t>7*</t>
  </si>
  <si>
    <t>8*</t>
  </si>
  <si>
    <t>11*</t>
  </si>
  <si>
    <t>13*</t>
  </si>
  <si>
    <t>14*</t>
  </si>
  <si>
    <t>15*</t>
  </si>
  <si>
    <t>18*</t>
  </si>
  <si>
    <t>19*</t>
  </si>
  <si>
    <t>20*</t>
  </si>
  <si>
    <t>24*</t>
  </si>
  <si>
    <t>27*</t>
  </si>
  <si>
    <t>29*</t>
  </si>
  <si>
    <t>12*</t>
  </si>
  <si>
    <t>17*</t>
  </si>
  <si>
    <t>16*</t>
  </si>
  <si>
    <t>23*</t>
  </si>
  <si>
    <t>28*</t>
  </si>
  <si>
    <t>3*</t>
  </si>
  <si>
    <t>5*</t>
  </si>
  <si>
    <t>9*</t>
  </si>
  <si>
    <t>10*</t>
  </si>
  <si>
    <t>4*</t>
  </si>
  <si>
    <t>22*</t>
  </si>
  <si>
    <t>26*</t>
  </si>
  <si>
    <t>2*</t>
  </si>
  <si>
    <t>25*</t>
  </si>
  <si>
    <t>21*</t>
  </si>
  <si>
    <r>
      <t xml:space="preserve">styczeń  </t>
    </r>
    <r>
      <rPr>
        <b/>
        <sz val="20"/>
        <rFont val="Arial CE"/>
        <family val="2"/>
      </rPr>
      <t>2022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[31  dni]   = </t>
    </r>
    <r>
      <rPr>
        <b/>
        <sz val="14"/>
        <rFont val="Arial CE"/>
        <family val="0"/>
      </rPr>
      <t xml:space="preserve">  299 636</t>
    </r>
    <r>
      <rPr>
        <sz val="12"/>
        <rFont val="Arial CE"/>
        <family val="2"/>
      </rPr>
      <t xml:space="preserve">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4"/>
        <rFont val="Arial CE"/>
        <family val="0"/>
      </rPr>
      <t xml:space="preserve"> 9 666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</si>
  <si>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2022 rok</t>
  </si>
  <si>
    <r>
      <t xml:space="preserve">Luty  </t>
    </r>
    <r>
      <rPr>
        <b/>
        <sz val="20"/>
        <rFont val="Arial CE"/>
        <family val="2"/>
      </rPr>
      <t>2022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-   </t>
    </r>
    <r>
      <rPr>
        <sz val="12"/>
        <rFont val="Arial CE"/>
        <family val="2"/>
      </rPr>
      <t xml:space="preserve">ilość ścieków   [ 28 dni ]   = </t>
    </r>
    <r>
      <rPr>
        <b/>
        <sz val="14"/>
        <rFont val="Arial CE"/>
        <family val="0"/>
      </rPr>
      <t xml:space="preserve">  327 112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4"/>
        <rFont val="Arial CE"/>
        <family val="0"/>
      </rPr>
      <t xml:space="preserve"> 11 683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</si>
  <si>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r>
      <t xml:space="preserve">Marzec  </t>
    </r>
    <r>
      <rPr>
        <b/>
        <sz val="20"/>
        <rFont val="Arial CE"/>
        <family val="2"/>
      </rPr>
      <t>2022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[ 31 dni ]     = </t>
    </r>
    <r>
      <rPr>
        <b/>
        <sz val="14"/>
        <rFont val="Arial CE"/>
        <family val="0"/>
      </rPr>
      <t xml:space="preserve"> 332 528 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</t>
    </r>
    <r>
      <rPr>
        <sz val="14"/>
        <rFont val="Arial CE"/>
        <family val="0"/>
      </rPr>
      <t xml:space="preserve"> </t>
    </r>
    <r>
      <rPr>
        <b/>
        <sz val="14"/>
        <rFont val="Arial CE"/>
        <family val="0"/>
      </rPr>
      <t xml:space="preserve"> 10 727 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</si>
  <si>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r>
      <t xml:space="preserve">Kwiecień  </t>
    </r>
    <r>
      <rPr>
        <b/>
        <sz val="20"/>
        <rFont val="Arial CE"/>
        <family val="2"/>
      </rPr>
      <t>2022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[ 30 dni ]     = </t>
    </r>
    <r>
      <rPr>
        <b/>
        <sz val="14"/>
        <rFont val="Arial CE"/>
        <family val="0"/>
      </rPr>
      <t xml:space="preserve"> 334 080 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4"/>
        <rFont val="Arial CE"/>
        <family val="2"/>
      </rPr>
      <t xml:space="preserve"> 11 136</t>
    </r>
    <r>
      <rPr>
        <b/>
        <sz val="16"/>
        <rFont val="Arial CE"/>
        <family val="0"/>
      </rPr>
      <t xml:space="preserve"> 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</si>
  <si>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28**</t>
  </si>
  <si>
    <r>
      <t xml:space="preserve">Maj  </t>
    </r>
    <r>
      <rPr>
        <b/>
        <sz val="20"/>
        <rFont val="Arial CE"/>
        <family val="2"/>
      </rPr>
      <t>2022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[ 31 dni ]     =  </t>
    </r>
    <r>
      <rPr>
        <b/>
        <sz val="16"/>
        <rFont val="Arial CE"/>
        <family val="0"/>
      </rPr>
      <t>355 845</t>
    </r>
    <r>
      <rPr>
        <b/>
        <sz val="16"/>
        <rFont val="Arial CE"/>
        <family val="2"/>
      </rPr>
      <t xml:space="preserve">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  =  </t>
    </r>
    <r>
      <rPr>
        <b/>
        <sz val="16"/>
        <rFont val="Arial CE"/>
        <family val="0"/>
      </rPr>
      <t>11 479</t>
    </r>
    <r>
      <rPr>
        <sz val="12"/>
        <rFont val="Arial CE"/>
        <family val="2"/>
      </rPr>
      <t xml:space="preserve">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</si>
  <si>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r>
      <t xml:space="preserve">czerwiec  </t>
    </r>
    <r>
      <rPr>
        <b/>
        <sz val="20"/>
        <rFont val="Arial CE"/>
        <family val="2"/>
      </rPr>
      <t>2022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-   </t>
    </r>
    <r>
      <rPr>
        <sz val="12"/>
        <rFont val="Arial CE"/>
        <family val="2"/>
      </rPr>
      <t xml:space="preserve">ilość ścieków   [ 30 dni ]   = </t>
    </r>
    <r>
      <rPr>
        <b/>
        <sz val="14"/>
        <rFont val="Arial CE"/>
        <family val="0"/>
      </rPr>
      <t xml:space="preserve">  392 250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4"/>
        <rFont val="Arial CE"/>
        <family val="0"/>
      </rPr>
      <t xml:space="preserve"> 13 075</t>
    </r>
    <r>
      <rPr>
        <sz val="12"/>
        <rFont val="Arial CE"/>
        <family val="2"/>
      </rPr>
      <t xml:space="preserve">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</si>
  <si>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analiz nie wykonywano, prace techniczne na oczyszczalni</t>
  </si>
  <si>
    <t>-</t>
  </si>
  <si>
    <r>
      <t xml:space="preserve">lipiec  </t>
    </r>
    <r>
      <rPr>
        <b/>
        <sz val="20"/>
        <rFont val="Arial CE"/>
        <family val="2"/>
      </rPr>
      <t>2022</t>
    </r>
    <r>
      <rPr>
        <b/>
        <sz val="18"/>
        <rFont val="Arial CE"/>
        <family val="2"/>
      </rPr>
      <t xml:space="preserve">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</t>
    </r>
  </si>
  <si>
    <r>
      <t>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/dobę</t>
    </r>
  </si>
  <si>
    <t xml:space="preserve">dni </t>
  </si>
  <si>
    <t>dni</t>
  </si>
  <si>
    <t>brak ścieków w automacie do poboru prób średniodobowych</t>
  </si>
  <si>
    <r>
      <t xml:space="preserve">Sierpień  </t>
    </r>
    <r>
      <rPr>
        <b/>
        <sz val="20"/>
        <rFont val="Arial CE"/>
        <family val="2"/>
      </rPr>
      <t>2022</t>
    </r>
    <r>
      <rPr>
        <b/>
        <sz val="18"/>
        <rFont val="Arial CE"/>
        <family val="2"/>
      </rPr>
      <t xml:space="preserve"> rok</t>
    </r>
    <r>
      <rPr>
        <b/>
        <sz val="14"/>
        <rFont val="Arial CE"/>
        <family val="0"/>
      </rPr>
      <t xml:space="preserve">    -    </t>
    </r>
    <r>
      <rPr>
        <sz val="12"/>
        <rFont val="Arial CE"/>
        <family val="2"/>
      </rPr>
      <t xml:space="preserve">ilość ścieków  </t>
    </r>
  </si>
  <si>
    <r>
      <t xml:space="preserve">Sierpień  </t>
    </r>
    <r>
      <rPr>
        <b/>
        <sz val="20"/>
        <rFont val="Arial CE"/>
        <family val="2"/>
      </rPr>
      <t>2022</t>
    </r>
    <r>
      <rPr>
        <b/>
        <sz val="18"/>
        <rFont val="Arial CE"/>
        <family val="2"/>
      </rPr>
      <t xml:space="preserve">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</t>
    </r>
  </si>
  <si>
    <r>
      <t xml:space="preserve">Wrzesień  </t>
    </r>
    <r>
      <rPr>
        <b/>
        <sz val="20"/>
        <rFont val="Arial CE"/>
        <family val="2"/>
      </rPr>
      <t>2022</t>
    </r>
    <r>
      <rPr>
        <b/>
        <sz val="18"/>
        <rFont val="Arial CE"/>
        <family val="2"/>
      </rPr>
      <t xml:space="preserve">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</t>
    </r>
  </si>
  <si>
    <r>
      <t xml:space="preserve">Wrzesień  </t>
    </r>
    <r>
      <rPr>
        <b/>
        <sz val="20"/>
        <rFont val="Arial CE"/>
        <family val="2"/>
      </rPr>
      <t>2022</t>
    </r>
    <r>
      <rPr>
        <b/>
        <sz val="18"/>
        <rFont val="Arial CE"/>
        <family val="2"/>
      </rPr>
      <t xml:space="preserve"> rok</t>
    </r>
    <r>
      <rPr>
        <b/>
        <sz val="14"/>
        <rFont val="Arial CE"/>
        <family val="0"/>
      </rPr>
      <t xml:space="preserve">   -  </t>
    </r>
    <r>
      <rPr>
        <sz val="12"/>
        <rFont val="Arial CE"/>
        <family val="2"/>
      </rPr>
      <t xml:space="preserve">ilość ścieków  </t>
    </r>
  </si>
  <si>
    <t>brak ścieków - awaria</t>
  </si>
  <si>
    <r>
      <t xml:space="preserve">Październik </t>
    </r>
    <r>
      <rPr>
        <b/>
        <sz val="20"/>
        <rFont val="Arial CE"/>
        <family val="2"/>
      </rPr>
      <t>2022</t>
    </r>
    <r>
      <rPr>
        <b/>
        <sz val="18"/>
        <rFont val="Arial CE"/>
        <family val="2"/>
      </rPr>
      <t xml:space="preserve"> rok</t>
    </r>
    <r>
      <rPr>
        <b/>
        <sz val="14"/>
        <rFont val="Arial CE"/>
        <family val="0"/>
      </rPr>
      <t xml:space="preserve">     - </t>
    </r>
    <r>
      <rPr>
        <sz val="12"/>
        <rFont val="Arial CE"/>
        <family val="2"/>
      </rPr>
      <t xml:space="preserve">ilość ścieków  </t>
    </r>
  </si>
  <si>
    <r>
      <t xml:space="preserve">Listopad </t>
    </r>
    <r>
      <rPr>
        <b/>
        <sz val="20"/>
        <rFont val="Arial CE"/>
        <family val="2"/>
      </rPr>
      <t>2022</t>
    </r>
    <r>
      <rPr>
        <b/>
        <sz val="18"/>
        <rFont val="Arial CE"/>
        <family val="2"/>
      </rPr>
      <t xml:space="preserve"> rok</t>
    </r>
    <r>
      <rPr>
        <b/>
        <sz val="14"/>
        <rFont val="Arial CE"/>
        <family val="0"/>
      </rPr>
      <t xml:space="preserve">     - </t>
    </r>
    <r>
      <rPr>
        <sz val="12"/>
        <rFont val="Arial CE"/>
        <family val="2"/>
      </rPr>
      <t xml:space="preserve">ilość ścieków  </t>
    </r>
  </si>
  <si>
    <t>9279*</t>
  </si>
  <si>
    <t>10169*</t>
  </si>
  <si>
    <t>9325*</t>
  </si>
  <si>
    <t>10387*</t>
  </si>
  <si>
    <t>9340*</t>
  </si>
  <si>
    <t>9192*</t>
  </si>
  <si>
    <t>8934*</t>
  </si>
  <si>
    <r>
      <t xml:space="preserve">Ścieki  surowe  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>-</t>
    </r>
    <r>
      <rPr>
        <sz val="12"/>
        <rFont val="Arial CE"/>
        <family val="2"/>
      </rPr>
      <t xml:space="preserve">    próba chwilowa</t>
    </r>
  </si>
  <si>
    <r>
      <t xml:space="preserve">Grudzień </t>
    </r>
    <r>
      <rPr>
        <b/>
        <sz val="20"/>
        <rFont val="Arial CE"/>
        <family val="2"/>
      </rPr>
      <t>2022</t>
    </r>
    <r>
      <rPr>
        <b/>
        <sz val="18"/>
        <rFont val="Arial CE"/>
        <family val="2"/>
      </rPr>
      <t xml:space="preserve"> rok</t>
    </r>
    <r>
      <rPr>
        <b/>
        <sz val="14"/>
        <rFont val="Arial CE"/>
        <family val="0"/>
      </rPr>
      <t xml:space="preserve">     - </t>
    </r>
    <r>
      <rPr>
        <sz val="12"/>
        <rFont val="Arial CE"/>
        <family val="2"/>
      </rPr>
      <t xml:space="preserve">ilość ścieków  </t>
    </r>
  </si>
  <si>
    <t>8294*</t>
  </si>
  <si>
    <t>7853*</t>
  </si>
  <si>
    <t>8718*</t>
  </si>
  <si>
    <t>8402*</t>
  </si>
  <si>
    <t>8304*</t>
  </si>
  <si>
    <t>8120*</t>
  </si>
  <si>
    <t>8356*</t>
  </si>
  <si>
    <t>10993*</t>
  </si>
  <si>
    <t>9825*</t>
  </si>
  <si>
    <t>9286*</t>
  </si>
  <si>
    <t>8878*</t>
  </si>
  <si>
    <t>11161*</t>
  </si>
  <si>
    <t>11611*</t>
  </si>
  <si>
    <t>13412*</t>
  </si>
  <si>
    <r>
      <t xml:space="preserve">R O K </t>
    </r>
    <r>
      <rPr>
        <b/>
        <sz val="16"/>
        <rFont val="Arial CE"/>
        <family val="2"/>
      </rPr>
      <t xml:space="preserve"> </t>
    </r>
    <r>
      <rPr>
        <b/>
        <sz val="14"/>
        <rFont val="Arial CE"/>
        <family val="0"/>
      </rPr>
      <t xml:space="preserve">   </t>
    </r>
    <r>
      <rPr>
        <b/>
        <sz val="20"/>
        <rFont val="Arial CE"/>
        <family val="2"/>
      </rPr>
      <t xml:space="preserve">2022  </t>
    </r>
    <r>
      <rPr>
        <b/>
        <sz val="14"/>
        <rFont val="Arial CE"/>
        <family val="0"/>
      </rPr>
      <t xml:space="preserve">     -   </t>
    </r>
    <r>
      <rPr>
        <b/>
        <sz val="12"/>
        <rFont val="Arial CE"/>
        <family val="2"/>
      </rPr>
      <t>ilość ścieków</t>
    </r>
    <r>
      <rPr>
        <sz val="12"/>
        <rFont val="Arial CE"/>
        <family val="2"/>
      </rPr>
      <t xml:space="preserve"> =</t>
    </r>
    <r>
      <rPr>
        <b/>
        <sz val="12"/>
        <rFont val="Arial CE"/>
        <family val="2"/>
      </rPr>
      <t xml:space="preserve">  </t>
    </r>
  </si>
  <si>
    <r>
      <t>m</t>
    </r>
    <r>
      <rPr>
        <b/>
        <vertAlign val="superscript"/>
        <sz val="14"/>
        <rFont val="Arial CE"/>
        <family val="0"/>
      </rPr>
      <t>3</t>
    </r>
    <r>
      <rPr>
        <b/>
        <sz val="14"/>
        <rFont val="Arial CE"/>
        <family val="0"/>
      </rPr>
      <t>/rok =</t>
    </r>
  </si>
  <si>
    <r>
      <t>m</t>
    </r>
    <r>
      <rPr>
        <b/>
        <vertAlign val="superscript"/>
        <sz val="14"/>
        <rFont val="Arial CE"/>
        <family val="0"/>
      </rPr>
      <t>3</t>
    </r>
    <r>
      <rPr>
        <b/>
        <sz val="14"/>
        <rFont val="Arial CE"/>
        <family val="0"/>
      </rPr>
      <t>/dobę</t>
    </r>
  </si>
  <si>
    <r>
      <t xml:space="preserve">   </t>
    </r>
    <r>
      <rPr>
        <sz val="14"/>
        <rFont val="Arial CE"/>
        <family val="0"/>
      </rPr>
      <t xml:space="preserve"> (365 dni)</t>
    </r>
  </si>
  <si>
    <r>
      <t xml:space="preserve">Ś c i e k i     s u r o w e    </t>
    </r>
    <r>
      <rPr>
        <b/>
        <sz val="14"/>
        <rFont val="Arial CE"/>
        <family val="0"/>
      </rPr>
      <t xml:space="preserve">   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>-</t>
    </r>
    <r>
      <rPr>
        <sz val="12"/>
        <rFont val="Arial CE"/>
        <family val="2"/>
      </rPr>
      <t xml:space="preserve">        </t>
    </r>
    <r>
      <rPr>
        <b/>
        <sz val="12"/>
        <rFont val="Arial CE"/>
        <family val="2"/>
      </rPr>
      <t>próba chwilowa</t>
    </r>
  </si>
  <si>
    <r>
      <t xml:space="preserve">R O K </t>
    </r>
    <r>
      <rPr>
        <b/>
        <sz val="16"/>
        <rFont val="Arial CE"/>
        <family val="2"/>
      </rPr>
      <t xml:space="preserve"> </t>
    </r>
    <r>
      <rPr>
        <b/>
        <sz val="14"/>
        <rFont val="Arial CE"/>
        <family val="0"/>
      </rPr>
      <t xml:space="preserve">   </t>
    </r>
    <r>
      <rPr>
        <b/>
        <sz val="20"/>
        <rFont val="Arial CE"/>
        <family val="2"/>
      </rPr>
      <t xml:space="preserve">2022  </t>
    </r>
    <r>
      <rPr>
        <b/>
        <sz val="14"/>
        <rFont val="Arial CE"/>
        <family val="0"/>
      </rPr>
      <t xml:space="preserve">   -     </t>
    </r>
    <r>
      <rPr>
        <b/>
        <sz val="12"/>
        <rFont val="Arial CE"/>
        <family val="2"/>
      </rPr>
      <t>ilość ścieków</t>
    </r>
    <r>
      <rPr>
        <sz val="12"/>
        <rFont val="Arial CE"/>
        <family val="2"/>
      </rPr>
      <t xml:space="preserve">  </t>
    </r>
    <r>
      <rPr>
        <b/>
        <sz val="12"/>
        <rFont val="Arial CE"/>
        <family val="2"/>
      </rPr>
      <t xml:space="preserve">   =</t>
    </r>
    <r>
      <rPr>
        <sz val="12"/>
        <rFont val="Arial CE"/>
        <family val="2"/>
      </rPr>
      <t xml:space="preserve">  </t>
    </r>
    <r>
      <rPr>
        <b/>
        <sz val="14"/>
        <rFont val="Arial CE"/>
        <family val="0"/>
      </rPr>
      <t xml:space="preserve"> </t>
    </r>
  </si>
  <si>
    <r>
      <t>m</t>
    </r>
    <r>
      <rPr>
        <b/>
        <vertAlign val="superscript"/>
        <sz val="14"/>
        <rFont val="Arial CE"/>
        <family val="0"/>
      </rPr>
      <t>3</t>
    </r>
    <r>
      <rPr>
        <b/>
        <sz val="14"/>
        <rFont val="Arial CE"/>
        <family val="0"/>
      </rPr>
      <t>/rok</t>
    </r>
  </si>
  <si>
    <r>
      <t>=</t>
    </r>
    <r>
      <rPr>
        <sz val="14"/>
        <rFont val="Arial CE"/>
        <family val="0"/>
      </rPr>
      <t xml:space="preserve"> (365 dni)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</si>
</sst>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zł&quot;;\-#,##0&quot;zł&quot;"/>
    <numFmt numFmtId="167" formatCode="#,##0&quot;zł&quot;;[Red]\-#,##0&quot;zł&quot;"/>
    <numFmt numFmtId="168" formatCode="#,##0.00&quot;zł&quot;;\-#,##0.00&quot;zł&quot;"/>
    <numFmt numFmtId="169" formatCode="#,##0.00&quot;zł&quot;;[Red]\-#,##0.00&quot;zł&quot;"/>
    <numFmt numFmtId="170" formatCode="_-* #,##0&quot;zł&quot;_-;\-* #,##0&quot;zł&quot;_-;_-* &quot;-&quot;&quot;zł&quot;_-;_-@_-"/>
    <numFmt numFmtId="171" formatCode="_-* #,##0_z_ł_-;\-* #,##0_z_ł_-;_-* &quot;-&quot;_z_ł_-;_-@_-"/>
    <numFmt numFmtId="172" formatCode="_-* #,##0.00&quot;zł&quot;_-;\-* #,##0.00&quot;zł&quot;_-;_-* &quot;-&quot;??&quot;zł&quot;_-;_-@_-"/>
    <numFmt numFmtId="173" formatCode="_-* #,##0.00_z_ł_-;\-* #,##0.00_z_ł_-;_-* &quot;-&quot;??_z_ł_-;_-@_-"/>
    <numFmt numFmtId="174" formatCode="0.0"/>
    <numFmt numFmtId="175" formatCode="0.000"/>
    <numFmt numFmtId="176" formatCode="#,##0\ &quot;zł&quot;"/>
    <numFmt numFmtId="177" formatCode="0.0000"/>
    <numFmt numFmtId="178" formatCode="#,##0.00\ _z_ł"/>
    <numFmt numFmtId="179" formatCode="0.0%"/>
    <numFmt numFmtId="180" formatCode="0.000000"/>
    <numFmt numFmtId="181" formatCode="#,##0.000\ _z_ł"/>
    <numFmt numFmtId="182" formatCode="#,##0.0"/>
    <numFmt numFmtId="183" formatCode="#,##0.000"/>
    <numFmt numFmtId="184" formatCode="_-* #,##0.0\ _z_ł_-;\-* #,##0.0\ _z_ł_-;_-* &quot;-&quot;??\ _z_ł_-;_-@_-"/>
    <numFmt numFmtId="185" formatCode="_-* #,##0\ _z_ł_-;\-* #,##0\ _z_ł_-;_-* &quot;-&quot;??\ _z_ł_-;_-@_-"/>
    <numFmt numFmtId="186" formatCode="_-* #,##0.000\ _z_ł_-;\-* #,##0.000\ _z_ł_-;_-* &quot;-&quot;??\ _z_ł_-;_-@_-"/>
    <numFmt numFmtId="187" formatCode="#,##0.0\ _z_ł"/>
  </numFmts>
  <fonts count="5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vertAlign val="superscript"/>
      <sz val="12"/>
      <name val="Arial CE"/>
      <family val="2"/>
    </font>
    <font>
      <b/>
      <sz val="10"/>
      <name val="Arial CE"/>
      <family val="0"/>
    </font>
    <font>
      <b/>
      <vertAlign val="subscript"/>
      <sz val="10"/>
      <name val="Arial CE"/>
      <family val="2"/>
    </font>
    <font>
      <vertAlign val="superscript"/>
      <sz val="10"/>
      <name val="Arial CE"/>
      <family val="0"/>
    </font>
    <font>
      <i/>
      <sz val="10"/>
      <name val="Arial CE"/>
      <family val="0"/>
    </font>
    <font>
      <vertAlign val="subscript"/>
      <sz val="10"/>
      <name val="Arial CE"/>
      <family val="0"/>
    </font>
    <font>
      <b/>
      <vertAlign val="superscript"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0"/>
    </font>
    <font>
      <b/>
      <sz val="10"/>
      <name val="Arial"/>
      <family val="2"/>
    </font>
    <font>
      <b/>
      <vertAlign val="superscript"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53" applyFont="1" applyAlignment="1">
      <alignment horizontal="left"/>
      <protection/>
    </xf>
    <xf numFmtId="2" fontId="4" fillId="0" borderId="0" xfId="53" applyNumberFormat="1" applyFont="1" applyAlignment="1">
      <alignment horizontal="left"/>
      <protection/>
    </xf>
    <xf numFmtId="178" fontId="4" fillId="0" borderId="0" xfId="53" applyNumberFormat="1" applyFont="1" applyAlignment="1">
      <alignment horizontal="left"/>
      <protection/>
    </xf>
    <xf numFmtId="174" fontId="4" fillId="0" borderId="0" xfId="53" applyNumberFormat="1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1" fillId="0" borderId="0" xfId="53">
      <alignment/>
      <protection/>
    </xf>
    <xf numFmtId="0" fontId="7" fillId="0" borderId="0" xfId="53" applyFont="1" applyAlignment="1">
      <alignment horizontal="left"/>
      <protection/>
    </xf>
    <xf numFmtId="2" fontId="1" fillId="0" borderId="0" xfId="53" applyNumberFormat="1" applyAlignment="1">
      <alignment horizontal="left"/>
      <protection/>
    </xf>
    <xf numFmtId="178" fontId="1" fillId="0" borderId="0" xfId="53" applyNumberFormat="1" applyAlignment="1">
      <alignment horizontal="left"/>
      <protection/>
    </xf>
    <xf numFmtId="174" fontId="1" fillId="0" borderId="0" xfId="53" applyNumberFormat="1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11" fillId="0" borderId="10" xfId="53" applyFont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2" fontId="11" fillId="0" borderId="11" xfId="53" applyNumberFormat="1" applyFont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178" fontId="11" fillId="0" borderId="11" xfId="53" applyNumberFormat="1" applyFont="1" applyBorder="1" applyAlignment="1">
      <alignment horizontal="center"/>
      <protection/>
    </xf>
    <xf numFmtId="174" fontId="11" fillId="0" borderId="11" xfId="53" applyNumberFormat="1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Alignment="1">
      <alignment horizontal="left"/>
      <protection/>
    </xf>
    <xf numFmtId="0" fontId="1" fillId="0" borderId="13" xfId="53" applyBorder="1" applyAlignment="1">
      <alignment horizontal="center"/>
      <protection/>
    </xf>
    <xf numFmtId="0" fontId="1" fillId="0" borderId="0" xfId="53" applyAlignment="1">
      <alignment horizontal="center"/>
      <protection/>
    </xf>
    <xf numFmtId="2" fontId="1" fillId="0" borderId="0" xfId="53" applyNumberFormat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178" fontId="1" fillId="0" borderId="0" xfId="53" applyNumberFormat="1" applyAlignment="1">
      <alignment horizontal="center"/>
      <protection/>
    </xf>
    <xf numFmtId="174" fontId="1" fillId="0" borderId="0" xfId="53" applyNumberFormat="1" applyAlignment="1">
      <alignment horizontal="center"/>
      <protection/>
    </xf>
    <xf numFmtId="0" fontId="1" fillId="0" borderId="14" xfId="53" applyBorder="1" applyAlignment="1">
      <alignment horizontal="center"/>
      <protection/>
    </xf>
    <xf numFmtId="0" fontId="14" fillId="0" borderId="0" xfId="53" applyFont="1">
      <alignment/>
      <protection/>
    </xf>
    <xf numFmtId="0" fontId="1" fillId="0" borderId="15" xfId="53" applyBorder="1" applyAlignment="1">
      <alignment horizontal="left"/>
      <protection/>
    </xf>
    <xf numFmtId="0" fontId="1" fillId="0" borderId="16" xfId="53" applyBorder="1" applyAlignment="1">
      <alignment horizontal="left"/>
      <protection/>
    </xf>
    <xf numFmtId="2" fontId="1" fillId="0" borderId="16" xfId="53" applyNumberFormat="1" applyBorder="1" applyAlignment="1">
      <alignment horizontal="left"/>
      <protection/>
    </xf>
    <xf numFmtId="0" fontId="14" fillId="0" borderId="16" xfId="53" applyFont="1" applyBorder="1" applyAlignment="1">
      <alignment horizontal="left"/>
      <protection/>
    </xf>
    <xf numFmtId="178" fontId="1" fillId="0" borderId="16" xfId="53" applyNumberFormat="1" applyBorder="1" applyAlignment="1">
      <alignment horizontal="left"/>
      <protection/>
    </xf>
    <xf numFmtId="174" fontId="1" fillId="0" borderId="16" xfId="53" applyNumberFormat="1" applyBorder="1" applyAlignment="1">
      <alignment horizontal="left"/>
      <protection/>
    </xf>
    <xf numFmtId="0" fontId="1" fillId="0" borderId="17" xfId="53" applyBorder="1" applyAlignment="1">
      <alignment horizontal="left"/>
      <protection/>
    </xf>
    <xf numFmtId="0" fontId="13" fillId="0" borderId="0" xfId="53" applyFont="1">
      <alignment/>
      <protection/>
    </xf>
    <xf numFmtId="0" fontId="11" fillId="0" borderId="18" xfId="53" applyFont="1" applyBorder="1" applyAlignment="1">
      <alignment horizontal="left"/>
      <protection/>
    </xf>
    <xf numFmtId="0" fontId="16" fillId="0" borderId="19" xfId="53" applyFont="1" applyBorder="1" applyAlignment="1">
      <alignment horizontal="left"/>
      <protection/>
    </xf>
    <xf numFmtId="2" fontId="11" fillId="0" borderId="19" xfId="53" applyNumberFormat="1" applyFont="1" applyBorder="1" applyAlignment="1">
      <alignment horizontal="left"/>
      <protection/>
    </xf>
    <xf numFmtId="0" fontId="17" fillId="0" borderId="19" xfId="53" applyFont="1" applyBorder="1" applyAlignment="1">
      <alignment horizontal="left"/>
      <protection/>
    </xf>
    <xf numFmtId="0" fontId="11" fillId="0" borderId="19" xfId="53" applyFont="1" applyBorder="1" applyAlignment="1">
      <alignment horizontal="center"/>
      <protection/>
    </xf>
    <xf numFmtId="2" fontId="11" fillId="0" borderId="19" xfId="53" applyNumberFormat="1" applyFont="1" applyBorder="1" applyAlignment="1">
      <alignment horizontal="center"/>
      <protection/>
    </xf>
    <xf numFmtId="178" fontId="11" fillId="0" borderId="19" xfId="53" applyNumberFormat="1" applyFont="1" applyBorder="1" applyAlignment="1">
      <alignment horizontal="center"/>
      <protection/>
    </xf>
    <xf numFmtId="174" fontId="11" fillId="0" borderId="19" xfId="53" applyNumberFormat="1" applyFont="1" applyBorder="1" applyAlignment="1">
      <alignment horizontal="center"/>
      <protection/>
    </xf>
    <xf numFmtId="0" fontId="16" fillId="0" borderId="0" xfId="53" applyFont="1" applyAlignment="1">
      <alignment horizontal="left"/>
      <protection/>
    </xf>
    <xf numFmtId="0" fontId="17" fillId="0" borderId="0" xfId="53" applyFont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6" fillId="0" borderId="18" xfId="53" applyFont="1" applyBorder="1" applyAlignment="1">
      <alignment horizontal="left"/>
      <protection/>
    </xf>
    <xf numFmtId="2" fontId="6" fillId="0" borderId="19" xfId="53" applyNumberFormat="1" applyFont="1" applyBorder="1" applyAlignment="1">
      <alignment horizontal="center"/>
      <protection/>
    </xf>
    <xf numFmtId="1" fontId="6" fillId="0" borderId="19" xfId="53" applyNumberFormat="1" applyFont="1" applyBorder="1" applyAlignment="1">
      <alignment horizontal="center"/>
      <protection/>
    </xf>
    <xf numFmtId="174" fontId="6" fillId="0" borderId="19" xfId="53" applyNumberFormat="1" applyFont="1" applyBorder="1" applyAlignment="1">
      <alignment horizontal="center"/>
      <protection/>
    </xf>
    <xf numFmtId="2" fontId="11" fillId="0" borderId="0" xfId="53" applyNumberFormat="1" applyFont="1" applyAlignment="1">
      <alignment horizontal="center"/>
      <protection/>
    </xf>
    <xf numFmtId="2" fontId="1" fillId="0" borderId="0" xfId="53" applyNumberFormat="1">
      <alignment/>
      <protection/>
    </xf>
    <xf numFmtId="178" fontId="1" fillId="0" borderId="0" xfId="53" applyNumberFormat="1">
      <alignment/>
      <protection/>
    </xf>
    <xf numFmtId="174" fontId="1" fillId="0" borderId="0" xfId="53" applyNumberFormat="1">
      <alignment/>
      <protection/>
    </xf>
    <xf numFmtId="0" fontId="1" fillId="0" borderId="15" xfId="53" applyBorder="1">
      <alignment/>
      <protection/>
    </xf>
    <xf numFmtId="0" fontId="13" fillId="0" borderId="16" xfId="53" applyFont="1" applyBorder="1">
      <alignment/>
      <protection/>
    </xf>
    <xf numFmtId="2" fontId="1" fillId="0" borderId="16" xfId="53" applyNumberFormat="1" applyBorder="1">
      <alignment/>
      <protection/>
    </xf>
    <xf numFmtId="0" fontId="14" fillId="0" borderId="16" xfId="53" applyFont="1" applyBorder="1">
      <alignment/>
      <protection/>
    </xf>
    <xf numFmtId="0" fontId="1" fillId="0" borderId="16" xfId="53" applyBorder="1">
      <alignment/>
      <protection/>
    </xf>
    <xf numFmtId="0" fontId="1" fillId="0" borderId="17" xfId="53" applyBorder="1">
      <alignment/>
      <protection/>
    </xf>
    <xf numFmtId="0" fontId="11" fillId="0" borderId="20" xfId="53" applyFont="1" applyBorder="1" applyAlignment="1">
      <alignment horizontal="center"/>
      <protection/>
    </xf>
    <xf numFmtId="173" fontId="1" fillId="0" borderId="0" xfId="44" applyFont="1" applyAlignment="1">
      <alignment horizontal="left"/>
    </xf>
    <xf numFmtId="173" fontId="1" fillId="0" borderId="0" xfId="44" applyAlignment="1">
      <alignment horizontal="left"/>
    </xf>
    <xf numFmtId="0" fontId="6" fillId="0" borderId="19" xfId="53" applyFont="1" applyBorder="1" applyAlignment="1">
      <alignment horizontal="center"/>
      <protection/>
    </xf>
    <xf numFmtId="2" fontId="9" fillId="0" borderId="0" xfId="53" applyNumberFormat="1" applyFont="1" applyAlignment="1">
      <alignment horizontal="left"/>
      <protection/>
    </xf>
    <xf numFmtId="174" fontId="9" fillId="0" borderId="0" xfId="53" applyNumberFormat="1" applyFont="1" applyAlignment="1">
      <alignment horizontal="left"/>
      <protection/>
    </xf>
    <xf numFmtId="1" fontId="9" fillId="0" borderId="0" xfId="53" applyNumberFormat="1" applyFont="1" applyAlignment="1">
      <alignment horizontal="left"/>
      <protection/>
    </xf>
    <xf numFmtId="1" fontId="1" fillId="0" borderId="0" xfId="53" applyNumberFormat="1" applyAlignment="1">
      <alignment horizontal="left"/>
      <protection/>
    </xf>
    <xf numFmtId="177" fontId="1" fillId="0" borderId="0" xfId="53" applyNumberFormat="1">
      <alignment/>
      <protection/>
    </xf>
    <xf numFmtId="2" fontId="1" fillId="0" borderId="0" xfId="53" applyNumberFormat="1" applyFont="1" applyAlignment="1">
      <alignment horizontal="left"/>
      <protection/>
    </xf>
    <xf numFmtId="0" fontId="16" fillId="0" borderId="16" xfId="53" applyFont="1" applyBorder="1" applyAlignment="1">
      <alignment horizontal="left"/>
      <protection/>
    </xf>
    <xf numFmtId="1" fontId="11" fillId="0" borderId="19" xfId="53" applyNumberFormat="1" applyFont="1" applyBorder="1" applyAlignment="1">
      <alignment horizontal="center"/>
      <protection/>
    </xf>
    <xf numFmtId="0" fontId="1" fillId="0" borderId="13" xfId="53" applyBorder="1">
      <alignment/>
      <protection/>
    </xf>
    <xf numFmtId="0" fontId="11" fillId="0" borderId="0" xfId="53" applyFont="1">
      <alignment/>
      <protection/>
    </xf>
    <xf numFmtId="3" fontId="1" fillId="0" borderId="13" xfId="53" applyNumberFormat="1" applyBorder="1" applyAlignment="1">
      <alignment horizontal="center"/>
      <protection/>
    </xf>
    <xf numFmtId="0" fontId="1" fillId="0" borderId="15" xfId="53" applyBorder="1" applyAlignment="1">
      <alignment horizontal="center"/>
      <protection/>
    </xf>
    <xf numFmtId="0" fontId="6" fillId="0" borderId="18" xfId="53" applyFont="1" applyBorder="1">
      <alignment/>
      <protection/>
    </xf>
    <xf numFmtId="3" fontId="6" fillId="0" borderId="18" xfId="53" applyNumberFormat="1" applyFont="1" applyBorder="1" applyAlignment="1">
      <alignment horizontal="center"/>
      <protection/>
    </xf>
    <xf numFmtId="0" fontId="1" fillId="0" borderId="0" xfId="53" applyFont="1">
      <alignment/>
      <protection/>
    </xf>
    <xf numFmtId="1" fontId="1" fillId="0" borderId="0" xfId="53" applyNumberFormat="1">
      <alignment/>
      <protection/>
    </xf>
    <xf numFmtId="0" fontId="1" fillId="0" borderId="10" xfId="53" applyBorder="1">
      <alignment/>
      <protection/>
    </xf>
    <xf numFmtId="174" fontId="1" fillId="0" borderId="0" xfId="53" applyNumberFormat="1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1" fillId="0" borderId="20" xfId="53" applyFont="1" applyBorder="1" applyAlignment="1">
      <alignment horizontal="center"/>
      <protection/>
    </xf>
    <xf numFmtId="1" fontId="6" fillId="0" borderId="20" xfId="53" applyNumberFormat="1" applyFont="1" applyBorder="1" applyAlignment="1">
      <alignment horizontal="center"/>
      <protection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174" fontId="11" fillId="0" borderId="0" xfId="53" applyNumberFormat="1" applyFont="1" applyAlignment="1">
      <alignment horizontal="center"/>
      <protection/>
    </xf>
    <xf numFmtId="2" fontId="11" fillId="0" borderId="0" xfId="53" applyNumberFormat="1" applyFont="1" applyAlignment="1">
      <alignment horizontal="center"/>
      <protection/>
    </xf>
    <xf numFmtId="1" fontId="11" fillId="0" borderId="0" xfId="53" applyNumberFormat="1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177" fontId="11" fillId="0" borderId="0" xfId="53" applyNumberFormat="1" applyFont="1" applyAlignment="1">
      <alignment horizontal="center"/>
      <protection/>
    </xf>
    <xf numFmtId="174" fontId="11" fillId="0" borderId="21" xfId="53" applyNumberFormat="1" applyFont="1" applyBorder="1" applyAlignment="1">
      <alignment horizontal="center"/>
      <protection/>
    </xf>
    <xf numFmtId="174" fontId="11" fillId="0" borderId="21" xfId="53" applyNumberFormat="1" applyFont="1" applyBorder="1" applyAlignment="1">
      <alignment horizontal="center"/>
      <protection/>
    </xf>
    <xf numFmtId="2" fontId="11" fillId="0" borderId="21" xfId="53" applyNumberFormat="1" applyFont="1" applyBorder="1" applyAlignment="1">
      <alignment horizontal="center"/>
      <protection/>
    </xf>
    <xf numFmtId="2" fontId="11" fillId="0" borderId="21" xfId="53" applyNumberFormat="1" applyFont="1" applyBorder="1" applyAlignment="1">
      <alignment horizontal="center"/>
      <protection/>
    </xf>
    <xf numFmtId="1" fontId="11" fillId="0" borderId="21" xfId="53" applyNumberFormat="1" applyFont="1" applyBorder="1" applyAlignment="1">
      <alignment horizontal="center"/>
      <protection/>
    </xf>
    <xf numFmtId="1" fontId="11" fillId="0" borderId="22" xfId="53" applyNumberFormat="1" applyFont="1" applyBorder="1" applyAlignment="1">
      <alignment horizontal="center"/>
      <protection/>
    </xf>
    <xf numFmtId="174" fontId="1" fillId="0" borderId="23" xfId="53" applyNumberFormat="1" applyBorder="1" applyAlignment="1">
      <alignment horizontal="center"/>
      <protection/>
    </xf>
    <xf numFmtId="2" fontId="1" fillId="0" borderId="23" xfId="53" applyNumberFormat="1" applyFont="1" applyBorder="1" applyAlignment="1">
      <alignment horizontal="center"/>
      <protection/>
    </xf>
    <xf numFmtId="2" fontId="1" fillId="0" borderId="23" xfId="53" applyNumberFormat="1" applyBorder="1" applyAlignment="1">
      <alignment horizontal="center"/>
      <protection/>
    </xf>
    <xf numFmtId="1" fontId="1" fillId="0" borderId="23" xfId="53" applyNumberFormat="1" applyBorder="1" applyAlignment="1">
      <alignment horizontal="center"/>
      <protection/>
    </xf>
    <xf numFmtId="1" fontId="1" fillId="0" borderId="24" xfId="53" applyNumberFormat="1" applyBorder="1" applyAlignment="1">
      <alignment horizontal="center"/>
      <protection/>
    </xf>
    <xf numFmtId="174" fontId="11" fillId="0" borderId="25" xfId="53" applyNumberFormat="1" applyFont="1" applyBorder="1" applyAlignment="1">
      <alignment horizontal="center"/>
      <protection/>
    </xf>
    <xf numFmtId="2" fontId="11" fillId="0" borderId="25" xfId="53" applyNumberFormat="1" applyFont="1" applyBorder="1" applyAlignment="1">
      <alignment horizontal="center"/>
      <protection/>
    </xf>
    <xf numFmtId="2" fontId="11" fillId="0" borderId="25" xfId="53" applyNumberFormat="1" applyFont="1" applyBorder="1" applyAlignment="1">
      <alignment horizontal="center"/>
      <protection/>
    </xf>
    <xf numFmtId="2" fontId="1" fillId="0" borderId="23" xfId="53" applyNumberFormat="1" applyBorder="1">
      <alignment/>
      <protection/>
    </xf>
    <xf numFmtId="2" fontId="11" fillId="0" borderId="23" xfId="53" applyNumberFormat="1" applyFont="1" applyBorder="1" applyAlignment="1">
      <alignment horizontal="center"/>
      <protection/>
    </xf>
    <xf numFmtId="1" fontId="1" fillId="0" borderId="23" xfId="53" applyNumberFormat="1" applyBorder="1">
      <alignment/>
      <protection/>
    </xf>
    <xf numFmtId="0" fontId="11" fillId="0" borderId="26" xfId="53" applyFont="1" applyBorder="1" applyAlignment="1">
      <alignment horizontal="center"/>
      <protection/>
    </xf>
    <xf numFmtId="0" fontId="11" fillId="0" borderId="27" xfId="53" applyFont="1" applyBorder="1" applyAlignment="1">
      <alignment horizontal="center"/>
      <protection/>
    </xf>
    <xf numFmtId="174" fontId="1" fillId="0" borderId="23" xfId="53" applyNumberFormat="1" applyBorder="1">
      <alignment/>
      <protection/>
    </xf>
    <xf numFmtId="1" fontId="1" fillId="0" borderId="24" xfId="53" applyNumberFormat="1" applyBorder="1">
      <alignment/>
      <protection/>
    </xf>
    <xf numFmtId="174" fontId="1" fillId="0" borderId="23" xfId="53" applyNumberFormat="1" applyFont="1" applyBorder="1" applyAlignment="1">
      <alignment horizontal="center"/>
      <protection/>
    </xf>
    <xf numFmtId="1" fontId="1" fillId="0" borderId="23" xfId="53" applyNumberFormat="1" applyFont="1" applyBorder="1" applyAlignment="1">
      <alignment horizontal="center"/>
      <protection/>
    </xf>
    <xf numFmtId="1" fontId="1" fillId="0" borderId="24" xfId="53" applyNumberFormat="1" applyFont="1" applyBorder="1" applyAlignment="1">
      <alignment horizontal="center"/>
      <protection/>
    </xf>
    <xf numFmtId="174" fontId="1" fillId="0" borderId="25" xfId="53" applyNumberFormat="1" applyBorder="1" applyAlignment="1">
      <alignment horizontal="center"/>
      <protection/>
    </xf>
    <xf numFmtId="2" fontId="1" fillId="0" borderId="25" xfId="53" applyNumberFormat="1" applyBorder="1" applyAlignment="1">
      <alignment horizontal="center"/>
      <protection/>
    </xf>
    <xf numFmtId="1" fontId="1" fillId="0" borderId="25" xfId="53" applyNumberFormat="1" applyBorder="1" applyAlignment="1">
      <alignment horizontal="center"/>
      <protection/>
    </xf>
    <xf numFmtId="1" fontId="1" fillId="0" borderId="28" xfId="53" applyNumberFormat="1" applyBorder="1" applyAlignment="1">
      <alignment horizontal="center"/>
      <protection/>
    </xf>
    <xf numFmtId="174" fontId="6" fillId="0" borderId="26" xfId="53" applyNumberFormat="1" applyFont="1" applyBorder="1" applyAlignment="1">
      <alignment horizontal="center"/>
      <protection/>
    </xf>
    <xf numFmtId="2" fontId="6" fillId="0" borderId="26" xfId="53" applyNumberFormat="1" applyFont="1" applyBorder="1" applyAlignment="1">
      <alignment horizontal="center"/>
      <protection/>
    </xf>
    <xf numFmtId="1" fontId="6" fillId="0" borderId="26" xfId="53" applyNumberFormat="1" applyFont="1" applyBorder="1" applyAlignment="1">
      <alignment horizontal="center"/>
      <protection/>
    </xf>
    <xf numFmtId="1" fontId="6" fillId="0" borderId="27" xfId="53" applyNumberFormat="1" applyFont="1" applyBorder="1" applyAlignment="1">
      <alignment horizontal="center"/>
      <protection/>
    </xf>
    <xf numFmtId="2" fontId="11" fillId="0" borderId="25" xfId="53" applyNumberFormat="1" applyFont="1" applyBorder="1" applyAlignment="1">
      <alignment horizontal="left"/>
      <protection/>
    </xf>
    <xf numFmtId="1" fontId="1" fillId="0" borderId="25" xfId="53" applyNumberFormat="1" applyBorder="1">
      <alignment/>
      <protection/>
    </xf>
    <xf numFmtId="174" fontId="1" fillId="0" borderId="25" xfId="53" applyNumberFormat="1" applyBorder="1">
      <alignment/>
      <protection/>
    </xf>
    <xf numFmtId="1" fontId="1" fillId="0" borderId="28" xfId="53" applyNumberFormat="1" applyBorder="1">
      <alignment/>
      <protection/>
    </xf>
    <xf numFmtId="0" fontId="1" fillId="0" borderId="23" xfId="53" applyBorder="1">
      <alignment/>
      <protection/>
    </xf>
    <xf numFmtId="0" fontId="11" fillId="0" borderId="27" xfId="53" applyFont="1" applyBorder="1" applyAlignment="1">
      <alignment horizontal="center"/>
      <protection/>
    </xf>
    <xf numFmtId="1" fontId="1" fillId="0" borderId="21" xfId="53" applyNumberFormat="1" applyBorder="1">
      <alignment/>
      <protection/>
    </xf>
    <xf numFmtId="174" fontId="1" fillId="0" borderId="21" xfId="53" applyNumberFormat="1" applyBorder="1">
      <alignment/>
      <protection/>
    </xf>
    <xf numFmtId="1" fontId="1" fillId="0" borderId="22" xfId="53" applyNumberFormat="1" applyBorder="1">
      <alignment/>
      <protection/>
    </xf>
    <xf numFmtId="0" fontId="11" fillId="0" borderId="25" xfId="53" applyFont="1" applyBorder="1" applyAlignment="1">
      <alignment horizontal="center"/>
      <protection/>
    </xf>
    <xf numFmtId="1" fontId="11" fillId="0" borderId="25" xfId="53" applyNumberFormat="1" applyFont="1" applyBorder="1" applyAlignment="1">
      <alignment horizontal="center"/>
      <protection/>
    </xf>
    <xf numFmtId="174" fontId="11" fillId="0" borderId="25" xfId="53" applyNumberFormat="1" applyFont="1" applyBorder="1" applyAlignment="1">
      <alignment horizontal="center"/>
      <protection/>
    </xf>
    <xf numFmtId="1" fontId="11" fillId="0" borderId="28" xfId="53" applyNumberFormat="1" applyFont="1" applyBorder="1" applyAlignment="1">
      <alignment horizontal="center"/>
      <protection/>
    </xf>
    <xf numFmtId="2" fontId="1" fillId="0" borderId="25" xfId="53" applyNumberFormat="1" applyBorder="1">
      <alignment/>
      <protection/>
    </xf>
    <xf numFmtId="2" fontId="11" fillId="0" borderId="26" xfId="53" applyNumberFormat="1" applyFont="1" applyBorder="1" applyAlignment="1">
      <alignment horizontal="left"/>
      <protection/>
    </xf>
    <xf numFmtId="2" fontId="1" fillId="0" borderId="21" xfId="53" applyNumberFormat="1" applyBorder="1">
      <alignment/>
      <protection/>
    </xf>
    <xf numFmtId="3" fontId="6" fillId="0" borderId="29" xfId="53" applyNumberFormat="1" applyFont="1" applyBorder="1" applyAlignment="1">
      <alignment horizontal="center"/>
      <protection/>
    </xf>
    <xf numFmtId="1" fontId="6" fillId="0" borderId="30" xfId="53" applyNumberFormat="1" applyFont="1" applyBorder="1" applyAlignment="1">
      <alignment horizontal="center"/>
      <protection/>
    </xf>
    <xf numFmtId="1" fontId="1" fillId="0" borderId="0" xfId="53" applyNumberFormat="1" applyAlignment="1">
      <alignment horizontal="center"/>
      <protection/>
    </xf>
    <xf numFmtId="0" fontId="11" fillId="0" borderId="31" xfId="53" applyFont="1" applyBorder="1" applyAlignment="1">
      <alignment horizontal="center"/>
      <protection/>
    </xf>
    <xf numFmtId="0" fontId="11" fillId="0" borderId="32" xfId="53" applyFont="1" applyBorder="1" applyAlignment="1">
      <alignment horizontal="center"/>
      <protection/>
    </xf>
    <xf numFmtId="0" fontId="11" fillId="0" borderId="33" xfId="53" applyFont="1" applyBorder="1" applyAlignment="1">
      <alignment horizontal="left"/>
      <protection/>
    </xf>
    <xf numFmtId="0" fontId="1" fillId="0" borderId="33" xfId="53" applyBorder="1">
      <alignment/>
      <protection/>
    </xf>
    <xf numFmtId="2" fontId="1" fillId="0" borderId="0" xfId="53" applyNumberFormat="1" applyFont="1" applyAlignment="1">
      <alignment horizontal="center"/>
      <protection/>
    </xf>
    <xf numFmtId="0" fontId="11" fillId="0" borderId="32" xfId="53" applyFont="1" applyBorder="1" applyAlignment="1">
      <alignment horizontal="center"/>
      <protection/>
    </xf>
    <xf numFmtId="0" fontId="11" fillId="0" borderId="34" xfId="53" applyFont="1" applyBorder="1" applyAlignment="1">
      <alignment horizontal="left"/>
      <protection/>
    </xf>
    <xf numFmtId="0" fontId="1" fillId="0" borderId="24" xfId="53" applyBorder="1" applyAlignment="1">
      <alignment horizontal="center"/>
      <protection/>
    </xf>
    <xf numFmtId="0" fontId="1" fillId="0" borderId="23" xfId="53" applyBorder="1" applyAlignment="1">
      <alignment horizontal="center"/>
      <protection/>
    </xf>
    <xf numFmtId="3" fontId="1" fillId="0" borderId="0" xfId="53" applyNumberFormat="1">
      <alignment/>
      <protection/>
    </xf>
    <xf numFmtId="1" fontId="1" fillId="0" borderId="0" xfId="42" applyNumberFormat="1" applyFont="1" applyAlignment="1">
      <alignment horizontal="center"/>
    </xf>
    <xf numFmtId="43" fontId="1" fillId="0" borderId="0" xfId="42" applyFont="1" applyAlignment="1">
      <alignment horizontal="center"/>
    </xf>
    <xf numFmtId="1" fontId="11" fillId="0" borderId="23" xfId="53" applyNumberFormat="1" applyFont="1" applyBorder="1" applyAlignment="1">
      <alignment horizontal="left"/>
      <protection/>
    </xf>
    <xf numFmtId="1" fontId="1" fillId="0" borderId="24" xfId="53" applyNumberFormat="1" applyBorder="1" applyAlignment="1">
      <alignment horizontal="left"/>
      <protection/>
    </xf>
    <xf numFmtId="2" fontId="1" fillId="0" borderId="19" xfId="53" applyNumberFormat="1" applyBorder="1">
      <alignment/>
      <protection/>
    </xf>
    <xf numFmtId="0" fontId="11" fillId="0" borderId="35" xfId="53" applyFont="1" applyBorder="1" applyAlignment="1">
      <alignment horizontal="center"/>
      <protection/>
    </xf>
    <xf numFmtId="0" fontId="1" fillId="33" borderId="0" xfId="53" applyFill="1" applyAlignment="1">
      <alignment horizontal="center"/>
      <protection/>
    </xf>
    <xf numFmtId="0" fontId="1" fillId="33" borderId="0" xfId="53" applyFont="1" applyFill="1" applyAlignment="1">
      <alignment horizontal="center"/>
      <protection/>
    </xf>
    <xf numFmtId="2" fontId="1" fillId="33" borderId="0" xfId="53" applyNumberFormat="1" applyFill="1" applyAlignment="1">
      <alignment horizontal="center"/>
      <protection/>
    </xf>
    <xf numFmtId="174" fontId="1" fillId="33" borderId="0" xfId="53" applyNumberFormat="1" applyFill="1" applyAlignment="1">
      <alignment horizontal="center"/>
      <protection/>
    </xf>
    <xf numFmtId="178" fontId="1" fillId="33" borderId="0" xfId="53" applyNumberFormat="1" applyFill="1" applyAlignment="1">
      <alignment horizontal="center"/>
      <protection/>
    </xf>
    <xf numFmtId="174" fontId="56" fillId="0" borderId="0" xfId="53" applyNumberFormat="1" applyFont="1" applyAlignment="1">
      <alignment horizontal="center"/>
      <protection/>
    </xf>
    <xf numFmtId="0" fontId="1" fillId="0" borderId="0" xfId="53" applyAlignment="1" quotePrefix="1">
      <alignment horizontal="center"/>
      <protection/>
    </xf>
    <xf numFmtId="3" fontId="7" fillId="0" borderId="0" xfId="53" applyNumberFormat="1" applyFont="1" applyAlignment="1">
      <alignment horizontal="left"/>
      <protection/>
    </xf>
    <xf numFmtId="0" fontId="1" fillId="0" borderId="0" xfId="53" applyAlignment="1">
      <alignment horizontal="right"/>
      <protection/>
    </xf>
    <xf numFmtId="1" fontId="7" fillId="0" borderId="0" xfId="53" applyNumberFormat="1" applyFont="1" applyAlignment="1">
      <alignment horizontal="right"/>
      <protection/>
    </xf>
    <xf numFmtId="174" fontId="1" fillId="0" borderId="0" xfId="53" applyNumberFormat="1" applyAlignment="1">
      <alignment horizontal="right"/>
      <protection/>
    </xf>
    <xf numFmtId="1" fontId="1" fillId="33" borderId="0" xfId="53" applyNumberFormat="1" applyFill="1" applyAlignment="1">
      <alignment horizontal="center"/>
      <protection/>
    </xf>
    <xf numFmtId="3" fontId="7" fillId="0" borderId="0" xfId="53" applyNumberFormat="1" applyFont="1" applyAlignment="1">
      <alignment horizontal="center"/>
      <protection/>
    </xf>
    <xf numFmtId="1" fontId="7" fillId="0" borderId="0" xfId="53" applyNumberFormat="1" applyFont="1" applyAlignment="1">
      <alignment horizontal="center"/>
      <protection/>
    </xf>
    <xf numFmtId="0" fontId="1" fillId="0" borderId="0" xfId="53" applyFill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2" fontId="1" fillId="0" borderId="0" xfId="53" applyNumberFormat="1" applyFill="1" applyAlignment="1">
      <alignment horizontal="center"/>
      <protection/>
    </xf>
    <xf numFmtId="174" fontId="1" fillId="0" borderId="0" xfId="53" applyNumberFormat="1" applyFill="1" applyAlignment="1">
      <alignment horizontal="center"/>
      <protection/>
    </xf>
    <xf numFmtId="178" fontId="1" fillId="0" borderId="0" xfId="53" applyNumberFormat="1" applyFill="1" applyAlignment="1">
      <alignment horizontal="center"/>
      <protection/>
    </xf>
    <xf numFmtId="0" fontId="1" fillId="0" borderId="0" xfId="53" applyFill="1" applyAlignment="1" quotePrefix="1">
      <alignment horizontal="center"/>
      <protection/>
    </xf>
    <xf numFmtId="2" fontId="1" fillId="33" borderId="0" xfId="53" applyNumberFormat="1" applyFill="1" applyAlignment="1">
      <alignment horizontal="center"/>
      <protection/>
    </xf>
    <xf numFmtId="174" fontId="1" fillId="0" borderId="0" xfId="53" applyNumberFormat="1" applyFont="1" applyFill="1" applyAlignment="1">
      <alignment horizontal="center"/>
      <protection/>
    </xf>
    <xf numFmtId="1" fontId="1" fillId="0" borderId="0" xfId="53" applyNumberFormat="1" applyFill="1" applyAlignment="1">
      <alignment horizontal="center"/>
      <protection/>
    </xf>
    <xf numFmtId="0" fontId="1" fillId="0" borderId="0" xfId="53" applyFill="1" applyAlignment="1">
      <alignment horizontal="left"/>
      <protection/>
    </xf>
    <xf numFmtId="173" fontId="1" fillId="0" borderId="0" xfId="44" applyFont="1" applyFill="1" applyAlignment="1">
      <alignment horizontal="left"/>
    </xf>
    <xf numFmtId="173" fontId="1" fillId="0" borderId="0" xfId="44" applyFill="1" applyAlignment="1">
      <alignment horizontal="left"/>
    </xf>
    <xf numFmtId="2" fontId="1" fillId="33" borderId="0" xfId="53" applyNumberFormat="1" applyFill="1" applyAlignment="1">
      <alignment horizontal="center"/>
      <protection/>
    </xf>
    <xf numFmtId="2" fontId="1" fillId="0" borderId="11" xfId="53" applyNumberFormat="1" applyBorder="1" applyAlignment="1">
      <alignment horizontal="center"/>
      <protection/>
    </xf>
    <xf numFmtId="2" fontId="1" fillId="33" borderId="0" xfId="53" applyNumberFormat="1" applyFill="1" applyAlignment="1">
      <alignment horizontal="center"/>
      <protection/>
    </xf>
    <xf numFmtId="2" fontId="1" fillId="0" borderId="11" xfId="53" applyNumberFormat="1" applyBorder="1" applyAlignment="1">
      <alignment/>
      <protection/>
    </xf>
    <xf numFmtId="174" fontId="1" fillId="33" borderId="0" xfId="53" applyNumberFormat="1" applyFont="1" applyFill="1" applyAlignment="1">
      <alignment horizontal="center"/>
      <protection/>
    </xf>
    <xf numFmtId="0" fontId="1" fillId="33" borderId="0" xfId="53" applyFill="1" applyAlignment="1" quotePrefix="1">
      <alignment horizontal="center"/>
      <protection/>
    </xf>
    <xf numFmtId="1" fontId="1" fillId="0" borderId="11" xfId="53" applyNumberFormat="1" applyBorder="1" applyAlignment="1">
      <alignment horizontal="center"/>
      <protection/>
    </xf>
    <xf numFmtId="174" fontId="1" fillId="0" borderId="11" xfId="53" applyNumberFormat="1" applyBorder="1" applyAlignment="1">
      <alignment horizontal="center"/>
      <protection/>
    </xf>
    <xf numFmtId="187" fontId="1" fillId="0" borderId="0" xfId="53" applyNumberFormat="1" applyFill="1" applyAlignment="1">
      <alignment horizontal="center"/>
      <protection/>
    </xf>
    <xf numFmtId="2" fontId="1" fillId="33" borderId="0" xfId="53" applyNumberFormat="1" applyFill="1" applyAlignment="1">
      <alignment horizontal="center"/>
      <protection/>
    </xf>
    <xf numFmtId="2" fontId="1" fillId="33" borderId="11" xfId="53" applyNumberFormat="1" applyFill="1" applyBorder="1" applyAlignment="1">
      <alignment horizontal="center"/>
      <protection/>
    </xf>
    <xf numFmtId="1" fontId="1" fillId="33" borderId="11" xfId="53" applyNumberFormat="1" applyFill="1" applyBorder="1" applyAlignment="1">
      <alignment horizontal="center"/>
      <protection/>
    </xf>
    <xf numFmtId="174" fontId="1" fillId="33" borderId="11" xfId="53" applyNumberFormat="1" applyFill="1" applyBorder="1" applyAlignment="1">
      <alignment horizontal="center"/>
      <protection/>
    </xf>
    <xf numFmtId="2" fontId="1" fillId="33" borderId="11" xfId="53" applyNumberFormat="1" applyFill="1" applyBorder="1" applyAlignment="1">
      <alignment/>
      <protection/>
    </xf>
    <xf numFmtId="2" fontId="1" fillId="33" borderId="0" xfId="53" applyNumberFormat="1" applyFill="1" applyAlignment="1">
      <alignment horizontal="center"/>
      <protection/>
    </xf>
    <xf numFmtId="2" fontId="1" fillId="33" borderId="0" xfId="53" applyNumberFormat="1" applyFill="1" applyAlignment="1">
      <alignment horizontal="center"/>
      <protection/>
    </xf>
    <xf numFmtId="0" fontId="1" fillId="0" borderId="0" xfId="53" applyFill="1" applyAlignment="1">
      <alignment/>
      <protection/>
    </xf>
    <xf numFmtId="1" fontId="1" fillId="0" borderId="0" xfId="53" applyNumberFormat="1" applyFont="1" applyFill="1" applyAlignment="1">
      <alignment horizontal="center"/>
      <protection/>
    </xf>
    <xf numFmtId="2" fontId="1" fillId="33" borderId="0" xfId="53" applyNumberFormat="1" applyFill="1" applyAlignment="1">
      <alignment horizontal="center"/>
      <protection/>
    </xf>
    <xf numFmtId="187" fontId="1" fillId="33" borderId="0" xfId="53" applyNumberFormat="1" applyFill="1" applyAlignment="1">
      <alignment horizontal="center"/>
      <protection/>
    </xf>
    <xf numFmtId="2" fontId="1" fillId="33" borderId="0" xfId="53" applyNumberFormat="1" applyFill="1" applyAlignment="1">
      <alignment horizontal="center"/>
      <protection/>
    </xf>
    <xf numFmtId="2" fontId="1" fillId="0" borderId="11" xfId="53" applyNumberFormat="1" applyFill="1" applyBorder="1" applyAlignment="1">
      <alignment horizontal="center"/>
      <protection/>
    </xf>
    <xf numFmtId="1" fontId="1" fillId="0" borderId="11" xfId="53" applyNumberFormat="1" applyFill="1" applyBorder="1" applyAlignment="1">
      <alignment horizontal="center"/>
      <protection/>
    </xf>
    <xf numFmtId="174" fontId="1" fillId="0" borderId="11" xfId="53" applyNumberFormat="1" applyFill="1" applyBorder="1" applyAlignment="1">
      <alignment horizontal="center"/>
      <protection/>
    </xf>
    <xf numFmtId="2" fontId="1" fillId="0" borderId="11" xfId="53" applyNumberFormat="1" applyFill="1" applyBorder="1" applyAlignment="1">
      <alignment/>
      <protection/>
    </xf>
    <xf numFmtId="0" fontId="1" fillId="33" borderId="0" xfId="53" applyFill="1" applyAlignment="1">
      <alignment/>
      <protection/>
    </xf>
    <xf numFmtId="1" fontId="1" fillId="33" borderId="0" xfId="53" applyNumberFormat="1" applyFont="1" applyFill="1" applyAlignment="1">
      <alignment horizontal="center"/>
      <protection/>
    </xf>
    <xf numFmtId="0" fontId="7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1" fontId="4" fillId="0" borderId="0" xfId="53" applyNumberFormat="1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9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1" fontId="4" fillId="0" borderId="0" xfId="53" applyNumberFormat="1" applyFont="1" applyAlignment="1">
      <alignment/>
      <protection/>
    </xf>
    <xf numFmtId="0" fontId="7" fillId="0" borderId="0" xfId="53" applyFont="1" applyAlignment="1" quotePrefix="1">
      <alignment horizontal="left"/>
      <protection/>
    </xf>
    <xf numFmtId="1" fontId="18" fillId="0" borderId="0" xfId="53" applyNumberFormat="1" applyFont="1" applyAlignment="1">
      <alignment horizontal="left"/>
      <protection/>
    </xf>
    <xf numFmtId="2" fontId="1" fillId="0" borderId="0" xfId="53" applyNumberFormat="1" applyAlignment="1">
      <alignment horizontal="center"/>
      <protection/>
    </xf>
    <xf numFmtId="2" fontId="1" fillId="33" borderId="0" xfId="53" applyNumberFormat="1" applyFill="1" applyAlignment="1">
      <alignment horizontal="center"/>
      <protection/>
    </xf>
    <xf numFmtId="2" fontId="1" fillId="0" borderId="11" xfId="53" applyNumberFormat="1" applyBorder="1" applyAlignment="1">
      <alignment horizontal="center"/>
      <protection/>
    </xf>
    <xf numFmtId="0" fontId="1" fillId="0" borderId="0" xfId="53" applyFill="1" applyAlignment="1">
      <alignment horizontal="center"/>
      <protection/>
    </xf>
    <xf numFmtId="3" fontId="4" fillId="0" borderId="0" xfId="53" applyNumberFormat="1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3" fontId="4" fillId="0" borderId="0" xfId="53" applyNumberFormat="1" applyFont="1" applyAlignment="1">
      <alignment horizontal="center"/>
      <protection/>
    </xf>
    <xf numFmtId="0" fontId="4" fillId="0" borderId="0" xfId="53" applyFont="1" applyAlignment="1">
      <alignment horizont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_Ścieki 2007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Ścieki 2007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9">
      <selection activeCell="G40" sqref="G40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94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57</v>
      </c>
      <c r="B8" s="37"/>
      <c r="C8" s="41" t="s">
        <v>58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5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10984</v>
      </c>
      <c r="C9" s="22"/>
      <c r="D9" s="21"/>
      <c r="E9" s="21"/>
      <c r="F9" s="21"/>
      <c r="G9" s="22"/>
      <c r="H9" s="24"/>
      <c r="I9" s="25"/>
      <c r="J9" s="21"/>
      <c r="K9" s="21"/>
      <c r="L9" s="21"/>
      <c r="M9" s="21"/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 t="s">
        <v>91</v>
      </c>
      <c r="B10" s="46">
        <v>10510</v>
      </c>
      <c r="C10" s="22"/>
      <c r="D10" s="21"/>
      <c r="E10" s="25"/>
      <c r="F10" s="21"/>
      <c r="G10" s="22"/>
      <c r="H10" s="24"/>
      <c r="I10" s="25"/>
      <c r="J10" s="21"/>
      <c r="K10" s="21"/>
      <c r="L10" s="21"/>
      <c r="M10" s="21"/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10209</v>
      </c>
      <c r="C11" s="22">
        <v>7.64</v>
      </c>
      <c r="D11" s="21">
        <v>2640</v>
      </c>
      <c r="E11" s="25">
        <v>20</v>
      </c>
      <c r="F11" s="21">
        <v>65</v>
      </c>
      <c r="G11" s="22"/>
      <c r="H11" s="24"/>
      <c r="I11" s="25"/>
      <c r="J11" s="21"/>
      <c r="K11" s="21"/>
      <c r="L11" s="21"/>
      <c r="M11" s="21"/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10003</v>
      </c>
      <c r="C12" s="22">
        <v>7.63</v>
      </c>
      <c r="D12" s="21">
        <v>2440</v>
      </c>
      <c r="E12" s="25">
        <v>18.7</v>
      </c>
      <c r="F12" s="21">
        <v>64</v>
      </c>
      <c r="G12" s="22">
        <v>8.08</v>
      </c>
      <c r="H12" s="24">
        <v>0.89</v>
      </c>
      <c r="I12" s="25">
        <v>8.3</v>
      </c>
      <c r="J12" s="25">
        <v>12.4</v>
      </c>
      <c r="K12" s="21">
        <v>0.82</v>
      </c>
      <c r="L12" s="22">
        <v>1.53</v>
      </c>
      <c r="M12" s="21">
        <v>617</v>
      </c>
      <c r="N12" s="21">
        <v>92</v>
      </c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 t="s">
        <v>85</v>
      </c>
      <c r="B13" s="21">
        <v>10164</v>
      </c>
      <c r="C13" s="22">
        <v>7.59</v>
      </c>
      <c r="D13" s="21">
        <v>2400</v>
      </c>
      <c r="E13" s="25">
        <v>17.7</v>
      </c>
      <c r="F13" s="21">
        <v>59</v>
      </c>
      <c r="G13" s="22"/>
      <c r="H13" s="24"/>
      <c r="I13" s="25"/>
      <c r="J13" s="21"/>
      <c r="K13" s="21"/>
      <c r="L13" s="21"/>
      <c r="M13" s="21"/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 t="s">
        <v>66</v>
      </c>
      <c r="B14" s="21">
        <v>9003</v>
      </c>
      <c r="C14" s="22"/>
      <c r="D14" s="21"/>
      <c r="E14" s="25"/>
      <c r="F14" s="21"/>
      <c r="G14" s="22"/>
      <c r="H14" s="24"/>
      <c r="I14" s="25"/>
      <c r="J14" s="21"/>
      <c r="K14" s="21"/>
      <c r="L14" s="21"/>
      <c r="M14" s="21"/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 t="s">
        <v>67</v>
      </c>
      <c r="B15" s="21">
        <v>10062</v>
      </c>
      <c r="C15" s="22"/>
      <c r="D15" s="21"/>
      <c r="E15" s="25"/>
      <c r="F15" s="21"/>
      <c r="G15" s="22"/>
      <c r="H15" s="24"/>
      <c r="I15" s="25"/>
      <c r="J15" s="21"/>
      <c r="K15" s="21"/>
      <c r="L15" s="21"/>
      <c r="M15" s="21"/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 t="s">
        <v>68</v>
      </c>
      <c r="B16" s="21">
        <v>9815</v>
      </c>
      <c r="C16" s="22"/>
      <c r="D16" s="21"/>
      <c r="E16" s="25"/>
      <c r="F16" s="21"/>
      <c r="G16" s="22"/>
      <c r="H16" s="24"/>
      <c r="I16" s="22"/>
      <c r="J16" s="21"/>
      <c r="K16" s="21"/>
      <c r="L16" s="22"/>
      <c r="M16" s="21"/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9310</v>
      </c>
      <c r="C17" s="22"/>
      <c r="D17" s="21"/>
      <c r="E17" s="25"/>
      <c r="F17" s="21"/>
      <c r="G17" s="22"/>
      <c r="H17" s="24"/>
      <c r="I17" s="25"/>
      <c r="J17" s="25"/>
      <c r="K17" s="21"/>
      <c r="L17" s="21"/>
      <c r="M17" s="21"/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>
        <v>10</v>
      </c>
      <c r="B18" s="21">
        <v>9149</v>
      </c>
      <c r="C18" s="22">
        <v>7.56</v>
      </c>
      <c r="D18" s="21">
        <v>3060</v>
      </c>
      <c r="E18" s="25">
        <v>20.3</v>
      </c>
      <c r="F18" s="21">
        <v>68</v>
      </c>
      <c r="G18" s="22"/>
      <c r="H18" s="24"/>
      <c r="I18" s="25"/>
      <c r="J18" s="25"/>
      <c r="K18" s="21"/>
      <c r="L18" s="21"/>
      <c r="M18" s="21"/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9170</v>
      </c>
      <c r="C19" s="22">
        <v>7.84</v>
      </c>
      <c r="D19" s="21">
        <v>3120</v>
      </c>
      <c r="E19" s="25">
        <v>21.5</v>
      </c>
      <c r="F19" s="21">
        <v>84</v>
      </c>
      <c r="G19" s="22"/>
      <c r="H19" s="24"/>
      <c r="I19" s="25"/>
      <c r="J19" s="25"/>
      <c r="K19" s="21"/>
      <c r="L19" s="21"/>
      <c r="M19" s="21"/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8994</v>
      </c>
      <c r="C20" s="22">
        <v>7.49</v>
      </c>
      <c r="D20" s="21">
        <v>2830</v>
      </c>
      <c r="E20" s="25">
        <v>15.7</v>
      </c>
      <c r="F20" s="21">
        <v>66</v>
      </c>
      <c r="G20" s="22">
        <v>8.27</v>
      </c>
      <c r="H20" s="24">
        <v>0.45</v>
      </c>
      <c r="I20" s="25">
        <v>7.2</v>
      </c>
      <c r="J20" s="25">
        <v>11.2</v>
      </c>
      <c r="K20" s="22">
        <v>0.27</v>
      </c>
      <c r="L20" s="21">
        <v>0.88</v>
      </c>
      <c r="M20" s="21">
        <v>766</v>
      </c>
      <c r="N20" s="21">
        <v>102</v>
      </c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9122</v>
      </c>
      <c r="C21" s="22">
        <v>7.56</v>
      </c>
      <c r="D21" s="21">
        <v>3040</v>
      </c>
      <c r="E21" s="25">
        <v>16</v>
      </c>
      <c r="F21" s="21">
        <v>64</v>
      </c>
      <c r="G21" s="22"/>
      <c r="H21" s="24"/>
      <c r="I21" s="22"/>
      <c r="J21" s="25"/>
      <c r="K21" s="21"/>
      <c r="L21" s="21"/>
      <c r="M21" s="21"/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8999</v>
      </c>
      <c r="C22" s="22">
        <v>7.69</v>
      </c>
      <c r="D22" s="21">
        <v>3130</v>
      </c>
      <c r="E22" s="25">
        <v>15.2</v>
      </c>
      <c r="F22" s="21">
        <v>68</v>
      </c>
      <c r="G22" s="22"/>
      <c r="H22" s="24"/>
      <c r="I22" s="25"/>
      <c r="J22" s="25"/>
      <c r="K22" s="21"/>
      <c r="L22" s="21"/>
      <c r="M22" s="21"/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8671</v>
      </c>
      <c r="C23" s="22"/>
      <c r="D23" s="21"/>
      <c r="E23" s="25"/>
      <c r="F23" s="21"/>
      <c r="G23" s="22"/>
      <c r="H23" s="24"/>
      <c r="I23" s="25"/>
      <c r="J23" s="25"/>
      <c r="K23" s="21"/>
      <c r="L23" s="21"/>
      <c r="M23" s="21"/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8729</v>
      </c>
      <c r="C24" s="22"/>
      <c r="D24" s="21"/>
      <c r="E24" s="25"/>
      <c r="F24" s="21"/>
      <c r="G24" s="22"/>
      <c r="H24" s="24"/>
      <c r="I24" s="25"/>
      <c r="J24" s="25"/>
      <c r="K24" s="21"/>
      <c r="L24" s="21"/>
      <c r="M24" s="21"/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 t="s">
        <v>80</v>
      </c>
      <c r="B25" s="21">
        <v>10226</v>
      </c>
      <c r="C25" s="22">
        <v>7.6</v>
      </c>
      <c r="D25" s="21">
        <v>3300</v>
      </c>
      <c r="E25" s="25">
        <v>9</v>
      </c>
      <c r="F25" s="21">
        <v>41</v>
      </c>
      <c r="G25" s="22"/>
      <c r="H25" s="24"/>
      <c r="I25" s="25"/>
      <c r="J25" s="25"/>
      <c r="K25" s="21"/>
      <c r="L25" s="21"/>
      <c r="M25" s="21"/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>
        <v>18</v>
      </c>
      <c r="B26" s="21">
        <v>9361</v>
      </c>
      <c r="C26" s="22">
        <v>7.44</v>
      </c>
      <c r="D26" s="21">
        <v>3220</v>
      </c>
      <c r="E26" s="25">
        <v>10.3</v>
      </c>
      <c r="F26" s="21">
        <v>53</v>
      </c>
      <c r="G26" s="22">
        <v>9.01</v>
      </c>
      <c r="H26" s="24">
        <v>0.73</v>
      </c>
      <c r="I26" s="25">
        <v>5.7</v>
      </c>
      <c r="J26" s="25">
        <v>9.9</v>
      </c>
      <c r="K26" s="21">
        <v>0.58</v>
      </c>
      <c r="L26" s="22">
        <v>1</v>
      </c>
      <c r="M26" s="21">
        <v>886</v>
      </c>
      <c r="N26" s="21">
        <v>94</v>
      </c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>
        <v>19</v>
      </c>
      <c r="B27" s="21">
        <v>8934</v>
      </c>
      <c r="C27" s="22">
        <v>7.63</v>
      </c>
      <c r="D27" s="21">
        <v>3140</v>
      </c>
      <c r="E27" s="25">
        <v>8.7</v>
      </c>
      <c r="F27" s="21">
        <v>65</v>
      </c>
      <c r="G27" s="22"/>
      <c r="H27" s="24"/>
      <c r="I27" s="25"/>
      <c r="J27" s="25"/>
      <c r="K27" s="21"/>
      <c r="L27" s="21"/>
      <c r="M27" s="21"/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>
        <v>20</v>
      </c>
      <c r="B28" s="21">
        <v>10818</v>
      </c>
      <c r="C28" s="22">
        <v>7.62</v>
      </c>
      <c r="D28" s="21">
        <v>3270</v>
      </c>
      <c r="E28" s="25">
        <v>11.3</v>
      </c>
      <c r="F28" s="21">
        <v>75</v>
      </c>
      <c r="G28" s="22"/>
      <c r="H28" s="24"/>
      <c r="I28" s="25"/>
      <c r="J28" s="25"/>
      <c r="K28" s="21"/>
      <c r="L28" s="22"/>
      <c r="M28" s="21"/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10872</v>
      </c>
      <c r="C29" s="22">
        <v>7.66</v>
      </c>
      <c r="D29" s="21">
        <v>3330</v>
      </c>
      <c r="E29" s="25">
        <v>14.7</v>
      </c>
      <c r="F29" s="21">
        <v>78</v>
      </c>
      <c r="G29" s="22"/>
      <c r="H29" s="24"/>
      <c r="I29" s="22"/>
      <c r="J29" s="25"/>
      <c r="K29" s="21"/>
      <c r="L29" s="21"/>
      <c r="M29" s="21"/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1">
        <v>9098</v>
      </c>
      <c r="C30" s="22"/>
      <c r="D30" s="21"/>
      <c r="E30" s="25"/>
      <c r="F30" s="21"/>
      <c r="G30" s="22"/>
      <c r="H30" s="24"/>
      <c r="I30" s="25"/>
      <c r="J30" s="25"/>
      <c r="K30" s="21"/>
      <c r="L30" s="21"/>
      <c r="M30" s="21"/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 t="s">
        <v>82</v>
      </c>
      <c r="B31" s="21">
        <v>8847</v>
      </c>
      <c r="C31" s="22"/>
      <c r="D31" s="21"/>
      <c r="E31" s="25"/>
      <c r="F31" s="21"/>
      <c r="G31" s="22"/>
      <c r="H31" s="24"/>
      <c r="I31" s="25"/>
      <c r="J31" s="25"/>
      <c r="K31" s="21"/>
      <c r="L31" s="21"/>
      <c r="M31" s="21"/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 t="s">
        <v>76</v>
      </c>
      <c r="B32" s="21">
        <v>8464</v>
      </c>
      <c r="C32" s="22">
        <v>7.56</v>
      </c>
      <c r="D32" s="21">
        <v>4070</v>
      </c>
      <c r="E32" s="25">
        <v>16.4</v>
      </c>
      <c r="F32" s="21">
        <v>65</v>
      </c>
      <c r="G32" s="22"/>
      <c r="H32" s="24"/>
      <c r="I32" s="25"/>
      <c r="J32" s="25"/>
      <c r="K32" s="21"/>
      <c r="L32" s="21"/>
      <c r="M32" s="21">
        <v>1156</v>
      </c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9419</v>
      </c>
      <c r="C33" s="22">
        <v>7.81</v>
      </c>
      <c r="D33" s="21">
        <v>3740</v>
      </c>
      <c r="E33" s="25">
        <v>15</v>
      </c>
      <c r="F33" s="21">
        <v>77</v>
      </c>
      <c r="G33" s="22"/>
      <c r="H33" s="24"/>
      <c r="I33" s="25"/>
      <c r="J33" s="25"/>
      <c r="K33" s="21"/>
      <c r="L33" s="21"/>
      <c r="M33" s="21">
        <v>1021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8582</v>
      </c>
      <c r="C34" s="22">
        <v>7.61</v>
      </c>
      <c r="D34" s="21">
        <v>3620</v>
      </c>
      <c r="E34" s="25">
        <v>17.7</v>
      </c>
      <c r="F34" s="21">
        <v>66</v>
      </c>
      <c r="G34" s="22"/>
      <c r="H34" s="24"/>
      <c r="I34" s="22"/>
      <c r="J34" s="25"/>
      <c r="K34" s="21"/>
      <c r="L34" s="21"/>
      <c r="M34" s="21">
        <v>1000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 t="s">
        <v>77</v>
      </c>
      <c r="B35" s="21">
        <v>9256</v>
      </c>
      <c r="C35" s="22">
        <v>7.49</v>
      </c>
      <c r="D35" s="21">
        <v>3600</v>
      </c>
      <c r="E35" s="25">
        <v>19.5</v>
      </c>
      <c r="F35" s="21">
        <v>58</v>
      </c>
      <c r="G35" s="22">
        <v>5.99</v>
      </c>
      <c r="H35" s="24">
        <v>2.06</v>
      </c>
      <c r="I35" s="25">
        <v>6.5</v>
      </c>
      <c r="J35" s="25">
        <v>12.1</v>
      </c>
      <c r="K35" s="21">
        <v>1.01</v>
      </c>
      <c r="L35" s="21">
        <v>1.34</v>
      </c>
      <c r="M35" s="21">
        <v>993</v>
      </c>
      <c r="N35" s="21">
        <v>121</v>
      </c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 t="s">
        <v>77</v>
      </c>
      <c r="B36" s="21">
        <v>10402</v>
      </c>
      <c r="C36" s="22">
        <v>7.61</v>
      </c>
      <c r="D36" s="21">
        <v>3480</v>
      </c>
      <c r="E36" s="25">
        <v>21</v>
      </c>
      <c r="F36" s="21">
        <v>62</v>
      </c>
      <c r="G36" s="22"/>
      <c r="H36" s="24"/>
      <c r="I36" s="25"/>
      <c r="J36" s="25"/>
      <c r="K36" s="21"/>
      <c r="L36" s="21"/>
      <c r="M36" s="21">
        <v>978</v>
      </c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 t="s">
        <v>78</v>
      </c>
      <c r="B37" s="21">
        <v>10587</v>
      </c>
      <c r="C37" s="22"/>
      <c r="D37" s="21"/>
      <c r="E37" s="25"/>
      <c r="F37" s="21"/>
      <c r="G37" s="22"/>
      <c r="H37" s="24"/>
      <c r="I37" s="25"/>
      <c r="J37" s="25"/>
      <c r="K37" s="21"/>
      <c r="L37" s="21"/>
      <c r="M37" s="21"/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>
        <v>30</v>
      </c>
      <c r="B38" s="21">
        <v>11143</v>
      </c>
      <c r="C38" s="22"/>
      <c r="D38" s="21"/>
      <c r="E38" s="25"/>
      <c r="F38" s="21"/>
      <c r="G38" s="22"/>
      <c r="H38" s="24"/>
      <c r="I38" s="25"/>
      <c r="J38" s="25"/>
      <c r="K38" s="21"/>
      <c r="L38" s="21"/>
      <c r="M38" s="21"/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>
        <v>31</v>
      </c>
      <c r="B39" s="21">
        <v>10733</v>
      </c>
      <c r="C39" s="22">
        <v>7.44</v>
      </c>
      <c r="D39" s="21">
        <v>3460</v>
      </c>
      <c r="E39" s="25">
        <v>28</v>
      </c>
      <c r="F39" s="21">
        <v>56</v>
      </c>
      <c r="G39" s="22">
        <v>6.16</v>
      </c>
      <c r="H39" s="24">
        <v>0.46</v>
      </c>
      <c r="I39" s="25">
        <v>6.39</v>
      </c>
      <c r="J39" s="21">
        <v>13.4</v>
      </c>
      <c r="K39" s="21">
        <v>0.58</v>
      </c>
      <c r="L39" s="21">
        <v>1.15</v>
      </c>
      <c r="M39" s="21">
        <v>950</v>
      </c>
      <c r="N39" s="21">
        <v>86</v>
      </c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7.6</v>
      </c>
      <c r="D40" s="50">
        <f>ROUND(AVERAGE(D9:D39),0)</f>
        <v>3205</v>
      </c>
      <c r="E40" s="51">
        <f>ROUND(AVERAGE(E9:E39),1)</f>
        <v>16.7</v>
      </c>
      <c r="F40" s="51">
        <f>ROUND(AVERAGE(F9:F39),1)</f>
        <v>64.9</v>
      </c>
      <c r="G40" s="49">
        <f>ROUND(AVERAGE(G9:G39),2)</f>
        <v>7.5</v>
      </c>
      <c r="H40" s="49">
        <f>ROUND(AVERAGE(H9:H39),2)</f>
        <v>0.92</v>
      </c>
      <c r="I40" s="51">
        <f>ROUND(AVERAGE(I9:I39),1)</f>
        <v>6.8</v>
      </c>
      <c r="J40" s="51">
        <f>ROUND(AVERAGE(J9:J39),1)</f>
        <v>11.8</v>
      </c>
      <c r="K40" s="49">
        <f>ROUND(AVERAGE(K9:K39),2)</f>
        <v>0.65</v>
      </c>
      <c r="L40" s="49">
        <f>ROUND(AVERAGE(L9:L39),2)</f>
        <v>1.18</v>
      </c>
      <c r="M40" s="50">
        <f>ROUND(AVERAGE(M9:M39),0)</f>
        <v>930</v>
      </c>
      <c r="N40" s="86">
        <f>ROUND(AVERAGE(N9:N39),0)</f>
        <v>99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E40*9.666</f>
        <v>161.4222</v>
      </c>
      <c r="F41" s="25">
        <f aca="true" t="shared" si="0" ref="F41:N41">F40*9.666</f>
        <v>627.3234000000001</v>
      </c>
      <c r="G41" s="25">
        <f t="shared" si="0"/>
        <v>72.495</v>
      </c>
      <c r="H41" s="25">
        <f t="shared" si="0"/>
        <v>8.89272</v>
      </c>
      <c r="I41" s="25">
        <f t="shared" si="0"/>
        <v>65.7288</v>
      </c>
      <c r="J41" s="25">
        <f t="shared" si="0"/>
        <v>114.0588</v>
      </c>
      <c r="K41" s="25">
        <f t="shared" si="0"/>
        <v>6.282900000000001</v>
      </c>
      <c r="L41" s="25">
        <f t="shared" si="0"/>
        <v>11.40588</v>
      </c>
      <c r="M41" s="25">
        <f t="shared" si="0"/>
        <v>8989.380000000001</v>
      </c>
      <c r="N41" s="25">
        <f t="shared" si="0"/>
        <v>956.9340000000001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E40*299.636</f>
        <v>5003.9212</v>
      </c>
      <c r="F42" s="25">
        <f aca="true" t="shared" si="1" ref="F42:N42">F40*299.636</f>
        <v>19446.376400000005</v>
      </c>
      <c r="G42" s="25">
        <f t="shared" si="1"/>
        <v>2247.27</v>
      </c>
      <c r="H42" s="25">
        <f t="shared" si="1"/>
        <v>275.66512000000006</v>
      </c>
      <c r="I42" s="25">
        <f t="shared" si="1"/>
        <v>2037.5248000000001</v>
      </c>
      <c r="J42" s="25">
        <f t="shared" si="1"/>
        <v>3535.7048000000004</v>
      </c>
      <c r="K42" s="25">
        <f t="shared" si="1"/>
        <v>194.76340000000002</v>
      </c>
      <c r="L42" s="25">
        <f t="shared" si="1"/>
        <v>353.57048000000003</v>
      </c>
      <c r="M42" s="25">
        <f t="shared" si="1"/>
        <v>278661.48000000004</v>
      </c>
      <c r="N42" s="25">
        <f t="shared" si="1"/>
        <v>29663.964000000004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7">
      <selection activeCell="E42" sqref="E42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100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57</v>
      </c>
      <c r="B8" s="37"/>
      <c r="C8" s="41" t="s">
        <v>58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5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10867</v>
      </c>
      <c r="C9" s="22"/>
      <c r="D9" s="21"/>
      <c r="E9" s="21"/>
      <c r="F9" s="21"/>
      <c r="G9" s="22"/>
      <c r="H9" s="24"/>
      <c r="I9" s="25"/>
      <c r="J9" s="21"/>
      <c r="K9" s="21"/>
      <c r="L9" s="21"/>
      <c r="M9" s="21"/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46">
        <v>11254</v>
      </c>
      <c r="C10" s="22">
        <v>7.61</v>
      </c>
      <c r="D10" s="21">
        <v>3130</v>
      </c>
      <c r="E10" s="25">
        <v>9.43</v>
      </c>
      <c r="F10" s="21">
        <v>43</v>
      </c>
      <c r="G10" s="22"/>
      <c r="H10" s="24"/>
      <c r="I10" s="25"/>
      <c r="J10" s="21"/>
      <c r="K10" s="21"/>
      <c r="L10" s="21"/>
      <c r="M10" s="21">
        <v>752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10217</v>
      </c>
      <c r="C11" s="22"/>
      <c r="D11" s="21"/>
      <c r="E11" s="25"/>
      <c r="F11" s="21"/>
      <c r="G11" s="22"/>
      <c r="H11" s="24"/>
      <c r="I11" s="25"/>
      <c r="J11" s="21"/>
      <c r="K11" s="21"/>
      <c r="L11" s="21"/>
      <c r="M11" s="21"/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10288</v>
      </c>
      <c r="C12" s="22">
        <v>7.48</v>
      </c>
      <c r="D12" s="21">
        <v>2790</v>
      </c>
      <c r="E12" s="25">
        <v>8</v>
      </c>
      <c r="F12" s="21">
        <v>49</v>
      </c>
      <c r="G12" s="22"/>
      <c r="H12" s="24"/>
      <c r="I12" s="25"/>
      <c r="J12" s="21"/>
      <c r="K12" s="21"/>
      <c r="L12" s="21"/>
      <c r="M12" s="21">
        <v>695</v>
      </c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 t="s">
        <v>85</v>
      </c>
      <c r="B13" s="21">
        <v>10834</v>
      </c>
      <c r="C13" s="21">
        <v>7.94</v>
      </c>
      <c r="D13" s="21">
        <v>2770</v>
      </c>
      <c r="E13" s="25">
        <v>9.7</v>
      </c>
      <c r="F13" s="21">
        <v>51</v>
      </c>
      <c r="G13" s="22"/>
      <c r="H13" s="24"/>
      <c r="I13" s="25"/>
      <c r="J13" s="21"/>
      <c r="K13" s="21"/>
      <c r="L13" s="21"/>
      <c r="M13" s="21">
        <v>723</v>
      </c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10854</v>
      </c>
      <c r="C14" s="21">
        <v>7.81</v>
      </c>
      <c r="D14" s="21">
        <v>2600</v>
      </c>
      <c r="E14" s="25">
        <v>10.2</v>
      </c>
      <c r="F14" s="21">
        <v>59</v>
      </c>
      <c r="G14" s="22"/>
      <c r="H14" s="24"/>
      <c r="I14" s="25"/>
      <c r="J14" s="25"/>
      <c r="K14" s="21"/>
      <c r="L14" s="21"/>
      <c r="M14" s="21">
        <v>596</v>
      </c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 t="s">
        <v>67</v>
      </c>
      <c r="B15" s="21">
        <v>10838</v>
      </c>
      <c r="C15" s="21"/>
      <c r="D15" s="21"/>
      <c r="E15" s="25"/>
      <c r="F15" s="21"/>
      <c r="G15" s="22"/>
      <c r="H15" s="24"/>
      <c r="I15" s="25"/>
      <c r="J15" s="21"/>
      <c r="K15" s="21"/>
      <c r="L15" s="21"/>
      <c r="M15" s="21"/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>
        <v>8</v>
      </c>
      <c r="B16" s="21">
        <v>10482</v>
      </c>
      <c r="C16" s="21"/>
      <c r="D16" s="21"/>
      <c r="E16" s="25"/>
      <c r="F16" s="21"/>
      <c r="G16" s="22"/>
      <c r="H16" s="24"/>
      <c r="I16" s="25"/>
      <c r="J16" s="21"/>
      <c r="K16" s="21"/>
      <c r="L16" s="21"/>
      <c r="M16" s="21"/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10542</v>
      </c>
      <c r="C17" s="21">
        <v>7.73</v>
      </c>
      <c r="D17" s="21">
        <v>2990</v>
      </c>
      <c r="E17" s="25">
        <v>11.5</v>
      </c>
      <c r="F17" s="21">
        <v>57</v>
      </c>
      <c r="G17" s="22"/>
      <c r="H17" s="24"/>
      <c r="I17" s="25"/>
      <c r="J17" s="21"/>
      <c r="K17" s="21"/>
      <c r="L17" s="21"/>
      <c r="M17" s="21">
        <v>737</v>
      </c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>
        <v>10</v>
      </c>
      <c r="B18" s="21">
        <v>10901</v>
      </c>
      <c r="C18" s="22">
        <v>7.58</v>
      </c>
      <c r="D18" s="21">
        <v>2990</v>
      </c>
      <c r="E18" s="25">
        <v>8.4</v>
      </c>
      <c r="F18" s="21">
        <v>49</v>
      </c>
      <c r="G18" s="22">
        <v>7.26</v>
      </c>
      <c r="H18" s="24">
        <v>0.09</v>
      </c>
      <c r="I18" s="22">
        <v>7.26</v>
      </c>
      <c r="J18" s="25">
        <v>9.4</v>
      </c>
      <c r="K18" s="21">
        <v>0.46</v>
      </c>
      <c r="L18" s="22">
        <v>0.68</v>
      </c>
      <c r="M18" s="21">
        <v>709</v>
      </c>
      <c r="N18" s="21">
        <v>73</v>
      </c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 t="s">
        <v>69</v>
      </c>
      <c r="B19" s="21">
        <v>10793</v>
      </c>
      <c r="C19" s="22">
        <v>7.57</v>
      </c>
      <c r="D19" s="21">
        <v>3110</v>
      </c>
      <c r="E19" s="25">
        <v>9.8</v>
      </c>
      <c r="F19" s="21">
        <v>52</v>
      </c>
      <c r="G19" s="22"/>
      <c r="H19" s="24"/>
      <c r="I19" s="25"/>
      <c r="J19" s="25"/>
      <c r="K19" s="21"/>
      <c r="L19" s="21"/>
      <c r="M19" s="21">
        <v>822</v>
      </c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10700</v>
      </c>
      <c r="C20" s="22">
        <v>7.6</v>
      </c>
      <c r="D20" s="21">
        <v>3110</v>
      </c>
      <c r="E20" s="25">
        <v>9.4</v>
      </c>
      <c r="F20" s="21">
        <v>90</v>
      </c>
      <c r="G20" s="22"/>
      <c r="H20" s="24"/>
      <c r="I20" s="25"/>
      <c r="J20" s="21"/>
      <c r="K20" s="21"/>
      <c r="L20" s="21"/>
      <c r="M20" s="21">
        <v>851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 t="s">
        <v>70</v>
      </c>
      <c r="B21" s="21">
        <v>11339</v>
      </c>
      <c r="C21" s="22">
        <v>7.65</v>
      </c>
      <c r="D21" s="21">
        <v>3170</v>
      </c>
      <c r="E21" s="25">
        <v>9.6</v>
      </c>
      <c r="F21" s="21">
        <v>63</v>
      </c>
      <c r="G21" s="22"/>
      <c r="H21" s="24"/>
      <c r="I21" s="25"/>
      <c r="J21" s="21"/>
      <c r="K21" s="21"/>
      <c r="L21" s="21"/>
      <c r="M21" s="21">
        <v>936</v>
      </c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10946</v>
      </c>
      <c r="C22" s="22"/>
      <c r="D22" s="21"/>
      <c r="E22" s="25"/>
      <c r="F22" s="21"/>
      <c r="G22" s="22"/>
      <c r="H22" s="24"/>
      <c r="I22" s="25"/>
      <c r="J22" s="21"/>
      <c r="K22" s="21"/>
      <c r="L22" s="21"/>
      <c r="M22" s="21"/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10626</v>
      </c>
      <c r="C23" s="22"/>
      <c r="D23" s="21"/>
      <c r="E23" s="25"/>
      <c r="F23" s="21"/>
      <c r="G23" s="22"/>
      <c r="H23" s="24"/>
      <c r="I23" s="25"/>
      <c r="J23" s="21"/>
      <c r="K23" s="21"/>
      <c r="L23" s="21"/>
      <c r="M23" s="21"/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10726</v>
      </c>
      <c r="C24" s="22">
        <v>7.66</v>
      </c>
      <c r="D24" s="21">
        <v>3020</v>
      </c>
      <c r="E24" s="25">
        <v>11.3</v>
      </c>
      <c r="F24" s="21">
        <v>42</v>
      </c>
      <c r="G24" s="22"/>
      <c r="H24" s="24"/>
      <c r="I24" s="25"/>
      <c r="J24" s="21"/>
      <c r="K24" s="21"/>
      <c r="L24" s="21"/>
      <c r="M24" s="21">
        <v>780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11409</v>
      </c>
      <c r="C25" s="22">
        <v>7.59</v>
      </c>
      <c r="D25" s="21">
        <v>2910</v>
      </c>
      <c r="E25" s="25">
        <v>12.9</v>
      </c>
      <c r="F25" s="21">
        <v>51</v>
      </c>
      <c r="G25" s="22"/>
      <c r="H25" s="24"/>
      <c r="I25" s="25"/>
      <c r="J25" s="21"/>
      <c r="K25" s="21"/>
      <c r="L25" s="21"/>
      <c r="M25" s="21">
        <v>681</v>
      </c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>
        <v>18</v>
      </c>
      <c r="B26" s="21">
        <v>11098</v>
      </c>
      <c r="C26" s="22">
        <v>7.62</v>
      </c>
      <c r="D26" s="21">
        <v>2980</v>
      </c>
      <c r="E26" s="25">
        <v>10.4</v>
      </c>
      <c r="F26" s="21">
        <v>60</v>
      </c>
      <c r="G26" s="22">
        <v>8.5</v>
      </c>
      <c r="H26" s="24">
        <v>0.59</v>
      </c>
      <c r="I26" s="25">
        <v>6.2</v>
      </c>
      <c r="J26" s="21">
        <v>9.4</v>
      </c>
      <c r="K26" s="21">
        <v>0.64</v>
      </c>
      <c r="L26" s="21">
        <v>0.79</v>
      </c>
      <c r="M26" s="21">
        <v>723</v>
      </c>
      <c r="N26" s="21">
        <v>122</v>
      </c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>
        <v>19</v>
      </c>
      <c r="B27" s="21">
        <v>11290</v>
      </c>
      <c r="C27" s="22">
        <v>7.5</v>
      </c>
      <c r="D27" s="21">
        <v>3020</v>
      </c>
      <c r="E27" s="25">
        <v>10.8</v>
      </c>
      <c r="F27" s="21">
        <v>35</v>
      </c>
      <c r="G27" s="22"/>
      <c r="H27" s="24"/>
      <c r="I27" s="25"/>
      <c r="J27" s="21"/>
      <c r="K27" s="21"/>
      <c r="L27" s="21"/>
      <c r="M27" s="21">
        <v>688</v>
      </c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 t="s">
        <v>75</v>
      </c>
      <c r="B28" s="21">
        <v>10821</v>
      </c>
      <c r="C28" s="22">
        <v>7.84</v>
      </c>
      <c r="D28" s="21">
        <v>2950</v>
      </c>
      <c r="E28" s="25">
        <v>12.5</v>
      </c>
      <c r="F28" s="21">
        <v>50</v>
      </c>
      <c r="G28" s="22"/>
      <c r="H28" s="24"/>
      <c r="I28" s="25"/>
      <c r="J28" s="21"/>
      <c r="K28" s="21"/>
      <c r="L28" s="21"/>
      <c r="M28" s="21">
        <v>730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 t="s">
        <v>93</v>
      </c>
      <c r="B29" s="21">
        <v>12119</v>
      </c>
      <c r="C29" s="22"/>
      <c r="D29" s="21"/>
      <c r="E29" s="25"/>
      <c r="F29" s="21"/>
      <c r="G29" s="22"/>
      <c r="H29" s="24"/>
      <c r="I29" s="25"/>
      <c r="J29" s="21"/>
      <c r="K29" s="21"/>
      <c r="L29" s="21"/>
      <c r="M29" s="21"/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1">
        <v>11191</v>
      </c>
      <c r="C30" s="22"/>
      <c r="D30" s="21"/>
      <c r="E30" s="25"/>
      <c r="F30" s="21"/>
      <c r="G30" s="22"/>
      <c r="H30" s="24"/>
      <c r="I30" s="25"/>
      <c r="J30" s="21"/>
      <c r="K30" s="21"/>
      <c r="L30" s="21"/>
      <c r="M30" s="21"/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11552</v>
      </c>
      <c r="C31" s="22">
        <v>7.34</v>
      </c>
      <c r="D31" s="21">
        <v>2860</v>
      </c>
      <c r="E31" s="25">
        <v>14</v>
      </c>
      <c r="F31" s="21">
        <v>64</v>
      </c>
      <c r="G31" s="22"/>
      <c r="H31" s="24"/>
      <c r="I31" s="25"/>
      <c r="J31" s="21"/>
      <c r="K31" s="21"/>
      <c r="L31" s="21"/>
      <c r="M31" s="21">
        <v>695</v>
      </c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 t="s">
        <v>76</v>
      </c>
      <c r="B32" s="21">
        <v>12724</v>
      </c>
      <c r="C32" s="22">
        <v>7.53</v>
      </c>
      <c r="D32" s="21">
        <v>2950</v>
      </c>
      <c r="E32" s="25">
        <v>8.4</v>
      </c>
      <c r="F32" s="21">
        <v>62</v>
      </c>
      <c r="G32" s="22">
        <v>8.68</v>
      </c>
      <c r="H32" s="24">
        <v>1.45</v>
      </c>
      <c r="I32" s="25">
        <v>5.2</v>
      </c>
      <c r="J32" s="21">
        <v>10.4</v>
      </c>
      <c r="K32" s="21">
        <v>0.26</v>
      </c>
      <c r="L32" s="21">
        <v>0.42</v>
      </c>
      <c r="M32" s="21">
        <v>723</v>
      </c>
      <c r="N32" s="21">
        <v>51</v>
      </c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 t="s">
        <v>92</v>
      </c>
      <c r="B33" s="21">
        <v>13637</v>
      </c>
      <c r="C33" s="22">
        <v>7.52</v>
      </c>
      <c r="D33" s="21">
        <v>2950</v>
      </c>
      <c r="E33" s="25">
        <v>11.2</v>
      </c>
      <c r="F33" s="21">
        <v>75</v>
      </c>
      <c r="G33" s="22"/>
      <c r="H33" s="24"/>
      <c r="I33" s="25"/>
      <c r="J33" s="21"/>
      <c r="K33" s="21"/>
      <c r="L33" s="21"/>
      <c r="M33" s="21">
        <v>730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 t="s">
        <v>90</v>
      </c>
      <c r="B34" s="21">
        <v>12640</v>
      </c>
      <c r="C34" s="22">
        <v>7.56</v>
      </c>
      <c r="D34" s="21">
        <v>2890</v>
      </c>
      <c r="E34" s="25">
        <v>13</v>
      </c>
      <c r="F34" s="21">
        <v>52</v>
      </c>
      <c r="G34" s="22"/>
      <c r="H34" s="24"/>
      <c r="I34" s="25"/>
      <c r="J34" s="21"/>
      <c r="K34" s="21"/>
      <c r="L34" s="21"/>
      <c r="M34" s="21">
        <v>794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 t="s">
        <v>77</v>
      </c>
      <c r="B35" s="21">
        <v>15118</v>
      </c>
      <c r="C35" s="22">
        <v>7.79</v>
      </c>
      <c r="D35" s="21">
        <v>2840</v>
      </c>
      <c r="E35" s="25">
        <v>11.6</v>
      </c>
      <c r="F35" s="21">
        <v>55</v>
      </c>
      <c r="G35" s="22"/>
      <c r="H35" s="24"/>
      <c r="I35" s="25"/>
      <c r="J35" s="21"/>
      <c r="K35" s="21"/>
      <c r="L35" s="21"/>
      <c r="M35" s="21">
        <v>723</v>
      </c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 t="s">
        <v>99</v>
      </c>
      <c r="B36" s="21">
        <v>13644</v>
      </c>
      <c r="C36" s="22"/>
      <c r="D36" s="21"/>
      <c r="E36" s="25"/>
      <c r="F36" s="21"/>
      <c r="G36" s="22"/>
      <c r="H36" s="24"/>
      <c r="I36" s="25"/>
      <c r="J36" s="21"/>
      <c r="K36" s="21"/>
      <c r="L36" s="21"/>
      <c r="M36" s="21"/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>
        <v>29</v>
      </c>
      <c r="B37" s="21">
        <v>12099</v>
      </c>
      <c r="C37" s="22"/>
      <c r="D37" s="21"/>
      <c r="E37" s="25"/>
      <c r="F37" s="21"/>
      <c r="G37" s="22"/>
      <c r="H37" s="24"/>
      <c r="I37" s="25"/>
      <c r="J37" s="21"/>
      <c r="K37" s="22"/>
      <c r="L37" s="21"/>
      <c r="M37" s="21"/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>
        <v>30</v>
      </c>
      <c r="B38" s="21">
        <v>12141</v>
      </c>
      <c r="C38" s="22">
        <v>7.47</v>
      </c>
      <c r="D38" s="21">
        <v>2640</v>
      </c>
      <c r="E38" s="25">
        <v>13</v>
      </c>
      <c r="F38" s="21">
        <v>62</v>
      </c>
      <c r="G38" s="22">
        <v>8.16</v>
      </c>
      <c r="H38" s="24">
        <v>0.11</v>
      </c>
      <c r="I38" s="25">
        <v>6.92</v>
      </c>
      <c r="J38" s="25">
        <v>10.7</v>
      </c>
      <c r="K38" s="21">
        <v>0.49</v>
      </c>
      <c r="L38" s="21">
        <v>0.64</v>
      </c>
      <c r="M38" s="21">
        <v>596</v>
      </c>
      <c r="N38" s="21">
        <v>98</v>
      </c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>
        <v>31</v>
      </c>
      <c r="B39" s="21">
        <v>12155</v>
      </c>
      <c r="C39" s="22">
        <v>7.55</v>
      </c>
      <c r="D39" s="21">
        <v>2620</v>
      </c>
      <c r="E39" s="25">
        <v>14</v>
      </c>
      <c r="F39" s="21">
        <v>71</v>
      </c>
      <c r="G39" s="22"/>
      <c r="H39" s="24"/>
      <c r="I39" s="25"/>
      <c r="J39" s="21"/>
      <c r="K39" s="21"/>
      <c r="L39" s="21"/>
      <c r="M39" s="21">
        <v>638</v>
      </c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7.62</v>
      </c>
      <c r="D40" s="50">
        <f>ROUND(AVERAGE(D9:D39),0)</f>
        <v>2919</v>
      </c>
      <c r="E40" s="51">
        <f>ROUND(AVERAGE(E9:E39),1)</f>
        <v>10.9</v>
      </c>
      <c r="F40" s="51">
        <f>ROUND(AVERAGE(F9:F39),1)</f>
        <v>56.8</v>
      </c>
      <c r="G40" s="49">
        <f>ROUND(AVERAGE(G9:G39),2)</f>
        <v>8.15</v>
      </c>
      <c r="H40" s="49">
        <f>ROUND(AVERAGE(H9:H39),2)</f>
        <v>0.56</v>
      </c>
      <c r="I40" s="51">
        <f>ROUND(AVERAGE(I9:I39),1)</f>
        <v>6.4</v>
      </c>
      <c r="J40" s="51">
        <f>ROUND(AVERAGE(J9:J39),1)</f>
        <v>10</v>
      </c>
      <c r="K40" s="49">
        <f>ROUND(AVERAGE(K9:K39),2)</f>
        <v>0.46</v>
      </c>
      <c r="L40" s="49">
        <f>ROUND(AVERAGE(L9:L39),2)</f>
        <v>0.63</v>
      </c>
      <c r="M40" s="50">
        <f>ROUND(AVERAGE(M9:M39),0)</f>
        <v>730</v>
      </c>
      <c r="N40" s="86">
        <f>ROUND(AVERAGE(N9:N39),0)</f>
        <v>86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E40*11.479</f>
        <v>125.1211</v>
      </c>
      <c r="F41" s="25">
        <f aca="true" t="shared" si="0" ref="F41:N41">F40*11.479</f>
        <v>652.0071999999999</v>
      </c>
      <c r="G41" s="25">
        <f t="shared" si="0"/>
        <v>93.55385</v>
      </c>
      <c r="H41" s="25">
        <f t="shared" si="0"/>
        <v>6.42824</v>
      </c>
      <c r="I41" s="25">
        <f t="shared" si="0"/>
        <v>73.4656</v>
      </c>
      <c r="J41" s="25">
        <f t="shared" si="0"/>
        <v>114.78999999999999</v>
      </c>
      <c r="K41" s="25">
        <f t="shared" si="0"/>
        <v>5.28034</v>
      </c>
      <c r="L41" s="25">
        <f t="shared" si="0"/>
        <v>7.231769999999999</v>
      </c>
      <c r="M41" s="25">
        <f t="shared" si="0"/>
        <v>8379.67</v>
      </c>
      <c r="N41" s="25">
        <f t="shared" si="0"/>
        <v>987.194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E40*355.845</f>
        <v>3878.7105000000006</v>
      </c>
      <c r="F42" s="25">
        <f aca="true" t="shared" si="1" ref="F42:N42">F40*355.845</f>
        <v>20211.996</v>
      </c>
      <c r="G42" s="25">
        <f t="shared" si="1"/>
        <v>2900.1367500000006</v>
      </c>
      <c r="H42" s="25">
        <f t="shared" si="1"/>
        <v>199.27320000000003</v>
      </c>
      <c r="I42" s="25">
        <f t="shared" si="1"/>
        <v>2277.4080000000004</v>
      </c>
      <c r="J42" s="25">
        <f t="shared" si="1"/>
        <v>3558.4500000000003</v>
      </c>
      <c r="K42" s="25">
        <f t="shared" si="1"/>
        <v>163.6887</v>
      </c>
      <c r="L42" s="25">
        <f t="shared" si="1"/>
        <v>224.18235</v>
      </c>
      <c r="M42" s="25">
        <f t="shared" si="1"/>
        <v>259766.85</v>
      </c>
      <c r="N42" s="25">
        <f t="shared" si="1"/>
        <v>30602.670000000002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22">
      <selection activeCell="E41" sqref="E41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100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10867</v>
      </c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63"/>
      <c r="P9" s="5"/>
    </row>
    <row r="10" spans="1:16" ht="12.75">
      <c r="A10" s="21">
        <v>2</v>
      </c>
      <c r="B10" s="46">
        <v>11254</v>
      </c>
      <c r="C10" s="46">
        <v>7.67</v>
      </c>
      <c r="D10" s="21">
        <v>3180</v>
      </c>
      <c r="E10" s="21">
        <v>800</v>
      </c>
      <c r="F10" s="21">
        <v>1295</v>
      </c>
      <c r="G10" s="21"/>
      <c r="H10" s="21"/>
      <c r="I10" s="21"/>
      <c r="J10" s="21"/>
      <c r="K10" s="21"/>
      <c r="L10" s="21"/>
      <c r="M10" s="21">
        <v>908</v>
      </c>
      <c r="N10" s="21"/>
      <c r="O10" s="63"/>
      <c r="P10" s="5"/>
    </row>
    <row r="11" spans="1:16" ht="12.75">
      <c r="A11" s="21">
        <v>3</v>
      </c>
      <c r="B11" s="21">
        <v>10217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64"/>
      <c r="P11" s="5"/>
    </row>
    <row r="12" spans="1:16" ht="12.75">
      <c r="A12" s="21">
        <v>4</v>
      </c>
      <c r="B12" s="21">
        <v>10288</v>
      </c>
      <c r="C12" s="21">
        <v>7.71</v>
      </c>
      <c r="D12" s="21">
        <v>3340</v>
      </c>
      <c r="E12" s="21">
        <v>900</v>
      </c>
      <c r="F12" s="21">
        <v>1218</v>
      </c>
      <c r="G12" s="144"/>
      <c r="H12" s="22"/>
      <c r="I12" s="25"/>
      <c r="J12" s="25"/>
      <c r="K12" s="25"/>
      <c r="L12" s="25"/>
      <c r="M12" s="21">
        <v>964</v>
      </c>
      <c r="N12" s="21"/>
      <c r="O12" s="64"/>
      <c r="P12" s="5"/>
    </row>
    <row r="13" spans="1:16" ht="12.75">
      <c r="A13" s="21" t="s">
        <v>85</v>
      </c>
      <c r="B13" s="21">
        <v>10834</v>
      </c>
      <c r="C13" s="21">
        <v>8.01</v>
      </c>
      <c r="D13" s="21">
        <v>3380</v>
      </c>
      <c r="E13" s="144">
        <v>1500</v>
      </c>
      <c r="F13" s="21">
        <v>1396</v>
      </c>
      <c r="G13" s="22"/>
      <c r="H13" s="22"/>
      <c r="I13" s="25"/>
      <c r="J13" s="25"/>
      <c r="K13" s="25"/>
      <c r="L13" s="25"/>
      <c r="M13" s="21">
        <v>993</v>
      </c>
      <c r="N13" s="21"/>
      <c r="O13" s="5"/>
      <c r="P13" s="5"/>
    </row>
    <row r="14" spans="1:16" ht="12.75">
      <c r="A14" s="21">
        <v>6</v>
      </c>
      <c r="B14" s="21">
        <v>10854</v>
      </c>
      <c r="C14" s="21"/>
      <c r="D14" s="21"/>
      <c r="E14" s="144"/>
      <c r="F14" s="21"/>
      <c r="G14" s="22"/>
      <c r="H14" s="22"/>
      <c r="I14" s="25"/>
      <c r="J14" s="25"/>
      <c r="K14" s="25"/>
      <c r="L14" s="25"/>
      <c r="M14" s="21"/>
      <c r="N14" s="21"/>
      <c r="O14" s="5"/>
      <c r="P14" s="5"/>
    </row>
    <row r="15" spans="1:16" ht="12.75">
      <c r="A15" s="21" t="s">
        <v>67</v>
      </c>
      <c r="B15" s="21">
        <v>10838</v>
      </c>
      <c r="C15" s="21"/>
      <c r="D15" s="21"/>
      <c r="E15" s="144"/>
      <c r="F15" s="21"/>
      <c r="G15" s="144"/>
      <c r="H15" s="22"/>
      <c r="I15" s="25"/>
      <c r="J15" s="25"/>
      <c r="K15" s="25"/>
      <c r="L15" s="25"/>
      <c r="M15" s="21"/>
      <c r="N15" s="21"/>
      <c r="O15" s="64"/>
      <c r="P15" s="5"/>
    </row>
    <row r="16" spans="1:16" ht="12.75">
      <c r="A16" s="21">
        <v>8</v>
      </c>
      <c r="B16" s="21">
        <v>10482</v>
      </c>
      <c r="C16" s="21"/>
      <c r="D16" s="21"/>
      <c r="E16" s="144"/>
      <c r="F16" s="21"/>
      <c r="G16" s="144"/>
      <c r="H16" s="22"/>
      <c r="I16" s="25"/>
      <c r="J16" s="25"/>
      <c r="K16" s="25"/>
      <c r="L16" s="25"/>
      <c r="M16" s="21"/>
      <c r="N16" s="21"/>
      <c r="O16" s="5"/>
      <c r="P16" s="5"/>
    </row>
    <row r="17" spans="1:16" ht="12.75">
      <c r="A17" s="21">
        <v>9</v>
      </c>
      <c r="B17" s="21">
        <v>10542</v>
      </c>
      <c r="C17" s="21">
        <v>7.47</v>
      </c>
      <c r="D17" s="21">
        <v>4220</v>
      </c>
      <c r="E17" s="144">
        <v>920</v>
      </c>
      <c r="F17" s="21">
        <v>1324</v>
      </c>
      <c r="G17" s="144"/>
      <c r="H17" s="22"/>
      <c r="I17" s="25"/>
      <c r="J17" s="25"/>
      <c r="K17" s="25"/>
      <c r="L17" s="25"/>
      <c r="M17" s="21">
        <v>1120</v>
      </c>
      <c r="N17" s="21"/>
      <c r="O17" s="5"/>
      <c r="P17" s="5"/>
    </row>
    <row r="18" spans="1:16" ht="12.75">
      <c r="A18" s="21">
        <v>10</v>
      </c>
      <c r="B18" s="21">
        <v>10901</v>
      </c>
      <c r="C18" s="21">
        <v>7.68</v>
      </c>
      <c r="D18" s="21">
        <v>3660</v>
      </c>
      <c r="E18" s="144">
        <v>760</v>
      </c>
      <c r="F18" s="21">
        <v>1298</v>
      </c>
      <c r="G18" s="155">
        <v>220</v>
      </c>
      <c r="H18" s="22">
        <v>54.5</v>
      </c>
      <c r="I18" s="22">
        <v>1.96</v>
      </c>
      <c r="J18" s="25">
        <v>96</v>
      </c>
      <c r="K18" s="25">
        <v>6.6</v>
      </c>
      <c r="L18" s="25">
        <v>12.8</v>
      </c>
      <c r="M18" s="21">
        <v>978</v>
      </c>
      <c r="N18" s="21">
        <v>47</v>
      </c>
      <c r="O18" s="5"/>
      <c r="P18" s="5"/>
    </row>
    <row r="19" spans="1:16" ht="12.75">
      <c r="A19" s="21" t="s">
        <v>69</v>
      </c>
      <c r="B19" s="21">
        <v>10793</v>
      </c>
      <c r="C19" s="21">
        <v>7.71</v>
      </c>
      <c r="D19" s="21">
        <v>3830</v>
      </c>
      <c r="E19" s="144">
        <v>500</v>
      </c>
      <c r="F19" s="21">
        <v>755</v>
      </c>
      <c r="G19" s="144"/>
      <c r="H19" s="22"/>
      <c r="I19" s="25"/>
      <c r="J19" s="25"/>
      <c r="K19" s="25"/>
      <c r="L19" s="25"/>
      <c r="M19" s="21">
        <v>929</v>
      </c>
      <c r="N19" s="21"/>
      <c r="O19" s="5"/>
      <c r="P19" s="5"/>
    </row>
    <row r="20" spans="1:16" ht="12.75">
      <c r="A20" s="21">
        <v>12</v>
      </c>
      <c r="B20" s="21">
        <v>10700</v>
      </c>
      <c r="C20" s="22">
        <v>7.76</v>
      </c>
      <c r="D20" s="21">
        <v>6540</v>
      </c>
      <c r="E20" s="144">
        <v>380</v>
      </c>
      <c r="F20" s="21">
        <v>662</v>
      </c>
      <c r="G20" s="144"/>
      <c r="H20" s="22"/>
      <c r="I20" s="25"/>
      <c r="J20" s="25"/>
      <c r="K20" s="25"/>
      <c r="L20" s="25"/>
      <c r="M20" s="21">
        <v>1914</v>
      </c>
      <c r="N20" s="21"/>
      <c r="O20" s="5"/>
      <c r="P20" s="5"/>
    </row>
    <row r="21" spans="1:16" ht="12.75">
      <c r="A21" s="21" t="s">
        <v>70</v>
      </c>
      <c r="B21" s="21">
        <v>11339</v>
      </c>
      <c r="C21" s="22">
        <v>7.63</v>
      </c>
      <c r="D21" s="21">
        <v>4170</v>
      </c>
      <c r="E21" s="144">
        <v>340</v>
      </c>
      <c r="F21" s="21">
        <v>1098</v>
      </c>
      <c r="G21" s="144"/>
      <c r="H21" s="22"/>
      <c r="I21" s="25"/>
      <c r="J21" s="25"/>
      <c r="K21" s="25"/>
      <c r="L21" s="25"/>
      <c r="M21" s="21">
        <v>1028</v>
      </c>
      <c r="N21" s="21"/>
      <c r="O21" s="5"/>
      <c r="P21" s="5"/>
    </row>
    <row r="22" spans="1:16" ht="12.75">
      <c r="A22" s="21">
        <v>14</v>
      </c>
      <c r="B22" s="21">
        <v>10946</v>
      </c>
      <c r="C22" s="22"/>
      <c r="D22" s="21"/>
      <c r="E22" s="144"/>
      <c r="F22" s="21"/>
      <c r="G22" s="144"/>
      <c r="H22" s="25"/>
      <c r="I22" s="25"/>
      <c r="J22" s="25"/>
      <c r="K22" s="25"/>
      <c r="L22" s="25"/>
      <c r="M22" s="21"/>
      <c r="N22" s="21"/>
      <c r="O22" s="5"/>
      <c r="P22" s="5"/>
    </row>
    <row r="23" spans="1:16" ht="12.75">
      <c r="A23" s="21">
        <v>15</v>
      </c>
      <c r="B23" s="21">
        <v>10626</v>
      </c>
      <c r="C23" s="22"/>
      <c r="D23" s="21"/>
      <c r="E23" s="144"/>
      <c r="F23" s="21"/>
      <c r="G23" s="144"/>
      <c r="H23" s="22"/>
      <c r="I23" s="25"/>
      <c r="J23" s="25"/>
      <c r="K23" s="25"/>
      <c r="L23" s="25"/>
      <c r="M23" s="21"/>
      <c r="N23" s="21"/>
      <c r="O23" s="5"/>
      <c r="P23" s="5"/>
    </row>
    <row r="24" spans="1:16" ht="12.75">
      <c r="A24" s="21">
        <v>16</v>
      </c>
      <c r="B24" s="21">
        <v>10726</v>
      </c>
      <c r="C24" s="22">
        <v>7.76</v>
      </c>
      <c r="D24" s="21">
        <v>3230</v>
      </c>
      <c r="E24" s="144">
        <v>520</v>
      </c>
      <c r="F24" s="21">
        <v>768</v>
      </c>
      <c r="G24" s="144"/>
      <c r="H24" s="25"/>
      <c r="I24" s="25"/>
      <c r="J24" s="25"/>
      <c r="K24" s="25"/>
      <c r="L24" s="25"/>
      <c r="M24" s="21">
        <v>681</v>
      </c>
      <c r="N24" s="21"/>
      <c r="O24" s="5"/>
      <c r="P24" s="5"/>
    </row>
    <row r="25" spans="1:16" ht="12.75">
      <c r="A25" s="21">
        <v>17</v>
      </c>
      <c r="B25" s="21">
        <v>11409</v>
      </c>
      <c r="C25" s="22">
        <v>7.67</v>
      </c>
      <c r="D25" s="21">
        <v>4050</v>
      </c>
      <c r="E25" s="144">
        <v>880</v>
      </c>
      <c r="F25" s="21">
        <v>1044</v>
      </c>
      <c r="G25" s="144"/>
      <c r="H25" s="22"/>
      <c r="I25" s="25"/>
      <c r="J25" s="25"/>
      <c r="K25" s="25"/>
      <c r="L25" s="25"/>
      <c r="M25" s="21">
        <v>1035</v>
      </c>
      <c r="N25" s="21"/>
      <c r="O25" s="5"/>
      <c r="P25" s="5"/>
    </row>
    <row r="26" spans="1:16" ht="12.75">
      <c r="A26" s="21">
        <v>18</v>
      </c>
      <c r="B26" s="21">
        <v>11098</v>
      </c>
      <c r="C26" s="22">
        <v>7.72</v>
      </c>
      <c r="D26" s="21">
        <v>4420</v>
      </c>
      <c r="E26" s="144">
        <v>500</v>
      </c>
      <c r="F26" s="21">
        <v>798</v>
      </c>
      <c r="G26" s="144">
        <v>340</v>
      </c>
      <c r="H26" s="22">
        <v>83.6</v>
      </c>
      <c r="I26" s="22">
        <v>0.6</v>
      </c>
      <c r="J26" s="25">
        <v>97</v>
      </c>
      <c r="K26" s="25">
        <v>7.6</v>
      </c>
      <c r="L26" s="25">
        <v>14.3</v>
      </c>
      <c r="M26" s="21">
        <v>1135</v>
      </c>
      <c r="N26" s="21">
        <v>66</v>
      </c>
      <c r="O26" s="5"/>
      <c r="P26" s="5"/>
    </row>
    <row r="27" spans="1:16" ht="12.75">
      <c r="A27" s="21">
        <v>19</v>
      </c>
      <c r="B27" s="21">
        <v>11290</v>
      </c>
      <c r="C27" s="22">
        <v>7.85</v>
      </c>
      <c r="D27" s="21">
        <v>4630</v>
      </c>
      <c r="E27" s="144">
        <v>540</v>
      </c>
      <c r="F27" s="21">
        <v>689</v>
      </c>
      <c r="G27" s="144"/>
      <c r="H27" s="22"/>
      <c r="I27" s="22"/>
      <c r="J27" s="25"/>
      <c r="K27" s="25"/>
      <c r="L27" s="25"/>
      <c r="M27" s="21">
        <v>1170</v>
      </c>
      <c r="N27" s="21"/>
      <c r="O27" s="5"/>
      <c r="P27" s="5"/>
    </row>
    <row r="28" spans="1:16" ht="12.75">
      <c r="A28" s="21" t="s">
        <v>75</v>
      </c>
      <c r="B28" s="21">
        <v>10821</v>
      </c>
      <c r="C28" s="22">
        <v>7.9</v>
      </c>
      <c r="D28" s="21">
        <v>5830</v>
      </c>
      <c r="E28" s="144">
        <v>560</v>
      </c>
      <c r="F28" s="21">
        <v>739</v>
      </c>
      <c r="G28" s="144"/>
      <c r="H28" s="22"/>
      <c r="I28" s="22"/>
      <c r="J28" s="25"/>
      <c r="K28" s="25"/>
      <c r="L28" s="25"/>
      <c r="M28" s="21">
        <v>1631</v>
      </c>
      <c r="N28" s="21"/>
      <c r="O28" s="5"/>
      <c r="P28" s="5"/>
    </row>
    <row r="29" spans="1:16" ht="12.75">
      <c r="A29" s="21" t="s">
        <v>93</v>
      </c>
      <c r="B29" s="21">
        <v>12119</v>
      </c>
      <c r="C29" s="22"/>
      <c r="D29" s="21"/>
      <c r="E29" s="144"/>
      <c r="F29" s="21"/>
      <c r="G29" s="144"/>
      <c r="H29" s="22"/>
      <c r="I29" s="22"/>
      <c r="J29" s="25"/>
      <c r="K29" s="25"/>
      <c r="L29" s="25"/>
      <c r="M29" s="21"/>
      <c r="N29" s="21"/>
      <c r="O29" s="5"/>
      <c r="P29" s="5"/>
    </row>
    <row r="30" spans="1:16" ht="12.75">
      <c r="A30" s="21">
        <v>22</v>
      </c>
      <c r="B30" s="21">
        <v>11191</v>
      </c>
      <c r="C30" s="22"/>
      <c r="D30" s="21"/>
      <c r="E30" s="144"/>
      <c r="F30" s="21"/>
      <c r="G30" s="144"/>
      <c r="H30" s="22"/>
      <c r="I30" s="22"/>
      <c r="J30" s="25"/>
      <c r="K30" s="25"/>
      <c r="L30" s="25"/>
      <c r="M30" s="21"/>
      <c r="N30" s="21"/>
      <c r="O30" s="5"/>
      <c r="P30" s="5"/>
    </row>
    <row r="31" spans="1:16" ht="12.75">
      <c r="A31" s="21">
        <v>23</v>
      </c>
      <c r="B31" s="21">
        <v>11552</v>
      </c>
      <c r="C31" s="22">
        <v>7.81</v>
      </c>
      <c r="D31" s="21">
        <v>2850</v>
      </c>
      <c r="E31" s="144">
        <v>400</v>
      </c>
      <c r="F31" s="21">
        <v>888</v>
      </c>
      <c r="G31" s="144"/>
      <c r="H31" s="22"/>
      <c r="I31" s="22"/>
      <c r="J31" s="25"/>
      <c r="K31" s="25"/>
      <c r="L31" s="25"/>
      <c r="M31" s="21">
        <v>581</v>
      </c>
      <c r="N31" s="21"/>
      <c r="O31" s="5"/>
      <c r="P31" s="5"/>
    </row>
    <row r="32" spans="1:16" ht="12.75">
      <c r="A32" s="21" t="s">
        <v>76</v>
      </c>
      <c r="B32" s="21">
        <v>12724</v>
      </c>
      <c r="C32" s="22">
        <v>7.93</v>
      </c>
      <c r="D32" s="21">
        <v>3380</v>
      </c>
      <c r="E32" s="144">
        <v>380</v>
      </c>
      <c r="F32" s="21">
        <v>735</v>
      </c>
      <c r="G32" s="144">
        <v>360</v>
      </c>
      <c r="H32" s="22">
        <v>98</v>
      </c>
      <c r="I32" s="22">
        <v>0.5</v>
      </c>
      <c r="J32" s="25">
        <v>126</v>
      </c>
      <c r="K32" s="25">
        <v>10.2</v>
      </c>
      <c r="L32" s="25">
        <v>13.2</v>
      </c>
      <c r="M32" s="21">
        <v>702</v>
      </c>
      <c r="N32" s="21">
        <v>45</v>
      </c>
      <c r="O32" s="5"/>
      <c r="P32" s="5"/>
    </row>
    <row r="33" spans="1:16" ht="12.75">
      <c r="A33" s="21" t="s">
        <v>92</v>
      </c>
      <c r="B33" s="21">
        <v>13637</v>
      </c>
      <c r="C33" s="22">
        <v>7.86</v>
      </c>
      <c r="D33" s="21">
        <v>2260</v>
      </c>
      <c r="E33" s="144">
        <v>540</v>
      </c>
      <c r="F33" s="21">
        <v>1077</v>
      </c>
      <c r="G33" s="144"/>
      <c r="H33" s="22"/>
      <c r="I33" s="25"/>
      <c r="J33" s="25"/>
      <c r="K33" s="25"/>
      <c r="L33" s="25"/>
      <c r="M33" s="21">
        <v>404</v>
      </c>
      <c r="N33" s="21"/>
      <c r="O33" s="5"/>
      <c r="P33" s="5"/>
    </row>
    <row r="34" spans="1:16" ht="12.75">
      <c r="A34" s="21" t="s">
        <v>90</v>
      </c>
      <c r="B34" s="21">
        <v>12640</v>
      </c>
      <c r="C34" s="22">
        <v>7.9</v>
      </c>
      <c r="D34" s="21">
        <v>4080</v>
      </c>
      <c r="E34" s="144">
        <v>620</v>
      </c>
      <c r="F34" s="21">
        <v>1082</v>
      </c>
      <c r="G34" s="144"/>
      <c r="H34" s="22"/>
      <c r="I34" s="25"/>
      <c r="J34" s="25"/>
      <c r="K34" s="25"/>
      <c r="L34" s="25"/>
      <c r="M34" s="21">
        <v>1021</v>
      </c>
      <c r="N34" s="21"/>
      <c r="O34" s="5"/>
      <c r="P34" s="5"/>
    </row>
    <row r="35" spans="1:16" ht="12.75">
      <c r="A35" s="21" t="s">
        <v>77</v>
      </c>
      <c r="B35" s="21">
        <v>15118</v>
      </c>
      <c r="C35" s="22">
        <v>7.95</v>
      </c>
      <c r="D35" s="21">
        <v>2540</v>
      </c>
      <c r="E35" s="144">
        <v>480</v>
      </c>
      <c r="F35" s="21">
        <v>751</v>
      </c>
      <c r="G35" s="144"/>
      <c r="H35" s="22"/>
      <c r="I35" s="25"/>
      <c r="J35" s="25"/>
      <c r="K35" s="25"/>
      <c r="L35" s="25"/>
      <c r="M35" s="21">
        <v>518</v>
      </c>
      <c r="N35" s="21"/>
      <c r="O35" s="5"/>
      <c r="P35" s="5"/>
    </row>
    <row r="36" spans="1:16" ht="12.75">
      <c r="A36" s="21" t="s">
        <v>99</v>
      </c>
      <c r="B36" s="21">
        <v>13644</v>
      </c>
      <c r="C36" s="22"/>
      <c r="D36" s="21"/>
      <c r="E36" s="144"/>
      <c r="F36" s="21"/>
      <c r="G36" s="144"/>
      <c r="H36" s="22"/>
      <c r="I36" s="25"/>
      <c r="J36" s="25"/>
      <c r="K36" s="25"/>
      <c r="L36" s="25"/>
      <c r="M36" s="21"/>
      <c r="N36" s="21"/>
      <c r="O36" s="5"/>
      <c r="P36" s="5"/>
    </row>
    <row r="37" spans="1:16" ht="12.75">
      <c r="A37" s="21">
        <v>29</v>
      </c>
      <c r="B37" s="21">
        <v>12099</v>
      </c>
      <c r="C37" s="22"/>
      <c r="D37" s="21"/>
      <c r="E37" s="144"/>
      <c r="F37" s="21"/>
      <c r="G37" s="144"/>
      <c r="H37" s="22"/>
      <c r="I37" s="25"/>
      <c r="J37" s="25"/>
      <c r="K37" s="25"/>
      <c r="L37" s="25"/>
      <c r="M37" s="21"/>
      <c r="N37" s="21"/>
      <c r="O37" s="5"/>
      <c r="P37" s="5"/>
    </row>
    <row r="38" spans="1:16" ht="12.75">
      <c r="A38" s="21">
        <v>30</v>
      </c>
      <c r="B38" s="21">
        <v>12141</v>
      </c>
      <c r="C38" s="22">
        <v>8.24</v>
      </c>
      <c r="D38" s="21">
        <v>2740</v>
      </c>
      <c r="E38" s="144">
        <v>800</v>
      </c>
      <c r="F38" s="21">
        <v>1099</v>
      </c>
      <c r="G38" s="144">
        <v>250</v>
      </c>
      <c r="H38" s="22">
        <v>71</v>
      </c>
      <c r="I38" s="22">
        <v>0.76</v>
      </c>
      <c r="J38" s="25">
        <v>126</v>
      </c>
      <c r="K38" s="25">
        <v>18.9</v>
      </c>
      <c r="L38" s="25">
        <v>32.1</v>
      </c>
      <c r="M38" s="21">
        <v>652</v>
      </c>
      <c r="N38" s="21">
        <v>60</v>
      </c>
      <c r="O38" s="5"/>
      <c r="P38" s="5"/>
    </row>
    <row r="39" spans="1:16" ht="13.5" thickBot="1">
      <c r="A39" s="21">
        <v>31</v>
      </c>
      <c r="B39" s="21">
        <v>12155</v>
      </c>
      <c r="C39" s="22">
        <v>7.95</v>
      </c>
      <c r="D39" s="21">
        <v>2500</v>
      </c>
      <c r="E39" s="144">
        <v>600</v>
      </c>
      <c r="F39" s="21">
        <v>1099</v>
      </c>
      <c r="G39" s="144"/>
      <c r="H39" s="21"/>
      <c r="I39" s="25"/>
      <c r="J39" s="25"/>
      <c r="K39" s="25"/>
      <c r="L39" s="25"/>
      <c r="M39" s="21">
        <v>475</v>
      </c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7.81</v>
      </c>
      <c r="D40" s="50">
        <f>ROUND(AVERAGE(D9:D39),0)</f>
        <v>3742</v>
      </c>
      <c r="E40" s="50">
        <f>ROUND(AVERAGE(E9:E39),0)</f>
        <v>646</v>
      </c>
      <c r="F40" s="50">
        <f>ROUND(AVERAGE(F9:F39),0)</f>
        <v>991</v>
      </c>
      <c r="G40" s="50">
        <f>ROUND(AVERAGE(G9:G39),0)</f>
        <v>293</v>
      </c>
      <c r="H40" s="51">
        <f>ROUND(AVERAGE(H9:H39),1)</f>
        <v>76.8</v>
      </c>
      <c r="I40" s="51">
        <f>ROUND(AVERAGE(I9:I39),1)</f>
        <v>1</v>
      </c>
      <c r="J40" s="51">
        <f>ROUND(AVERAGE(J9:J39),1)</f>
        <v>111.3</v>
      </c>
      <c r="K40" s="51">
        <f>ROUND(AVERAGE(K9:K39),1)</f>
        <v>10.8</v>
      </c>
      <c r="L40" s="51">
        <f>ROUND(AVERAGE(L9:L39),1)</f>
        <v>18.1</v>
      </c>
      <c r="M40" s="50">
        <f>ROUND(AVERAGE(M9:M39),0)</f>
        <v>942</v>
      </c>
      <c r="N40" s="86">
        <f>ROUND(AVERAGE(N9:N39),0)</f>
        <v>55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E40*11.479</f>
        <v>7415.433999999999</v>
      </c>
      <c r="F41" s="25">
        <f aca="true" t="shared" si="0" ref="F41:N41">F40*11.479</f>
        <v>11375.688999999998</v>
      </c>
      <c r="G41" s="25">
        <f t="shared" si="0"/>
        <v>3363.3469999999998</v>
      </c>
      <c r="H41" s="25">
        <f t="shared" si="0"/>
        <v>881.5871999999999</v>
      </c>
      <c r="I41" s="25">
        <f t="shared" si="0"/>
        <v>11.479</v>
      </c>
      <c r="J41" s="25">
        <f t="shared" si="0"/>
        <v>1277.6127</v>
      </c>
      <c r="K41" s="25">
        <f t="shared" si="0"/>
        <v>123.9732</v>
      </c>
      <c r="L41" s="25">
        <f t="shared" si="0"/>
        <v>207.7699</v>
      </c>
      <c r="M41" s="25">
        <f t="shared" si="0"/>
        <v>10813.217999999999</v>
      </c>
      <c r="N41" s="25">
        <f t="shared" si="0"/>
        <v>631.3449999999999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E40*355.845</f>
        <v>229875.87000000002</v>
      </c>
      <c r="F42" s="25">
        <f aca="true" t="shared" si="1" ref="F42:N42">F40*355.845</f>
        <v>352642.395</v>
      </c>
      <c r="G42" s="25">
        <f t="shared" si="1"/>
        <v>104262.585</v>
      </c>
      <c r="H42" s="25">
        <f t="shared" si="1"/>
        <v>27328.896</v>
      </c>
      <c r="I42" s="25">
        <f t="shared" si="1"/>
        <v>355.845</v>
      </c>
      <c r="J42" s="25">
        <f t="shared" si="1"/>
        <v>39605.548500000004</v>
      </c>
      <c r="K42" s="25">
        <f t="shared" si="1"/>
        <v>3843.1260000000007</v>
      </c>
      <c r="L42" s="25">
        <f t="shared" si="1"/>
        <v>6440.794500000001</v>
      </c>
      <c r="M42" s="25">
        <f t="shared" si="1"/>
        <v>335205.99000000005</v>
      </c>
      <c r="N42" s="25">
        <f t="shared" si="1"/>
        <v>19571.475000000002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6">
      <selection activeCell="N41" sqref="N41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101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57</v>
      </c>
      <c r="B8" s="37"/>
      <c r="C8" s="41" t="s">
        <v>58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5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 t="s">
        <v>65</v>
      </c>
      <c r="B9" s="46">
        <v>12923</v>
      </c>
      <c r="C9" s="22">
        <v>7.64</v>
      </c>
      <c r="D9" s="21">
        <v>2650</v>
      </c>
      <c r="E9" s="25">
        <v>13.2</v>
      </c>
      <c r="F9" s="21">
        <v>46</v>
      </c>
      <c r="G9" s="22"/>
      <c r="H9" s="24"/>
      <c r="I9" s="25"/>
      <c r="J9" s="21"/>
      <c r="K9" s="22"/>
      <c r="L9" s="21"/>
      <c r="M9" s="21">
        <v>638</v>
      </c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46">
        <v>12305</v>
      </c>
      <c r="C10" s="22">
        <v>7.63</v>
      </c>
      <c r="D10" s="21">
        <v>2680</v>
      </c>
      <c r="E10" s="25">
        <v>13.5</v>
      </c>
      <c r="F10" s="21">
        <v>44</v>
      </c>
      <c r="G10" s="22"/>
      <c r="H10" s="24"/>
      <c r="I10" s="25"/>
      <c r="J10" s="21"/>
      <c r="K10" s="22"/>
      <c r="L10" s="21"/>
      <c r="M10" s="21">
        <v>652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12462</v>
      </c>
      <c r="C11" s="22">
        <v>7.7</v>
      </c>
      <c r="D11" s="21">
        <v>2780</v>
      </c>
      <c r="E11" s="25">
        <v>11</v>
      </c>
      <c r="F11" s="21">
        <v>43</v>
      </c>
      <c r="G11" s="22"/>
      <c r="H11" s="24"/>
      <c r="I11" s="25"/>
      <c r="J11" s="21"/>
      <c r="K11" s="22"/>
      <c r="L11" s="21"/>
      <c r="M11" s="21">
        <v>674</v>
      </c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12986</v>
      </c>
      <c r="C12" s="22"/>
      <c r="D12" s="21"/>
      <c r="E12" s="25"/>
      <c r="F12" s="21"/>
      <c r="G12" s="22"/>
      <c r="H12" s="24"/>
      <c r="I12" s="25"/>
      <c r="J12" s="21"/>
      <c r="K12" s="22"/>
      <c r="L12" s="21"/>
      <c r="M12" s="21"/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 t="s">
        <v>85</v>
      </c>
      <c r="B13" s="21">
        <v>13161</v>
      </c>
      <c r="C13" s="22"/>
      <c r="D13" s="21"/>
      <c r="E13" s="25"/>
      <c r="F13" s="21"/>
      <c r="G13" s="22"/>
      <c r="H13" s="24"/>
      <c r="I13" s="25"/>
      <c r="J13" s="21"/>
      <c r="K13" s="22"/>
      <c r="L13" s="21"/>
      <c r="M13" s="21"/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 t="s">
        <v>66</v>
      </c>
      <c r="B14" s="21">
        <v>13995</v>
      </c>
      <c r="C14" s="22">
        <v>7.51</v>
      </c>
      <c r="D14" s="21">
        <v>2910</v>
      </c>
      <c r="E14" s="25">
        <v>12.6</v>
      </c>
      <c r="F14" s="21">
        <v>49</v>
      </c>
      <c r="G14" s="22"/>
      <c r="H14" s="24"/>
      <c r="I14" s="25"/>
      <c r="J14" s="21"/>
      <c r="K14" s="22"/>
      <c r="L14" s="21"/>
      <c r="M14" s="21">
        <v>702</v>
      </c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13213</v>
      </c>
      <c r="C15" s="22">
        <v>7.3</v>
      </c>
      <c r="D15" s="21">
        <v>2780</v>
      </c>
      <c r="E15" s="25">
        <v>12.5</v>
      </c>
      <c r="F15" s="21">
        <v>54</v>
      </c>
      <c r="G15" s="22"/>
      <c r="H15" s="24"/>
      <c r="I15" s="25"/>
      <c r="J15" s="21"/>
      <c r="K15" s="22"/>
      <c r="L15" s="21"/>
      <c r="M15" s="21">
        <v>723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 t="s">
        <v>68</v>
      </c>
      <c r="B16" s="21">
        <v>13413</v>
      </c>
      <c r="C16" s="22">
        <v>7.49</v>
      </c>
      <c r="D16" s="21">
        <v>2630</v>
      </c>
      <c r="E16" s="25">
        <v>8.6</v>
      </c>
      <c r="F16" s="21">
        <v>55</v>
      </c>
      <c r="G16" s="22">
        <v>8.3</v>
      </c>
      <c r="H16" s="24">
        <v>2.25</v>
      </c>
      <c r="I16" s="25">
        <v>6.7</v>
      </c>
      <c r="J16" s="21">
        <v>9.6</v>
      </c>
      <c r="K16" s="22">
        <v>0.35</v>
      </c>
      <c r="L16" s="21">
        <v>0.56</v>
      </c>
      <c r="M16" s="21">
        <v>631</v>
      </c>
      <c r="N16" s="21">
        <v>104</v>
      </c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12609</v>
      </c>
      <c r="C17" s="22">
        <v>7.41</v>
      </c>
      <c r="D17" s="21">
        <v>2750</v>
      </c>
      <c r="E17" s="25">
        <v>17.2</v>
      </c>
      <c r="F17" s="21">
        <v>61</v>
      </c>
      <c r="G17" s="22"/>
      <c r="H17" s="24"/>
      <c r="I17" s="25"/>
      <c r="J17" s="21"/>
      <c r="K17" s="22"/>
      <c r="L17" s="21"/>
      <c r="M17" s="21">
        <v>638</v>
      </c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 t="s">
        <v>87</v>
      </c>
      <c r="B18" s="21">
        <v>12346</v>
      </c>
      <c r="C18" s="22">
        <v>7.5</v>
      </c>
      <c r="D18" s="21">
        <v>2730</v>
      </c>
      <c r="E18" s="25">
        <v>10.8</v>
      </c>
      <c r="F18" s="21">
        <v>68</v>
      </c>
      <c r="G18" s="22"/>
      <c r="H18" s="24"/>
      <c r="I18" s="25"/>
      <c r="J18" s="21"/>
      <c r="K18" s="22"/>
      <c r="L18" s="21"/>
      <c r="M18" s="21">
        <v>673</v>
      </c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12721</v>
      </c>
      <c r="C19" s="22"/>
      <c r="D19" s="21"/>
      <c r="E19" s="25"/>
      <c r="F19" s="21"/>
      <c r="G19" s="22"/>
      <c r="H19" s="24"/>
      <c r="I19" s="25"/>
      <c r="J19" s="25"/>
      <c r="K19" s="22"/>
      <c r="L19" s="21"/>
      <c r="M19" s="21"/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 t="s">
        <v>79</v>
      </c>
      <c r="B20" s="21">
        <v>12531</v>
      </c>
      <c r="C20" s="22"/>
      <c r="D20" s="21"/>
      <c r="E20" s="25"/>
      <c r="F20" s="21"/>
      <c r="G20" s="22"/>
      <c r="H20" s="24"/>
      <c r="I20" s="25"/>
      <c r="J20" s="25"/>
      <c r="K20" s="22"/>
      <c r="L20" s="21"/>
      <c r="M20" s="21"/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12726</v>
      </c>
      <c r="C21" s="22">
        <v>7.42</v>
      </c>
      <c r="D21" s="21">
        <v>2820</v>
      </c>
      <c r="E21" s="25">
        <v>11</v>
      </c>
      <c r="F21" s="21">
        <v>59</v>
      </c>
      <c r="G21" s="22"/>
      <c r="H21" s="24"/>
      <c r="I21" s="25"/>
      <c r="J21" s="25"/>
      <c r="K21" s="22"/>
      <c r="L21" s="21"/>
      <c r="M21" s="21">
        <v>666</v>
      </c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 t="s">
        <v>71</v>
      </c>
      <c r="B22" s="21">
        <v>13538</v>
      </c>
      <c r="C22" s="22">
        <v>7.6</v>
      </c>
      <c r="D22" s="21">
        <v>2810</v>
      </c>
      <c r="E22" s="25">
        <v>12.2</v>
      </c>
      <c r="F22" s="21">
        <v>60</v>
      </c>
      <c r="G22" s="22"/>
      <c r="H22" s="24"/>
      <c r="I22" s="25"/>
      <c r="J22" s="25"/>
      <c r="K22" s="22"/>
      <c r="L22" s="21"/>
      <c r="M22" s="21">
        <v>681</v>
      </c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13355</v>
      </c>
      <c r="C23" s="22">
        <v>7.55</v>
      </c>
      <c r="D23" s="21">
        <v>2800</v>
      </c>
      <c r="E23" s="25">
        <v>8</v>
      </c>
      <c r="F23" s="21">
        <v>54</v>
      </c>
      <c r="G23" s="22">
        <v>8.32</v>
      </c>
      <c r="H23" s="24">
        <v>0.98</v>
      </c>
      <c r="I23" s="25">
        <v>7.23</v>
      </c>
      <c r="J23" s="25">
        <v>10.3</v>
      </c>
      <c r="K23" s="22">
        <v>0.43</v>
      </c>
      <c r="L23" s="21">
        <v>0.99</v>
      </c>
      <c r="M23" s="21">
        <v>645</v>
      </c>
      <c r="N23" s="21">
        <v>95</v>
      </c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13032</v>
      </c>
      <c r="C24" s="22"/>
      <c r="D24" s="21"/>
      <c r="E24" s="25"/>
      <c r="F24" s="21"/>
      <c r="G24" s="22"/>
      <c r="H24" s="24"/>
      <c r="I24" s="25"/>
      <c r="J24" s="25"/>
      <c r="K24" s="22"/>
      <c r="L24" s="21"/>
      <c r="M24" s="21"/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13637</v>
      </c>
      <c r="C25" s="22">
        <v>7.46</v>
      </c>
      <c r="D25" s="21">
        <v>2810</v>
      </c>
      <c r="E25" s="25">
        <v>10.3</v>
      </c>
      <c r="F25" s="21">
        <v>49</v>
      </c>
      <c r="G25" s="22"/>
      <c r="H25" s="24"/>
      <c r="I25" s="25"/>
      <c r="J25" s="25"/>
      <c r="K25" s="22"/>
      <c r="L25" s="21"/>
      <c r="M25" s="21">
        <v>638</v>
      </c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>
        <v>18</v>
      </c>
      <c r="B26" s="21">
        <v>13559</v>
      </c>
      <c r="C26" s="22"/>
      <c r="D26" s="21"/>
      <c r="E26" s="25"/>
      <c r="F26" s="21"/>
      <c r="G26" s="22"/>
      <c r="H26" s="24"/>
      <c r="I26" s="25"/>
      <c r="J26" s="25"/>
      <c r="K26" s="22"/>
      <c r="L26" s="21"/>
      <c r="M26" s="21"/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>
        <v>19</v>
      </c>
      <c r="B27" s="21">
        <v>12749</v>
      </c>
      <c r="C27" s="22"/>
      <c r="D27" s="21"/>
      <c r="E27" s="25"/>
      <c r="F27" s="21"/>
      <c r="G27" s="22"/>
      <c r="H27" s="24"/>
      <c r="I27" s="25"/>
      <c r="J27" s="25"/>
      <c r="K27" s="22"/>
      <c r="L27" s="21"/>
      <c r="M27" s="21"/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 t="s">
        <v>75</v>
      </c>
      <c r="B28" s="21">
        <v>14392</v>
      </c>
      <c r="C28" s="22">
        <v>7.58</v>
      </c>
      <c r="D28" s="21">
        <v>2690</v>
      </c>
      <c r="E28" s="25">
        <v>15.6</v>
      </c>
      <c r="F28" s="21">
        <v>59</v>
      </c>
      <c r="G28" s="22"/>
      <c r="H28" s="24"/>
      <c r="I28" s="25"/>
      <c r="J28" s="25"/>
      <c r="K28" s="22"/>
      <c r="L28" s="21"/>
      <c r="M28" s="21">
        <v>659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 t="s">
        <v>93</v>
      </c>
      <c r="B29" s="21">
        <v>13761</v>
      </c>
      <c r="C29" s="22">
        <v>7.57</v>
      </c>
      <c r="D29" s="21">
        <v>2710</v>
      </c>
      <c r="E29" s="25">
        <v>40.3</v>
      </c>
      <c r="F29" s="21">
        <v>102</v>
      </c>
      <c r="G29" s="22"/>
      <c r="H29" s="24"/>
      <c r="I29" s="25"/>
      <c r="J29" s="25"/>
      <c r="K29" s="22"/>
      <c r="L29" s="21"/>
      <c r="M29" s="21">
        <v>624</v>
      </c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 t="s">
        <v>89</v>
      </c>
      <c r="B30" s="21">
        <v>12652</v>
      </c>
      <c r="C30" s="22">
        <v>7.44</v>
      </c>
      <c r="D30" s="21">
        <v>2780</v>
      </c>
      <c r="E30" s="25">
        <v>29</v>
      </c>
      <c r="F30" s="21">
        <v>69</v>
      </c>
      <c r="G30" s="22">
        <v>7.55</v>
      </c>
      <c r="H30" s="24">
        <v>2.71</v>
      </c>
      <c r="I30" s="25">
        <v>2.3</v>
      </c>
      <c r="J30" s="25">
        <v>9.2</v>
      </c>
      <c r="K30" s="22">
        <v>0.83</v>
      </c>
      <c r="L30" s="21">
        <v>3.57</v>
      </c>
      <c r="M30" s="21">
        <v>659</v>
      </c>
      <c r="N30" s="21">
        <v>137</v>
      </c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12692</v>
      </c>
      <c r="C31" s="22">
        <v>7.42</v>
      </c>
      <c r="D31" s="21">
        <v>2740</v>
      </c>
      <c r="E31" s="25">
        <v>26</v>
      </c>
      <c r="F31" s="21">
        <v>92</v>
      </c>
      <c r="G31" s="22"/>
      <c r="H31" s="24"/>
      <c r="I31" s="25"/>
      <c r="J31" s="25"/>
      <c r="K31" s="22"/>
      <c r="L31" s="21"/>
      <c r="M31" s="21">
        <v>667</v>
      </c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>
        <v>24</v>
      </c>
      <c r="B32" s="21">
        <v>12782</v>
      </c>
      <c r="C32" s="22">
        <v>7.53</v>
      </c>
      <c r="D32" s="21">
        <v>2800</v>
      </c>
      <c r="E32" s="25">
        <v>23</v>
      </c>
      <c r="F32" s="21">
        <v>96</v>
      </c>
      <c r="G32" s="22"/>
      <c r="H32" s="24"/>
      <c r="I32" s="25"/>
      <c r="J32" s="25"/>
      <c r="K32" s="22"/>
      <c r="L32" s="21"/>
      <c r="M32" s="21">
        <v>652</v>
      </c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13043</v>
      </c>
      <c r="C33" s="22"/>
      <c r="D33" s="21"/>
      <c r="E33" s="25"/>
      <c r="F33" s="21"/>
      <c r="G33" s="22"/>
      <c r="H33" s="24"/>
      <c r="I33" s="25"/>
      <c r="J33" s="25"/>
      <c r="K33" s="22"/>
      <c r="L33" s="21"/>
      <c r="M33" s="21"/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 t="s">
        <v>90</v>
      </c>
      <c r="B34" s="21">
        <v>12748</v>
      </c>
      <c r="C34" s="22"/>
      <c r="D34" s="21"/>
      <c r="E34" s="25"/>
      <c r="F34" s="21"/>
      <c r="G34" s="22"/>
      <c r="H34" s="24"/>
      <c r="I34" s="25"/>
      <c r="J34" s="25"/>
      <c r="K34" s="22"/>
      <c r="L34" s="21"/>
      <c r="M34" s="21"/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14134</v>
      </c>
      <c r="C35" s="22">
        <v>7.42</v>
      </c>
      <c r="D35" s="21">
        <v>2580</v>
      </c>
      <c r="E35" s="25">
        <v>15.3</v>
      </c>
      <c r="F35" s="21">
        <v>67</v>
      </c>
      <c r="G35" s="22"/>
      <c r="H35" s="24"/>
      <c r="I35" s="25"/>
      <c r="J35" s="21"/>
      <c r="K35" s="22"/>
      <c r="L35" s="22"/>
      <c r="M35" s="21">
        <v>610</v>
      </c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 t="s">
        <v>83</v>
      </c>
      <c r="B36" s="21">
        <v>13030</v>
      </c>
      <c r="C36" s="22">
        <v>7.49</v>
      </c>
      <c r="D36" s="21">
        <v>2400</v>
      </c>
      <c r="E36" s="25">
        <v>15</v>
      </c>
      <c r="F36" s="21">
        <v>58</v>
      </c>
      <c r="G36" s="22"/>
      <c r="H36" s="24"/>
      <c r="I36" s="25"/>
      <c r="J36" s="25"/>
      <c r="K36" s="22"/>
      <c r="L36" s="21"/>
      <c r="M36" s="21">
        <v>475</v>
      </c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>
        <v>29</v>
      </c>
      <c r="B37" s="21">
        <v>13188</v>
      </c>
      <c r="C37" s="22">
        <v>7.61</v>
      </c>
      <c r="D37" s="21">
        <v>2400</v>
      </c>
      <c r="E37" s="25">
        <v>16</v>
      </c>
      <c r="F37" s="21">
        <v>67</v>
      </c>
      <c r="G37" s="22"/>
      <c r="H37" s="24"/>
      <c r="I37" s="25"/>
      <c r="J37" s="21"/>
      <c r="K37" s="22"/>
      <c r="L37" s="21"/>
      <c r="M37" s="21">
        <v>489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>
        <v>30</v>
      </c>
      <c r="B38" s="21">
        <v>12567</v>
      </c>
      <c r="C38" s="22">
        <v>7.32</v>
      </c>
      <c r="D38" s="21">
        <v>2470</v>
      </c>
      <c r="E38" s="25">
        <v>16.2</v>
      </c>
      <c r="F38" s="21">
        <v>66</v>
      </c>
      <c r="G38" s="22">
        <v>8.17</v>
      </c>
      <c r="H38" s="24">
        <v>1.26</v>
      </c>
      <c r="I38" s="25">
        <v>8.1</v>
      </c>
      <c r="J38" s="21">
        <v>10.7</v>
      </c>
      <c r="K38" s="22">
        <v>0.36</v>
      </c>
      <c r="L38" s="21">
        <v>1.25</v>
      </c>
      <c r="M38" s="21">
        <v>516</v>
      </c>
      <c r="N38" s="21">
        <v>114</v>
      </c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/>
      <c r="B39" s="21"/>
      <c r="C39" s="22"/>
      <c r="D39" s="21"/>
      <c r="E39" s="21"/>
      <c r="F39" s="21"/>
      <c r="G39" s="22"/>
      <c r="H39" s="24"/>
      <c r="I39" s="25"/>
      <c r="J39" s="21"/>
      <c r="K39" s="22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7.5</v>
      </c>
      <c r="D40" s="50">
        <f>ROUND(AVERAGE(D9:D39),0)</f>
        <v>2701</v>
      </c>
      <c r="E40" s="51">
        <f>ROUND(AVERAGE(E9:E39),1)</f>
        <v>16.1</v>
      </c>
      <c r="F40" s="51">
        <f>ROUND(AVERAGE(F9:F39),1)</f>
        <v>62.8</v>
      </c>
      <c r="G40" s="49">
        <f>ROUND(AVERAGE(G9:G39),2)</f>
        <v>8.09</v>
      </c>
      <c r="H40" s="49">
        <f>ROUND(AVERAGE(H9:H39),2)</f>
        <v>1.8</v>
      </c>
      <c r="I40" s="51">
        <f>ROUND(AVERAGE(I9:I39),1)</f>
        <v>6.1</v>
      </c>
      <c r="J40" s="51">
        <f>ROUND(AVERAGE(J9:J39),1)</f>
        <v>10</v>
      </c>
      <c r="K40" s="49">
        <f>ROUND(AVERAGE(K9:K39),2)</f>
        <v>0.49</v>
      </c>
      <c r="L40" s="49">
        <f>ROUND(AVERAGE(L9:L39),2)</f>
        <v>1.59</v>
      </c>
      <c r="M40" s="50">
        <f>ROUND(AVERAGE(M9:M39),0)</f>
        <v>634</v>
      </c>
      <c r="N40" s="86">
        <f>ROUND(AVERAGE(N9:N39),0)</f>
        <v>113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E40*13.075</f>
        <v>210.5075</v>
      </c>
      <c r="F41" s="25">
        <f aca="true" t="shared" si="0" ref="F41:N41">F40*13.075</f>
        <v>821.1099999999999</v>
      </c>
      <c r="G41" s="25">
        <f t="shared" si="0"/>
        <v>105.77674999999999</v>
      </c>
      <c r="H41" s="25">
        <f t="shared" si="0"/>
        <v>23.535</v>
      </c>
      <c r="I41" s="25">
        <f t="shared" si="0"/>
        <v>79.7575</v>
      </c>
      <c r="J41" s="25">
        <f t="shared" si="0"/>
        <v>130.75</v>
      </c>
      <c r="K41" s="25">
        <f t="shared" si="0"/>
        <v>6.40675</v>
      </c>
      <c r="L41" s="25">
        <f t="shared" si="0"/>
        <v>20.78925</v>
      </c>
      <c r="M41" s="25">
        <f t="shared" si="0"/>
        <v>8289.55</v>
      </c>
      <c r="N41" s="25">
        <f t="shared" si="0"/>
        <v>1477.475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E40*392.25</f>
        <v>6315.225</v>
      </c>
      <c r="F42" s="25">
        <f aca="true" t="shared" si="1" ref="F42:N42">F40*392.25</f>
        <v>24633.3</v>
      </c>
      <c r="G42" s="25">
        <f t="shared" si="1"/>
        <v>3173.3025</v>
      </c>
      <c r="H42" s="25">
        <f t="shared" si="1"/>
        <v>706.0500000000001</v>
      </c>
      <c r="I42" s="25">
        <f t="shared" si="1"/>
        <v>2392.725</v>
      </c>
      <c r="J42" s="25">
        <f t="shared" si="1"/>
        <v>3922.5</v>
      </c>
      <c r="K42" s="25">
        <f t="shared" si="1"/>
        <v>192.2025</v>
      </c>
      <c r="L42" s="25">
        <f t="shared" si="1"/>
        <v>623.6775</v>
      </c>
      <c r="M42" s="25">
        <f t="shared" si="1"/>
        <v>248686.5</v>
      </c>
      <c r="N42" s="25">
        <f t="shared" si="1"/>
        <v>44324.25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1">
      <selection activeCell="I16" sqref="I16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1"/>
      <c r="O1" s="1"/>
      <c r="P1" s="1"/>
    </row>
    <row r="2" spans="1:16" ht="18">
      <c r="A2" s="7" t="s">
        <v>56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</row>
    <row r="3" spans="1:16" ht="26.25">
      <c r="A3" s="11" t="s">
        <v>101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 t="s">
        <v>65</v>
      </c>
      <c r="B9" s="46">
        <v>12923</v>
      </c>
      <c r="C9" s="22">
        <v>8</v>
      </c>
      <c r="D9" s="21">
        <v>2740</v>
      </c>
      <c r="E9" s="21">
        <v>840</v>
      </c>
      <c r="F9" s="21">
        <v>1030</v>
      </c>
      <c r="G9" s="21"/>
      <c r="H9" s="22"/>
      <c r="I9" s="25"/>
      <c r="J9" s="144"/>
      <c r="K9" s="25"/>
      <c r="L9" s="25"/>
      <c r="M9" s="21">
        <v>645</v>
      </c>
      <c r="N9" s="21"/>
      <c r="O9" s="63"/>
      <c r="P9" s="5"/>
    </row>
    <row r="10" spans="1:16" ht="12.75">
      <c r="A10" s="21">
        <v>2</v>
      </c>
      <c r="B10" s="46">
        <v>12305</v>
      </c>
      <c r="C10" s="22">
        <v>7.97</v>
      </c>
      <c r="D10" s="21">
        <v>2970</v>
      </c>
      <c r="E10" s="144">
        <v>680</v>
      </c>
      <c r="F10" s="21">
        <v>595</v>
      </c>
      <c r="G10" s="21"/>
      <c r="H10" s="22"/>
      <c r="I10" s="25"/>
      <c r="J10" s="144"/>
      <c r="K10" s="21"/>
      <c r="L10" s="21"/>
      <c r="M10" s="21">
        <v>610</v>
      </c>
      <c r="N10" s="21"/>
      <c r="O10" s="63"/>
      <c r="P10" s="5"/>
    </row>
    <row r="11" spans="1:16" ht="12.75">
      <c r="A11" s="21">
        <v>3</v>
      </c>
      <c r="B11" s="21">
        <v>12462</v>
      </c>
      <c r="C11" s="22">
        <v>8.11</v>
      </c>
      <c r="D11" s="21">
        <v>2980</v>
      </c>
      <c r="E11" s="144">
        <v>700</v>
      </c>
      <c r="F11" s="21">
        <v>572</v>
      </c>
      <c r="G11" s="21"/>
      <c r="H11" s="22"/>
      <c r="I11" s="22"/>
      <c r="J11" s="144"/>
      <c r="K11" s="21"/>
      <c r="L11" s="21"/>
      <c r="M11" s="21">
        <v>603</v>
      </c>
      <c r="N11" s="21"/>
      <c r="O11" s="64"/>
      <c r="P11" s="5"/>
    </row>
    <row r="12" spans="1:16" ht="12.75">
      <c r="A12" s="21">
        <v>4</v>
      </c>
      <c r="B12" s="21">
        <v>12986</v>
      </c>
      <c r="C12" s="22"/>
      <c r="D12" s="21"/>
      <c r="E12" s="144"/>
      <c r="F12" s="21"/>
      <c r="G12" s="21"/>
      <c r="H12" s="22"/>
      <c r="I12" s="25"/>
      <c r="J12" s="144"/>
      <c r="K12" s="25"/>
      <c r="L12" s="25"/>
      <c r="M12" s="21"/>
      <c r="N12" s="21"/>
      <c r="O12" s="64"/>
      <c r="P12" s="5"/>
    </row>
    <row r="13" spans="1:16" ht="12.75">
      <c r="A13" s="21" t="s">
        <v>85</v>
      </c>
      <c r="B13" s="21">
        <v>13161</v>
      </c>
      <c r="C13" s="22"/>
      <c r="D13" s="21"/>
      <c r="E13" s="144"/>
      <c r="F13" s="21"/>
      <c r="G13" s="21"/>
      <c r="H13" s="22"/>
      <c r="I13" s="25"/>
      <c r="J13" s="144"/>
      <c r="K13" s="25"/>
      <c r="L13" s="25"/>
      <c r="M13" s="21"/>
      <c r="N13" s="21"/>
      <c r="O13" s="5"/>
      <c r="P13" s="5"/>
    </row>
    <row r="14" spans="1:16" ht="12.75">
      <c r="A14" s="21" t="s">
        <v>66</v>
      </c>
      <c r="B14" s="21">
        <v>13995</v>
      </c>
      <c r="C14" s="22">
        <v>7.93</v>
      </c>
      <c r="D14" s="21">
        <v>3240</v>
      </c>
      <c r="E14" s="144">
        <v>740</v>
      </c>
      <c r="F14" s="21">
        <v>820</v>
      </c>
      <c r="G14" s="21"/>
      <c r="H14" s="22"/>
      <c r="I14" s="22"/>
      <c r="J14" s="144"/>
      <c r="K14" s="25"/>
      <c r="L14" s="25"/>
      <c r="M14" s="21">
        <v>737</v>
      </c>
      <c r="N14" s="21"/>
      <c r="O14" s="5"/>
      <c r="P14" s="5"/>
    </row>
    <row r="15" spans="1:16" ht="12.75">
      <c r="A15" s="21">
        <v>7</v>
      </c>
      <c r="B15" s="21">
        <v>13213</v>
      </c>
      <c r="C15" s="22">
        <v>7.99</v>
      </c>
      <c r="D15" s="21">
        <v>2580</v>
      </c>
      <c r="E15" s="144">
        <v>680</v>
      </c>
      <c r="F15" s="21">
        <v>795</v>
      </c>
      <c r="G15" s="21"/>
      <c r="H15" s="22"/>
      <c r="I15" s="22"/>
      <c r="J15" s="144"/>
      <c r="K15" s="25"/>
      <c r="L15" s="25"/>
      <c r="M15" s="21">
        <v>525</v>
      </c>
      <c r="N15" s="21"/>
      <c r="O15" s="64"/>
      <c r="P15" s="5"/>
    </row>
    <row r="16" spans="1:16" ht="12.75">
      <c r="A16" s="21" t="s">
        <v>68</v>
      </c>
      <c r="B16" s="21">
        <v>13413</v>
      </c>
      <c r="C16" s="22">
        <v>7.05</v>
      </c>
      <c r="D16" s="21">
        <v>2440</v>
      </c>
      <c r="E16" s="144">
        <v>500</v>
      </c>
      <c r="F16" s="21">
        <v>736</v>
      </c>
      <c r="G16" s="21">
        <v>480</v>
      </c>
      <c r="H16" s="22">
        <v>85.46</v>
      </c>
      <c r="I16" s="22">
        <v>1.1</v>
      </c>
      <c r="J16" s="144">
        <v>99</v>
      </c>
      <c r="K16" s="25">
        <v>7.5</v>
      </c>
      <c r="L16" s="25">
        <v>11.5</v>
      </c>
      <c r="M16" s="21">
        <v>475</v>
      </c>
      <c r="N16" s="21">
        <v>33</v>
      </c>
      <c r="O16" s="5"/>
      <c r="P16" s="5"/>
    </row>
    <row r="17" spans="1:16" ht="12.75">
      <c r="A17" s="21">
        <v>9</v>
      </c>
      <c r="B17" s="21">
        <v>12609</v>
      </c>
      <c r="C17" s="22">
        <v>7.88</v>
      </c>
      <c r="D17" s="21">
        <v>3890</v>
      </c>
      <c r="E17" s="144">
        <v>420</v>
      </c>
      <c r="F17" s="21">
        <v>704</v>
      </c>
      <c r="G17" s="21"/>
      <c r="H17" s="22"/>
      <c r="I17" s="22"/>
      <c r="J17" s="144"/>
      <c r="K17" s="25"/>
      <c r="L17" s="25"/>
      <c r="M17" s="21">
        <v>893</v>
      </c>
      <c r="N17" s="21"/>
      <c r="O17" s="5"/>
      <c r="P17" s="5"/>
    </row>
    <row r="18" spans="1:16" ht="12.75">
      <c r="A18" s="21" t="s">
        <v>87</v>
      </c>
      <c r="B18" s="21">
        <v>12346</v>
      </c>
      <c r="C18" s="22">
        <v>7.76</v>
      </c>
      <c r="D18" s="21">
        <v>2820</v>
      </c>
      <c r="E18" s="144">
        <v>620</v>
      </c>
      <c r="F18" s="21">
        <v>904</v>
      </c>
      <c r="G18" s="21"/>
      <c r="H18" s="22"/>
      <c r="I18" s="25"/>
      <c r="J18" s="144"/>
      <c r="K18" s="25"/>
      <c r="L18" s="25"/>
      <c r="M18" s="21">
        <v>723</v>
      </c>
      <c r="N18" s="21"/>
      <c r="O18" s="5"/>
      <c r="P18" s="5"/>
    </row>
    <row r="19" spans="1:16" ht="12.75">
      <c r="A19" s="21">
        <v>11</v>
      </c>
      <c r="B19" s="21">
        <v>12721</v>
      </c>
      <c r="C19" s="22"/>
      <c r="D19" s="21"/>
      <c r="E19" s="144"/>
      <c r="F19" s="21"/>
      <c r="G19" s="21"/>
      <c r="H19" s="22"/>
      <c r="I19" s="25"/>
      <c r="J19" s="144"/>
      <c r="K19" s="25"/>
      <c r="L19" s="25"/>
      <c r="M19" s="21"/>
      <c r="N19" s="21"/>
      <c r="O19" s="5"/>
      <c r="P19" s="5"/>
    </row>
    <row r="20" spans="1:16" ht="12.75">
      <c r="A20" s="21" t="s">
        <v>79</v>
      </c>
      <c r="B20" s="21">
        <v>12531</v>
      </c>
      <c r="C20" s="22"/>
      <c r="D20" s="21"/>
      <c r="E20" s="144"/>
      <c r="F20" s="21"/>
      <c r="G20" s="21"/>
      <c r="H20" s="22"/>
      <c r="I20" s="22"/>
      <c r="J20" s="144"/>
      <c r="K20" s="25"/>
      <c r="L20" s="25"/>
      <c r="M20" s="21"/>
      <c r="N20" s="21"/>
      <c r="O20" s="5"/>
      <c r="P20" s="5"/>
    </row>
    <row r="21" spans="1:16" ht="12.75">
      <c r="A21" s="21">
        <v>13</v>
      </c>
      <c r="B21" s="21">
        <v>12726</v>
      </c>
      <c r="C21" s="22">
        <v>7.87</v>
      </c>
      <c r="D21" s="21">
        <v>3630</v>
      </c>
      <c r="E21" s="144">
        <v>900</v>
      </c>
      <c r="F21" s="21">
        <v>1075</v>
      </c>
      <c r="G21" s="21"/>
      <c r="H21" s="22"/>
      <c r="I21" s="25"/>
      <c r="J21" s="144"/>
      <c r="K21" s="25"/>
      <c r="L21" s="25"/>
      <c r="M21" s="21">
        <v>964</v>
      </c>
      <c r="N21" s="21"/>
      <c r="O21" s="5"/>
      <c r="P21" s="5"/>
    </row>
    <row r="22" spans="1:16" ht="12.75">
      <c r="A22" s="21" t="s">
        <v>71</v>
      </c>
      <c r="B22" s="21">
        <v>13538</v>
      </c>
      <c r="C22" s="22">
        <v>8.19</v>
      </c>
      <c r="D22" s="21">
        <v>2710</v>
      </c>
      <c r="E22" s="144">
        <v>1180</v>
      </c>
      <c r="F22" s="21">
        <v>998</v>
      </c>
      <c r="G22" s="21"/>
      <c r="H22" s="22"/>
      <c r="I22" s="22"/>
      <c r="J22" s="144"/>
      <c r="K22" s="25"/>
      <c r="L22" s="25"/>
      <c r="M22" s="21">
        <v>1177</v>
      </c>
      <c r="N22" s="21"/>
      <c r="O22" s="5"/>
      <c r="P22" s="5"/>
    </row>
    <row r="23" spans="1:16" ht="12.75">
      <c r="A23" s="21">
        <v>15</v>
      </c>
      <c r="B23" s="21">
        <v>13355</v>
      </c>
      <c r="C23" s="22">
        <v>8.18</v>
      </c>
      <c r="D23" s="21">
        <v>2970</v>
      </c>
      <c r="E23" s="144">
        <v>960</v>
      </c>
      <c r="F23" s="21">
        <v>1115</v>
      </c>
      <c r="G23" s="21">
        <v>460</v>
      </c>
      <c r="H23" s="22">
        <v>69.5</v>
      </c>
      <c r="I23" s="22">
        <v>0.99</v>
      </c>
      <c r="J23" s="144">
        <v>121</v>
      </c>
      <c r="K23" s="25">
        <v>9.7</v>
      </c>
      <c r="L23" s="25">
        <v>19.4</v>
      </c>
      <c r="M23" s="21">
        <v>808</v>
      </c>
      <c r="N23" s="21">
        <v>68</v>
      </c>
      <c r="O23" s="5"/>
      <c r="P23" s="5"/>
    </row>
    <row r="24" spans="1:16" ht="12.75">
      <c r="A24" s="21">
        <v>16</v>
      </c>
      <c r="B24" s="21">
        <v>13032</v>
      </c>
      <c r="C24" s="22"/>
      <c r="D24" s="21"/>
      <c r="E24" s="144"/>
      <c r="F24" s="21"/>
      <c r="G24" s="21"/>
      <c r="H24" s="22"/>
      <c r="I24" s="22"/>
      <c r="J24" s="25"/>
      <c r="K24" s="25"/>
      <c r="L24" s="25"/>
      <c r="M24" s="21"/>
      <c r="N24" s="21"/>
      <c r="O24" s="5"/>
      <c r="P24" s="5"/>
    </row>
    <row r="25" spans="1:16" ht="12.75">
      <c r="A25" s="21">
        <v>17</v>
      </c>
      <c r="B25" s="21">
        <v>13637</v>
      </c>
      <c r="C25" s="22">
        <v>7.65</v>
      </c>
      <c r="D25" s="21">
        <v>2480</v>
      </c>
      <c r="E25" s="144">
        <v>800</v>
      </c>
      <c r="F25" s="21">
        <v>1177</v>
      </c>
      <c r="G25" s="21"/>
      <c r="H25" s="22"/>
      <c r="I25" s="22"/>
      <c r="J25" s="144"/>
      <c r="K25" s="25"/>
      <c r="L25" s="25"/>
      <c r="M25" s="21">
        <v>482</v>
      </c>
      <c r="N25" s="21"/>
      <c r="O25" s="5"/>
      <c r="P25" s="5"/>
    </row>
    <row r="26" spans="1:16" ht="12.75">
      <c r="A26" s="21">
        <v>18</v>
      </c>
      <c r="B26" s="21">
        <v>13559</v>
      </c>
      <c r="C26" s="22"/>
      <c r="D26" s="21"/>
      <c r="E26" s="144"/>
      <c r="F26" s="21"/>
      <c r="G26" s="21"/>
      <c r="H26" s="22"/>
      <c r="I26" s="25"/>
      <c r="J26" s="144"/>
      <c r="K26" s="25"/>
      <c r="L26" s="25"/>
      <c r="M26" s="21"/>
      <c r="N26" s="21"/>
      <c r="O26" s="5"/>
      <c r="P26" s="5"/>
    </row>
    <row r="27" spans="1:16" ht="12.75">
      <c r="A27" s="21">
        <v>19</v>
      </c>
      <c r="B27" s="21">
        <v>12749</v>
      </c>
      <c r="C27" s="22"/>
      <c r="D27" s="21"/>
      <c r="E27" s="144"/>
      <c r="F27" s="21"/>
      <c r="G27" s="21"/>
      <c r="H27" s="22"/>
      <c r="I27" s="22"/>
      <c r="J27" s="144"/>
      <c r="K27" s="25"/>
      <c r="L27" s="25"/>
      <c r="M27" s="21"/>
      <c r="N27" s="21"/>
      <c r="O27" s="5"/>
      <c r="P27" s="5"/>
    </row>
    <row r="28" spans="1:16" ht="12.75">
      <c r="A28" s="21" t="s">
        <v>75</v>
      </c>
      <c r="B28" s="21">
        <v>14392</v>
      </c>
      <c r="C28" s="22">
        <v>7.92</v>
      </c>
      <c r="D28" s="21">
        <v>2790</v>
      </c>
      <c r="E28" s="144">
        <v>340</v>
      </c>
      <c r="F28" s="21">
        <v>650</v>
      </c>
      <c r="G28" s="21"/>
      <c r="H28" s="22"/>
      <c r="I28" s="22"/>
      <c r="J28" s="144"/>
      <c r="K28" s="25"/>
      <c r="L28" s="25"/>
      <c r="M28" s="21">
        <v>532</v>
      </c>
      <c r="N28" s="21"/>
      <c r="O28" s="5"/>
      <c r="P28" s="5"/>
    </row>
    <row r="29" spans="1:16" ht="12.75">
      <c r="A29" s="21" t="s">
        <v>93</v>
      </c>
      <c r="B29" s="21">
        <v>13761</v>
      </c>
      <c r="C29" s="22">
        <v>7.63</v>
      </c>
      <c r="D29" s="21">
        <v>3260</v>
      </c>
      <c r="E29" s="144">
        <v>400</v>
      </c>
      <c r="F29" s="21">
        <v>677</v>
      </c>
      <c r="G29" s="21"/>
      <c r="H29" s="22"/>
      <c r="I29" s="22"/>
      <c r="J29" s="144"/>
      <c r="K29" s="25"/>
      <c r="L29" s="25"/>
      <c r="M29" s="21">
        <v>745</v>
      </c>
      <c r="N29" s="21"/>
      <c r="O29" s="5"/>
      <c r="P29" s="5"/>
    </row>
    <row r="30" spans="1:16" ht="12.75">
      <c r="A30" s="21" t="s">
        <v>89</v>
      </c>
      <c r="B30" s="21">
        <v>12652</v>
      </c>
      <c r="C30" s="22">
        <v>7.98</v>
      </c>
      <c r="D30" s="21">
        <v>1989</v>
      </c>
      <c r="E30" s="144">
        <v>1380</v>
      </c>
      <c r="F30" s="21">
        <v>788</v>
      </c>
      <c r="G30" s="21">
        <v>300</v>
      </c>
      <c r="H30" s="22">
        <v>96.76</v>
      </c>
      <c r="I30" s="22">
        <v>0.7</v>
      </c>
      <c r="J30" s="144">
        <v>103</v>
      </c>
      <c r="K30" s="25"/>
      <c r="L30" s="25">
        <v>10.1</v>
      </c>
      <c r="M30" s="21">
        <v>305</v>
      </c>
      <c r="N30" s="21">
        <v>36</v>
      </c>
      <c r="O30" s="5"/>
      <c r="P30" s="5"/>
    </row>
    <row r="31" spans="1:16" ht="12.75">
      <c r="A31" s="21">
        <v>23</v>
      </c>
      <c r="B31" s="21">
        <v>12692</v>
      </c>
      <c r="C31" s="22">
        <v>7.87</v>
      </c>
      <c r="D31" s="21">
        <v>2980</v>
      </c>
      <c r="E31" s="144">
        <v>280</v>
      </c>
      <c r="F31" s="21">
        <v>1012</v>
      </c>
      <c r="G31" s="21"/>
      <c r="H31" s="22"/>
      <c r="I31" s="25"/>
      <c r="J31" s="144"/>
      <c r="K31" s="25"/>
      <c r="L31" s="25"/>
      <c r="M31" s="21">
        <v>1163</v>
      </c>
      <c r="N31" s="21"/>
      <c r="O31" s="5"/>
      <c r="P31" s="5"/>
    </row>
    <row r="32" spans="1:16" ht="12.75">
      <c r="A32" s="21">
        <v>24</v>
      </c>
      <c r="B32" s="21">
        <v>12782</v>
      </c>
      <c r="C32" s="22">
        <v>7.93</v>
      </c>
      <c r="D32" s="21">
        <v>3640</v>
      </c>
      <c r="E32" s="21">
        <v>950</v>
      </c>
      <c r="F32" s="21">
        <v>1164</v>
      </c>
      <c r="G32" s="21"/>
      <c r="H32" s="22"/>
      <c r="I32" s="22"/>
      <c r="J32" s="144"/>
      <c r="K32" s="25"/>
      <c r="L32" s="25"/>
      <c r="M32" s="21">
        <v>978</v>
      </c>
      <c r="N32" s="21"/>
      <c r="O32" s="5"/>
      <c r="P32" s="5"/>
    </row>
    <row r="33" spans="1:16" ht="12.75">
      <c r="A33" s="21">
        <v>25</v>
      </c>
      <c r="B33" s="21">
        <v>13043</v>
      </c>
      <c r="C33" s="22"/>
      <c r="D33" s="21"/>
      <c r="E33" s="21"/>
      <c r="F33" s="21"/>
      <c r="G33" s="21"/>
      <c r="H33" s="22"/>
      <c r="I33" s="22"/>
      <c r="J33" s="144"/>
      <c r="K33" s="25"/>
      <c r="L33" s="25"/>
      <c r="M33" s="21"/>
      <c r="N33" s="21"/>
      <c r="O33" s="5"/>
      <c r="P33" s="5"/>
    </row>
    <row r="34" spans="1:16" ht="12.75">
      <c r="A34" s="21" t="s">
        <v>90</v>
      </c>
      <c r="B34" s="21">
        <v>12748</v>
      </c>
      <c r="C34" s="22"/>
      <c r="D34" s="21"/>
      <c r="E34" s="21"/>
      <c r="F34" s="21"/>
      <c r="G34" s="21"/>
      <c r="H34" s="22"/>
      <c r="I34" s="22"/>
      <c r="J34" s="144"/>
      <c r="K34" s="25"/>
      <c r="L34" s="25"/>
      <c r="M34" s="21"/>
      <c r="N34" s="21"/>
      <c r="O34" s="5"/>
      <c r="P34" s="5"/>
    </row>
    <row r="35" spans="1:16" ht="12.75">
      <c r="A35" s="21">
        <v>27</v>
      </c>
      <c r="B35" s="21">
        <v>14134</v>
      </c>
      <c r="C35" s="22">
        <v>7.84</v>
      </c>
      <c r="D35" s="21">
        <v>2140</v>
      </c>
      <c r="E35" s="21">
        <v>550</v>
      </c>
      <c r="F35" s="21">
        <v>987</v>
      </c>
      <c r="G35" s="21"/>
      <c r="H35" s="22"/>
      <c r="I35" s="25"/>
      <c r="J35" s="144"/>
      <c r="K35" s="25"/>
      <c r="L35" s="25"/>
      <c r="M35" s="21">
        <v>539</v>
      </c>
      <c r="N35" s="21"/>
      <c r="O35" s="5"/>
      <c r="P35" s="5"/>
    </row>
    <row r="36" spans="1:16" ht="12.75">
      <c r="A36" s="21" t="s">
        <v>83</v>
      </c>
      <c r="B36" s="21">
        <v>13030</v>
      </c>
      <c r="C36" s="22">
        <v>7.72</v>
      </c>
      <c r="D36" s="21">
        <v>2140</v>
      </c>
      <c r="E36" s="21">
        <v>880</v>
      </c>
      <c r="F36" s="21">
        <v>1035</v>
      </c>
      <c r="G36" s="21"/>
      <c r="H36" s="22"/>
      <c r="I36" s="25"/>
      <c r="J36" s="144"/>
      <c r="K36" s="25"/>
      <c r="L36" s="25"/>
      <c r="M36" s="21">
        <v>411</v>
      </c>
      <c r="N36" s="21"/>
      <c r="O36" s="5"/>
      <c r="P36" s="5"/>
    </row>
    <row r="37" spans="1:16" ht="12.75">
      <c r="A37" s="21">
        <v>29</v>
      </c>
      <c r="B37" s="21">
        <v>13188</v>
      </c>
      <c r="C37" s="22">
        <v>7.71</v>
      </c>
      <c r="D37" s="21">
        <v>2610</v>
      </c>
      <c r="E37" s="21">
        <v>700</v>
      </c>
      <c r="F37" s="21">
        <v>1045</v>
      </c>
      <c r="G37" s="21"/>
      <c r="H37" s="22"/>
      <c r="I37" s="22"/>
      <c r="J37" s="144"/>
      <c r="K37" s="25"/>
      <c r="L37" s="25"/>
      <c r="M37" s="21">
        <v>588</v>
      </c>
      <c r="N37" s="21"/>
      <c r="O37" s="5"/>
      <c r="P37" s="5"/>
    </row>
    <row r="38" spans="1:16" ht="12.75">
      <c r="A38" s="21">
        <v>30</v>
      </c>
      <c r="B38" s="21">
        <v>12567</v>
      </c>
      <c r="C38" s="22">
        <v>7.82</v>
      </c>
      <c r="D38" s="21">
        <v>4420</v>
      </c>
      <c r="E38" s="21">
        <v>820</v>
      </c>
      <c r="F38" s="21">
        <v>685</v>
      </c>
      <c r="G38" s="21">
        <v>380</v>
      </c>
      <c r="H38" s="22">
        <v>84.2</v>
      </c>
      <c r="I38" s="22">
        <v>0.8</v>
      </c>
      <c r="J38" s="144">
        <v>104</v>
      </c>
      <c r="K38" s="25">
        <v>9.4</v>
      </c>
      <c r="L38" s="25">
        <v>17.9</v>
      </c>
      <c r="M38" s="21">
        <v>752</v>
      </c>
      <c r="N38" s="21">
        <v>77</v>
      </c>
      <c r="O38" s="5"/>
      <c r="P38" s="5"/>
    </row>
    <row r="39" spans="1:16" ht="13.5" thickBot="1">
      <c r="A39" s="21"/>
      <c r="B39" s="21"/>
      <c r="C39" s="22"/>
      <c r="D39" s="21"/>
      <c r="E39" s="21"/>
      <c r="F39" s="21"/>
      <c r="G39" s="21"/>
      <c r="H39" s="22"/>
      <c r="I39" s="22"/>
      <c r="J39" s="144"/>
      <c r="K39" s="25"/>
      <c r="L39" s="25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7.86</v>
      </c>
      <c r="D40" s="50">
        <f>ROUND(AVERAGE(D9:D39),0)</f>
        <v>2925</v>
      </c>
      <c r="E40" s="50">
        <f>ROUND(AVERAGE(E9:E39),0)</f>
        <v>730</v>
      </c>
      <c r="F40" s="50">
        <f>ROUND(AVERAGE(F9:F39),0)</f>
        <v>884</v>
      </c>
      <c r="G40" s="50">
        <f>ROUND(AVERAGE(G9:G39),0)</f>
        <v>405</v>
      </c>
      <c r="H40" s="51">
        <f>ROUND(AVERAGE(H9:H39),1)</f>
        <v>84</v>
      </c>
      <c r="I40" s="49">
        <f>ROUND(AVERAGE(I9:I39),1)</f>
        <v>0.9</v>
      </c>
      <c r="J40" s="51">
        <f>ROUND(AVERAGE(J9:J39),1)</f>
        <v>106.8</v>
      </c>
      <c r="K40" s="51">
        <f>ROUND(AVERAGE(K9:K39),1)</f>
        <v>8.9</v>
      </c>
      <c r="L40" s="51">
        <f>ROUND(AVERAGE(L9:L39),1)</f>
        <v>14.7</v>
      </c>
      <c r="M40" s="50">
        <f>ROUND(AVERAGE(M9:M39),0)</f>
        <v>698</v>
      </c>
      <c r="N40" s="86">
        <f>ROUND(AVERAGE(N9:N39),0)</f>
        <v>54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E40*13.075</f>
        <v>9544.75</v>
      </c>
      <c r="F41" s="25">
        <f aca="true" t="shared" si="0" ref="F41:N41">F40*13.075</f>
        <v>11558.3</v>
      </c>
      <c r="G41" s="25">
        <f t="shared" si="0"/>
        <v>5295.375</v>
      </c>
      <c r="H41" s="25">
        <f t="shared" si="0"/>
        <v>1098.3</v>
      </c>
      <c r="I41" s="25">
        <f t="shared" si="0"/>
        <v>11.7675</v>
      </c>
      <c r="J41" s="25">
        <f t="shared" si="0"/>
        <v>1396.4099999999999</v>
      </c>
      <c r="K41" s="25">
        <f t="shared" si="0"/>
        <v>116.36749999999999</v>
      </c>
      <c r="L41" s="25">
        <f t="shared" si="0"/>
        <v>192.2025</v>
      </c>
      <c r="M41" s="25">
        <f t="shared" si="0"/>
        <v>9126.35</v>
      </c>
      <c r="N41" s="25">
        <f t="shared" si="0"/>
        <v>706.05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E40*392.25</f>
        <v>286342.5</v>
      </c>
      <c r="F42" s="25">
        <f aca="true" t="shared" si="1" ref="F42:N42">F40*392.25</f>
        <v>346749</v>
      </c>
      <c r="G42" s="25">
        <f t="shared" si="1"/>
        <v>158861.25</v>
      </c>
      <c r="H42" s="25">
        <f t="shared" si="1"/>
        <v>32949</v>
      </c>
      <c r="I42" s="25">
        <f t="shared" si="1"/>
        <v>353.02500000000003</v>
      </c>
      <c r="J42" s="25">
        <f t="shared" si="1"/>
        <v>41892.299999999996</v>
      </c>
      <c r="K42" s="25">
        <f t="shared" si="1"/>
        <v>3491.025</v>
      </c>
      <c r="L42" s="25">
        <f t="shared" si="1"/>
        <v>5766.075</v>
      </c>
      <c r="M42" s="25">
        <f t="shared" si="1"/>
        <v>273790.5</v>
      </c>
      <c r="N42" s="25">
        <f t="shared" si="1"/>
        <v>21181.5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">
      <selection activeCell="B9" sqref="B9:B39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104</v>
      </c>
      <c r="B3" s="5"/>
      <c r="C3" s="8"/>
      <c r="D3" s="5"/>
      <c r="E3" s="5"/>
      <c r="F3" s="169">
        <v>31</v>
      </c>
      <c r="G3" s="8" t="s">
        <v>106</v>
      </c>
      <c r="H3" s="168">
        <v>438148</v>
      </c>
      <c r="I3" s="171" t="s">
        <v>55</v>
      </c>
      <c r="J3" s="170">
        <f>H3/F3</f>
        <v>14133.806451612903</v>
      </c>
      <c r="K3" s="171" t="s">
        <v>105</v>
      </c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57</v>
      </c>
      <c r="B8" s="37"/>
      <c r="C8" s="41" t="s">
        <v>58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5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16284</v>
      </c>
      <c r="C9" s="22">
        <v>7.49</v>
      </c>
      <c r="D9" s="21">
        <v>2570</v>
      </c>
      <c r="E9" s="25">
        <v>17</v>
      </c>
      <c r="F9" s="21">
        <v>59</v>
      </c>
      <c r="G9" s="22"/>
      <c r="H9" s="24"/>
      <c r="I9" s="25"/>
      <c r="J9" s="21"/>
      <c r="K9" s="21"/>
      <c r="L9" s="21"/>
      <c r="M9" s="21">
        <v>603</v>
      </c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161">
        <v>2</v>
      </c>
      <c r="B10" s="162">
        <v>12930</v>
      </c>
      <c r="C10" s="163"/>
      <c r="D10" s="161"/>
      <c r="E10" s="164"/>
      <c r="F10" s="161"/>
      <c r="G10" s="163"/>
      <c r="H10" s="165"/>
      <c r="I10" s="164"/>
      <c r="J10" s="161"/>
      <c r="K10" s="161"/>
      <c r="L10" s="163"/>
      <c r="M10" s="161"/>
      <c r="N10" s="16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161">
        <v>3</v>
      </c>
      <c r="B11" s="161">
        <v>13814</v>
      </c>
      <c r="C11" s="163"/>
      <c r="D11" s="161"/>
      <c r="E11" s="164"/>
      <c r="F11" s="161"/>
      <c r="G11" s="163"/>
      <c r="H11" s="165"/>
      <c r="I11" s="164"/>
      <c r="J11" s="161"/>
      <c r="K11" s="161"/>
      <c r="L11" s="161"/>
      <c r="M11" s="161"/>
      <c r="N11" s="16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12445</v>
      </c>
      <c r="C12" s="22">
        <v>7.51</v>
      </c>
      <c r="D12" s="21">
        <v>2560</v>
      </c>
      <c r="E12" s="25">
        <v>22.3</v>
      </c>
      <c r="F12" s="21">
        <v>67</v>
      </c>
      <c r="G12" s="22"/>
      <c r="H12" s="24"/>
      <c r="I12" s="25"/>
      <c r="J12" s="21"/>
      <c r="K12" s="22"/>
      <c r="L12" s="21"/>
      <c r="M12" s="21">
        <v>588</v>
      </c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13180</v>
      </c>
      <c r="C13" s="22">
        <v>7.67</v>
      </c>
      <c r="D13" s="21">
        <v>2640</v>
      </c>
      <c r="E13" s="25">
        <v>23.7</v>
      </c>
      <c r="F13" s="21">
        <v>73</v>
      </c>
      <c r="G13" s="22"/>
      <c r="H13" s="24"/>
      <c r="I13" s="25"/>
      <c r="J13" s="21"/>
      <c r="K13" s="21"/>
      <c r="L13" s="21"/>
      <c r="M13" s="21">
        <v>624</v>
      </c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12738</v>
      </c>
      <c r="C14" s="22">
        <v>7.57</v>
      </c>
      <c r="D14" s="21">
        <v>2810</v>
      </c>
      <c r="E14" s="25">
        <v>17.3</v>
      </c>
      <c r="F14" s="21">
        <v>73</v>
      </c>
      <c r="G14" s="22"/>
      <c r="H14" s="24"/>
      <c r="I14" s="25"/>
      <c r="J14" s="21"/>
      <c r="K14" s="21"/>
      <c r="L14" s="21"/>
      <c r="M14" s="21">
        <v>645</v>
      </c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13797</v>
      </c>
      <c r="C15" s="22">
        <v>7.63</v>
      </c>
      <c r="D15" s="21">
        <v>2720</v>
      </c>
      <c r="E15" s="25">
        <v>32</v>
      </c>
      <c r="F15" s="21">
        <v>98</v>
      </c>
      <c r="G15" s="22"/>
      <c r="H15" s="24"/>
      <c r="I15" s="25"/>
      <c r="J15" s="21"/>
      <c r="K15" s="21"/>
      <c r="L15" s="21"/>
      <c r="M15" s="21">
        <v>631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>
        <v>8</v>
      </c>
      <c r="B16" s="21">
        <v>12618</v>
      </c>
      <c r="C16" s="22">
        <v>7.61</v>
      </c>
      <c r="D16" s="21">
        <v>2720</v>
      </c>
      <c r="E16" s="25">
        <v>22</v>
      </c>
      <c r="F16" s="21">
        <v>67</v>
      </c>
      <c r="G16" s="22">
        <v>7.69</v>
      </c>
      <c r="H16" s="24">
        <v>0.41</v>
      </c>
      <c r="I16" s="25">
        <v>9.86</v>
      </c>
      <c r="J16" s="21">
        <v>13.7</v>
      </c>
      <c r="K16" s="21">
        <v>0.58</v>
      </c>
      <c r="L16" s="22">
        <v>1.34</v>
      </c>
      <c r="M16" s="21">
        <v>581</v>
      </c>
      <c r="N16" s="21">
        <v>72</v>
      </c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161">
        <v>9</v>
      </c>
      <c r="B17" s="161">
        <v>13431</v>
      </c>
      <c r="C17" s="163"/>
      <c r="D17" s="161"/>
      <c r="E17" s="164"/>
      <c r="F17" s="161"/>
      <c r="G17" s="163"/>
      <c r="H17" s="165"/>
      <c r="I17" s="164"/>
      <c r="J17" s="161"/>
      <c r="K17" s="161"/>
      <c r="L17" s="161"/>
      <c r="M17" s="161"/>
      <c r="N17" s="16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161">
        <v>10</v>
      </c>
      <c r="B18" s="161">
        <v>13395</v>
      </c>
      <c r="C18" s="163"/>
      <c r="D18" s="161"/>
      <c r="E18" s="164"/>
      <c r="F18" s="161"/>
      <c r="G18" s="163"/>
      <c r="H18" s="165"/>
      <c r="I18" s="164"/>
      <c r="J18" s="161"/>
      <c r="K18" s="161"/>
      <c r="L18" s="161"/>
      <c r="M18" s="161"/>
      <c r="N18" s="16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13529</v>
      </c>
      <c r="C19" s="22">
        <v>7.67</v>
      </c>
      <c r="D19" s="21">
        <v>2730</v>
      </c>
      <c r="E19" s="25">
        <v>17</v>
      </c>
      <c r="F19" s="21">
        <v>74</v>
      </c>
      <c r="G19" s="22"/>
      <c r="H19" s="24"/>
      <c r="I19" s="25"/>
      <c r="J19" s="21"/>
      <c r="K19" s="21"/>
      <c r="L19" s="22"/>
      <c r="M19" s="21">
        <v>596</v>
      </c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14290</v>
      </c>
      <c r="C20" s="22">
        <v>7.78</v>
      </c>
      <c r="D20" s="21">
        <v>2680</v>
      </c>
      <c r="E20" s="25">
        <v>10.5</v>
      </c>
      <c r="F20" s="21">
        <v>44</v>
      </c>
      <c r="G20" s="22">
        <v>7.97</v>
      </c>
      <c r="H20" s="24">
        <v>1.04</v>
      </c>
      <c r="I20" s="25">
        <v>7.52</v>
      </c>
      <c r="J20" s="21">
        <v>12.8</v>
      </c>
      <c r="K20" s="21">
        <v>0.36</v>
      </c>
      <c r="L20" s="21">
        <v>0.71</v>
      </c>
      <c r="M20" s="21">
        <v>567</v>
      </c>
      <c r="N20" s="21">
        <v>74</v>
      </c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13811</v>
      </c>
      <c r="C21" s="22">
        <v>7.66</v>
      </c>
      <c r="D21" s="21">
        <v>2800</v>
      </c>
      <c r="E21" s="25">
        <v>23.5</v>
      </c>
      <c r="F21" s="21">
        <v>48</v>
      </c>
      <c r="G21" s="22"/>
      <c r="H21" s="24"/>
      <c r="I21" s="25"/>
      <c r="J21" s="21"/>
      <c r="K21" s="22"/>
      <c r="L21" s="21"/>
      <c r="M21" s="21">
        <v>610</v>
      </c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13722</v>
      </c>
      <c r="C22" s="22">
        <v>7.87</v>
      </c>
      <c r="D22" s="21">
        <v>2860</v>
      </c>
      <c r="E22" s="25">
        <v>35.5</v>
      </c>
      <c r="F22" s="21">
        <v>57</v>
      </c>
      <c r="G22" s="22"/>
      <c r="H22" s="24"/>
      <c r="I22" s="25"/>
      <c r="J22" s="21"/>
      <c r="K22" s="21"/>
      <c r="L22" s="21"/>
      <c r="M22" s="21">
        <v>624</v>
      </c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13961</v>
      </c>
      <c r="C23" s="22">
        <v>7.91</v>
      </c>
      <c r="D23" s="21">
        <v>2670</v>
      </c>
      <c r="E23" s="25">
        <v>28</v>
      </c>
      <c r="F23" s="21">
        <v>59</v>
      </c>
      <c r="G23" s="22"/>
      <c r="H23" s="24"/>
      <c r="I23" s="25"/>
      <c r="J23" s="21"/>
      <c r="K23" s="21"/>
      <c r="L23" s="21"/>
      <c r="M23" s="21">
        <v>624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161">
        <v>16</v>
      </c>
      <c r="B24" s="161">
        <v>15094</v>
      </c>
      <c r="C24" s="163"/>
      <c r="D24" s="161"/>
      <c r="E24" s="164"/>
      <c r="F24" s="161"/>
      <c r="G24" s="163"/>
      <c r="H24" s="165"/>
      <c r="I24" s="164"/>
      <c r="J24" s="161"/>
      <c r="K24" s="161"/>
      <c r="L24" s="161"/>
      <c r="M24" s="161"/>
      <c r="N24" s="16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161">
        <v>17</v>
      </c>
      <c r="B25" s="161">
        <v>13925</v>
      </c>
      <c r="C25" s="163"/>
      <c r="D25" s="161"/>
      <c r="E25" s="164"/>
      <c r="F25" s="161"/>
      <c r="G25" s="163"/>
      <c r="H25" s="165"/>
      <c r="I25" s="164"/>
      <c r="J25" s="161"/>
      <c r="K25" s="161"/>
      <c r="L25" s="161"/>
      <c r="M25" s="161"/>
      <c r="N25" s="16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>
        <v>18</v>
      </c>
      <c r="B26" s="21">
        <v>13555</v>
      </c>
      <c r="C26" s="22">
        <v>7.85</v>
      </c>
      <c r="D26" s="21">
        <v>2740</v>
      </c>
      <c r="E26" s="25">
        <v>18.2</v>
      </c>
      <c r="F26" s="21">
        <v>59</v>
      </c>
      <c r="G26" s="22">
        <v>8.2</v>
      </c>
      <c r="H26" s="24">
        <v>0.46</v>
      </c>
      <c r="I26" s="25">
        <v>10.5</v>
      </c>
      <c r="J26" s="21">
        <v>13.3</v>
      </c>
      <c r="K26" s="21">
        <v>0.46</v>
      </c>
      <c r="L26" s="21">
        <v>1.15</v>
      </c>
      <c r="M26" s="21">
        <v>638</v>
      </c>
      <c r="N26" s="21">
        <v>91</v>
      </c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>
        <v>19</v>
      </c>
      <c r="B27" s="21">
        <v>15204</v>
      </c>
      <c r="C27" s="22">
        <v>7.7</v>
      </c>
      <c r="D27" s="21">
        <v>2740</v>
      </c>
      <c r="E27" s="25">
        <v>16</v>
      </c>
      <c r="F27" s="21">
        <v>70</v>
      </c>
      <c r="G27" s="22"/>
      <c r="H27" s="24"/>
      <c r="I27" s="25"/>
      <c r="J27" s="21"/>
      <c r="K27" s="21"/>
      <c r="L27" s="21"/>
      <c r="M27" s="21">
        <v>617</v>
      </c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>
        <v>20</v>
      </c>
      <c r="B28" s="21">
        <v>14940</v>
      </c>
      <c r="C28" s="22">
        <v>7.67</v>
      </c>
      <c r="D28" s="21">
        <v>2720</v>
      </c>
      <c r="E28" s="25">
        <v>18.2</v>
      </c>
      <c r="F28" s="21">
        <v>60</v>
      </c>
      <c r="G28" s="22"/>
      <c r="H28" s="24"/>
      <c r="I28" s="25"/>
      <c r="J28" s="21"/>
      <c r="K28" s="21"/>
      <c r="L28" s="21"/>
      <c r="M28" s="21">
        <v>610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14992</v>
      </c>
      <c r="C29" s="22">
        <v>7.64</v>
      </c>
      <c r="D29" s="21">
        <v>2650</v>
      </c>
      <c r="E29" s="25">
        <v>14</v>
      </c>
      <c r="F29" s="21">
        <v>68</v>
      </c>
      <c r="G29" s="22"/>
      <c r="H29" s="24"/>
      <c r="I29" s="25"/>
      <c r="J29" s="25"/>
      <c r="K29" s="21"/>
      <c r="L29" s="21"/>
      <c r="M29" s="21">
        <v>603</v>
      </c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1">
        <v>14699</v>
      </c>
      <c r="C30" s="22">
        <v>8.12</v>
      </c>
      <c r="D30" s="21">
        <v>2600</v>
      </c>
      <c r="E30" s="25">
        <v>16.6</v>
      </c>
      <c r="F30" s="21">
        <v>73</v>
      </c>
      <c r="G30" s="22"/>
      <c r="H30" s="24"/>
      <c r="I30" s="25"/>
      <c r="J30" s="21"/>
      <c r="K30" s="21"/>
      <c r="L30" s="21"/>
      <c r="M30" s="21">
        <v>631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61">
        <v>23</v>
      </c>
      <c r="B31" s="161">
        <v>14174</v>
      </c>
      <c r="C31" s="163"/>
      <c r="D31" s="161"/>
      <c r="E31" s="164"/>
      <c r="F31" s="161"/>
      <c r="G31" s="163"/>
      <c r="H31" s="165"/>
      <c r="I31" s="164"/>
      <c r="J31" s="164"/>
      <c r="K31" s="164"/>
      <c r="L31" s="161"/>
      <c r="M31" s="161"/>
      <c r="N31" s="16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161">
        <v>24</v>
      </c>
      <c r="B32" s="161">
        <v>14171</v>
      </c>
      <c r="C32" s="163"/>
      <c r="D32" s="161"/>
      <c r="E32" s="164"/>
      <c r="F32" s="161"/>
      <c r="G32" s="163"/>
      <c r="H32" s="165"/>
      <c r="I32" s="164"/>
      <c r="J32" s="161"/>
      <c r="K32" s="161"/>
      <c r="L32" s="161"/>
      <c r="M32" s="161"/>
      <c r="N32" s="16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16816</v>
      </c>
      <c r="C33" s="22">
        <v>7.52</v>
      </c>
      <c r="D33" s="21">
        <v>2660</v>
      </c>
      <c r="E33" s="166">
        <v>39.5</v>
      </c>
      <c r="F33" s="167" t="s">
        <v>103</v>
      </c>
      <c r="G33" s="22"/>
      <c r="H33" s="24"/>
      <c r="I33" s="25"/>
      <c r="J33" s="21"/>
      <c r="K33" s="21"/>
      <c r="L33" s="21"/>
      <c r="M33" s="21">
        <v>617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14811</v>
      </c>
      <c r="C34" s="22">
        <v>7.98</v>
      </c>
      <c r="D34" s="21">
        <v>2860</v>
      </c>
      <c r="E34" s="25">
        <v>16</v>
      </c>
      <c r="F34" s="21">
        <v>60</v>
      </c>
      <c r="G34" s="22">
        <v>6.51</v>
      </c>
      <c r="H34" s="24">
        <v>0.68</v>
      </c>
      <c r="I34" s="25">
        <v>6.85</v>
      </c>
      <c r="J34" s="21">
        <v>10.8</v>
      </c>
      <c r="K34" s="21">
        <v>0.33</v>
      </c>
      <c r="L34" s="21">
        <v>0.61</v>
      </c>
      <c r="M34" s="21">
        <v>617</v>
      </c>
      <c r="N34" s="21">
        <v>96</v>
      </c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14445</v>
      </c>
      <c r="C35" s="223" t="s">
        <v>102</v>
      </c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14097</v>
      </c>
      <c r="C36" s="22">
        <v>7.85</v>
      </c>
      <c r="D36" s="21">
        <v>2880</v>
      </c>
      <c r="E36" s="25">
        <v>26.5</v>
      </c>
      <c r="F36" s="21">
        <v>52</v>
      </c>
      <c r="G36" s="22"/>
      <c r="H36" s="24"/>
      <c r="I36" s="25"/>
      <c r="J36" s="25"/>
      <c r="K36" s="21"/>
      <c r="L36" s="22"/>
      <c r="M36" s="21">
        <v>624</v>
      </c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>
        <v>29</v>
      </c>
      <c r="B37" s="21">
        <v>15023</v>
      </c>
      <c r="C37" s="22">
        <v>7.71</v>
      </c>
      <c r="D37" s="21">
        <v>2780</v>
      </c>
      <c r="E37" s="25">
        <v>27.5</v>
      </c>
      <c r="F37" s="21">
        <v>55</v>
      </c>
      <c r="G37" s="22"/>
      <c r="H37" s="24"/>
      <c r="I37" s="25"/>
      <c r="J37" s="21"/>
      <c r="K37" s="21"/>
      <c r="L37" s="21"/>
      <c r="M37" s="21">
        <v>624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161">
        <v>30</v>
      </c>
      <c r="B38" s="161">
        <v>14337</v>
      </c>
      <c r="C38" s="163"/>
      <c r="D38" s="161"/>
      <c r="E38" s="164"/>
      <c r="F38" s="161"/>
      <c r="G38" s="163"/>
      <c r="H38" s="165"/>
      <c r="I38" s="164"/>
      <c r="J38" s="164"/>
      <c r="K38" s="161"/>
      <c r="L38" s="163"/>
      <c r="M38" s="161"/>
      <c r="N38" s="16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161">
        <v>31</v>
      </c>
      <c r="B39" s="161">
        <v>13920</v>
      </c>
      <c r="C39" s="163"/>
      <c r="D39" s="161"/>
      <c r="E39" s="164"/>
      <c r="F39" s="161"/>
      <c r="G39" s="163"/>
      <c r="H39" s="165"/>
      <c r="I39" s="164"/>
      <c r="J39" s="161"/>
      <c r="K39" s="161"/>
      <c r="L39" s="161"/>
      <c r="M39" s="161"/>
      <c r="N39" s="16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7.72</v>
      </c>
      <c r="D40" s="50">
        <f>ROUND(AVERAGE(D9:D39),0)</f>
        <v>2720</v>
      </c>
      <c r="E40" s="51">
        <f>ROUND(AVERAGE(E9:E39),1)</f>
        <v>22.1</v>
      </c>
      <c r="F40" s="51">
        <f>ROUND(AVERAGE(F9:F39),1)</f>
        <v>64</v>
      </c>
      <c r="G40" s="49">
        <f>ROUND(AVERAGE(G9:G39),2)</f>
        <v>7.59</v>
      </c>
      <c r="H40" s="49">
        <f>ROUND(AVERAGE(H9:H39),2)</f>
        <v>0.65</v>
      </c>
      <c r="I40" s="51">
        <f>ROUND(AVERAGE(I9:I39),1)</f>
        <v>8.7</v>
      </c>
      <c r="J40" s="51">
        <f>ROUND(AVERAGE(J9:J39),1)</f>
        <v>12.7</v>
      </c>
      <c r="K40" s="49">
        <f>ROUND(AVERAGE(K9:K39),2)</f>
        <v>0.43</v>
      </c>
      <c r="L40" s="49">
        <f>ROUND(AVERAGE(L9:L39),2)</f>
        <v>0.95</v>
      </c>
      <c r="M40" s="50">
        <f>ROUND(AVERAGE(M9:M39),0)</f>
        <v>614</v>
      </c>
      <c r="N40" s="86">
        <f>ROUND(AVERAGE(N9:N39),0)</f>
        <v>83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 aca="true" t="shared" si="0" ref="E41:N41">(E40*$J$3)/1000</f>
        <v>312.3571225806452</v>
      </c>
      <c r="F41" s="25">
        <f t="shared" si="0"/>
        <v>904.5636129032258</v>
      </c>
      <c r="G41" s="25">
        <f t="shared" si="0"/>
        <v>107.27559096774193</v>
      </c>
      <c r="H41" s="25">
        <f t="shared" si="0"/>
        <v>9.186974193548387</v>
      </c>
      <c r="I41" s="25">
        <f t="shared" si="0"/>
        <v>122.96411612903225</v>
      </c>
      <c r="J41" s="25">
        <f t="shared" si="0"/>
        <v>179.49934193548387</v>
      </c>
      <c r="K41" s="25">
        <f t="shared" si="0"/>
        <v>6.077536774193549</v>
      </c>
      <c r="L41" s="25">
        <f t="shared" si="0"/>
        <v>13.427116129032258</v>
      </c>
      <c r="M41" s="25">
        <f t="shared" si="0"/>
        <v>8678.157161290323</v>
      </c>
      <c r="N41" s="25">
        <f t="shared" si="0"/>
        <v>1173.105935483871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(E40*$H$3)/1000</f>
        <v>9683.070800000001</v>
      </c>
      <c r="F42" s="25">
        <f aca="true" t="shared" si="1" ref="F42:N42">(F40*$H$3)/1000</f>
        <v>28041.472</v>
      </c>
      <c r="G42" s="25">
        <f t="shared" si="1"/>
        <v>3325.5433199999998</v>
      </c>
      <c r="H42" s="25">
        <f t="shared" si="1"/>
        <v>284.7962</v>
      </c>
      <c r="I42" s="25">
        <f t="shared" si="1"/>
        <v>3811.8875999999996</v>
      </c>
      <c r="J42" s="25">
        <f t="shared" si="1"/>
        <v>5564.4796</v>
      </c>
      <c r="K42" s="25">
        <f t="shared" si="1"/>
        <v>188.40364</v>
      </c>
      <c r="L42" s="25">
        <f t="shared" si="1"/>
        <v>416.2406</v>
      </c>
      <c r="M42" s="25">
        <f t="shared" si="1"/>
        <v>269022.872</v>
      </c>
      <c r="N42" s="25">
        <f t="shared" si="1"/>
        <v>36366.284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mergeCells count="1">
    <mergeCell ref="C35:N35"/>
  </mergeCells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6">
      <selection activeCell="C40" sqref="C40:N40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104</v>
      </c>
      <c r="B3" s="5"/>
      <c r="C3" s="8"/>
      <c r="D3" s="5"/>
      <c r="E3" s="5"/>
      <c r="F3" s="169">
        <v>31</v>
      </c>
      <c r="G3" s="8" t="s">
        <v>107</v>
      </c>
      <c r="H3" s="173">
        <v>438148</v>
      </c>
      <c r="I3" s="10" t="s">
        <v>55</v>
      </c>
      <c r="J3" s="174">
        <f>H3/F3</f>
        <v>14133.806451612903</v>
      </c>
      <c r="K3" s="10" t="s">
        <v>105</v>
      </c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16284</v>
      </c>
      <c r="C9" s="22">
        <v>7.91</v>
      </c>
      <c r="D9" s="21">
        <v>3860</v>
      </c>
      <c r="E9" s="144">
        <v>840</v>
      </c>
      <c r="F9" s="21">
        <v>1117</v>
      </c>
      <c r="G9" s="22"/>
      <c r="H9" s="24"/>
      <c r="I9" s="25"/>
      <c r="J9" s="21"/>
      <c r="K9" s="21"/>
      <c r="L9" s="21"/>
      <c r="M9" s="21">
        <v>851</v>
      </c>
      <c r="N9" s="21"/>
      <c r="O9" s="63"/>
      <c r="P9" s="5"/>
    </row>
    <row r="10" spans="1:16" ht="12.75">
      <c r="A10" s="161">
        <v>2</v>
      </c>
      <c r="B10" s="162">
        <v>12930</v>
      </c>
      <c r="C10" s="163"/>
      <c r="D10" s="161"/>
      <c r="E10" s="172"/>
      <c r="F10" s="161"/>
      <c r="G10" s="163"/>
      <c r="H10" s="165"/>
      <c r="I10" s="164"/>
      <c r="J10" s="161"/>
      <c r="K10" s="161"/>
      <c r="L10" s="163"/>
      <c r="M10" s="161"/>
      <c r="N10" s="161"/>
      <c r="O10" s="63"/>
      <c r="P10" s="5"/>
    </row>
    <row r="11" spans="1:16" ht="12.75">
      <c r="A11" s="161">
        <v>3</v>
      </c>
      <c r="B11" s="161">
        <v>13814</v>
      </c>
      <c r="C11" s="163"/>
      <c r="D11" s="161"/>
      <c r="E11" s="172"/>
      <c r="F11" s="161"/>
      <c r="G11" s="163"/>
      <c r="H11" s="165"/>
      <c r="I11" s="164"/>
      <c r="J11" s="161"/>
      <c r="K11" s="161"/>
      <c r="L11" s="161"/>
      <c r="M11" s="161"/>
      <c r="N11" s="161"/>
      <c r="O11" s="64"/>
      <c r="P11" s="5"/>
    </row>
    <row r="12" spans="1:16" ht="12.75">
      <c r="A12" s="21">
        <v>4</v>
      </c>
      <c r="B12" s="21">
        <v>12445</v>
      </c>
      <c r="C12" s="22">
        <v>7.71</v>
      </c>
      <c r="D12" s="21">
        <v>2760</v>
      </c>
      <c r="E12" s="144">
        <v>480</v>
      </c>
      <c r="F12" s="21">
        <v>1076</v>
      </c>
      <c r="G12" s="144"/>
      <c r="H12" s="24"/>
      <c r="I12" s="25"/>
      <c r="J12" s="21"/>
      <c r="K12" s="25"/>
      <c r="L12" s="21"/>
      <c r="M12" s="21">
        <v>546</v>
      </c>
      <c r="N12" s="21"/>
      <c r="O12" s="64"/>
      <c r="P12" s="5"/>
    </row>
    <row r="13" spans="1:16" ht="12.75">
      <c r="A13" s="21">
        <v>5</v>
      </c>
      <c r="B13" s="21">
        <v>13180</v>
      </c>
      <c r="C13" s="22">
        <v>7.89</v>
      </c>
      <c r="D13" s="21">
        <v>3310</v>
      </c>
      <c r="E13" s="144">
        <v>760</v>
      </c>
      <c r="F13" s="21">
        <v>1199</v>
      </c>
      <c r="G13" s="144"/>
      <c r="H13" s="24"/>
      <c r="I13" s="25"/>
      <c r="J13" s="21"/>
      <c r="K13" s="21"/>
      <c r="L13" s="21"/>
      <c r="M13" s="21">
        <v>879</v>
      </c>
      <c r="N13" s="21"/>
      <c r="O13" s="5"/>
      <c r="P13" s="5"/>
    </row>
    <row r="14" spans="1:16" ht="12.75">
      <c r="A14" s="21">
        <v>6</v>
      </c>
      <c r="B14" s="21">
        <v>12738</v>
      </c>
      <c r="C14" s="22">
        <v>7.81</v>
      </c>
      <c r="D14" s="21">
        <v>2740</v>
      </c>
      <c r="E14" s="144">
        <v>760</v>
      </c>
      <c r="F14" s="21">
        <v>1107</v>
      </c>
      <c r="G14" s="22"/>
      <c r="H14" s="24"/>
      <c r="I14" s="25"/>
      <c r="J14" s="21"/>
      <c r="K14" s="21"/>
      <c r="L14" s="21"/>
      <c r="M14" s="21">
        <v>666</v>
      </c>
      <c r="N14" s="21"/>
      <c r="O14" s="5"/>
      <c r="P14" s="5"/>
    </row>
    <row r="15" spans="1:16" ht="12.75">
      <c r="A15" s="21">
        <v>7</v>
      </c>
      <c r="B15" s="21">
        <v>13797</v>
      </c>
      <c r="C15" s="22">
        <v>8.28</v>
      </c>
      <c r="D15" s="21">
        <v>2460</v>
      </c>
      <c r="E15" s="144">
        <v>600</v>
      </c>
      <c r="F15" s="21">
        <v>1101</v>
      </c>
      <c r="G15" s="22"/>
      <c r="H15" s="24"/>
      <c r="I15" s="25"/>
      <c r="J15" s="21"/>
      <c r="K15" s="21"/>
      <c r="L15" s="21"/>
      <c r="M15" s="21">
        <v>503</v>
      </c>
      <c r="N15" s="21"/>
      <c r="O15" s="64"/>
      <c r="P15" s="5"/>
    </row>
    <row r="16" spans="1:16" ht="12.75">
      <c r="A16" s="21">
        <v>8</v>
      </c>
      <c r="B16" s="21">
        <v>12618</v>
      </c>
      <c r="C16" s="22">
        <v>7.89</v>
      </c>
      <c r="D16" s="21">
        <v>2670</v>
      </c>
      <c r="E16" s="144">
        <v>750</v>
      </c>
      <c r="F16" s="21">
        <v>697</v>
      </c>
      <c r="G16" s="144">
        <v>340</v>
      </c>
      <c r="H16" s="24">
        <v>52.5</v>
      </c>
      <c r="I16" s="25">
        <v>2.5</v>
      </c>
      <c r="J16" s="21">
        <v>88</v>
      </c>
      <c r="K16" s="21">
        <v>11.7</v>
      </c>
      <c r="L16" s="25">
        <v>19.6</v>
      </c>
      <c r="M16" s="21">
        <v>518</v>
      </c>
      <c r="N16" s="21">
        <v>63</v>
      </c>
      <c r="O16" s="5"/>
      <c r="P16" s="5"/>
    </row>
    <row r="17" spans="1:16" ht="12.75">
      <c r="A17" s="161">
        <v>9</v>
      </c>
      <c r="B17" s="161">
        <v>13431</v>
      </c>
      <c r="C17" s="163"/>
      <c r="D17" s="161"/>
      <c r="E17" s="172"/>
      <c r="F17" s="161"/>
      <c r="G17" s="172"/>
      <c r="H17" s="165"/>
      <c r="I17" s="164"/>
      <c r="J17" s="161"/>
      <c r="K17" s="161"/>
      <c r="L17" s="161"/>
      <c r="M17" s="161"/>
      <c r="N17" s="161"/>
      <c r="O17" s="5"/>
      <c r="P17" s="5"/>
    </row>
    <row r="18" spans="1:16" ht="12.75">
      <c r="A18" s="161">
        <v>10</v>
      </c>
      <c r="B18" s="161">
        <v>13395</v>
      </c>
      <c r="C18" s="163"/>
      <c r="D18" s="161"/>
      <c r="E18" s="172"/>
      <c r="F18" s="161"/>
      <c r="G18" s="172"/>
      <c r="H18" s="165"/>
      <c r="I18" s="164"/>
      <c r="J18" s="161"/>
      <c r="K18" s="161"/>
      <c r="L18" s="161"/>
      <c r="M18" s="161"/>
      <c r="N18" s="161"/>
      <c r="O18" s="5"/>
      <c r="P18" s="5"/>
    </row>
    <row r="19" spans="1:16" ht="12.75">
      <c r="A19" s="21">
        <v>11</v>
      </c>
      <c r="B19" s="21">
        <v>13529</v>
      </c>
      <c r="C19" s="22">
        <v>8.17</v>
      </c>
      <c r="D19" s="21">
        <v>2980</v>
      </c>
      <c r="E19" s="144">
        <v>820</v>
      </c>
      <c r="F19" s="21">
        <v>1100</v>
      </c>
      <c r="G19" s="144"/>
      <c r="H19" s="24"/>
      <c r="I19" s="25"/>
      <c r="J19" s="21"/>
      <c r="K19" s="21"/>
      <c r="L19" s="22"/>
      <c r="M19" s="21">
        <v>560</v>
      </c>
      <c r="N19" s="21"/>
      <c r="O19" s="5"/>
      <c r="P19" s="5"/>
    </row>
    <row r="20" spans="1:16" ht="12.75">
      <c r="A20" s="21">
        <v>12</v>
      </c>
      <c r="B20" s="21">
        <v>14290</v>
      </c>
      <c r="C20" s="22">
        <v>8.07</v>
      </c>
      <c r="D20" s="21">
        <v>2810</v>
      </c>
      <c r="E20" s="144">
        <v>680</v>
      </c>
      <c r="F20" s="21">
        <v>611</v>
      </c>
      <c r="G20" s="144">
        <v>220</v>
      </c>
      <c r="H20" s="24">
        <v>70.5</v>
      </c>
      <c r="I20" s="25">
        <v>2.5</v>
      </c>
      <c r="J20" s="21">
        <v>107</v>
      </c>
      <c r="K20" s="21">
        <v>10.6</v>
      </c>
      <c r="L20" s="21">
        <v>12.8</v>
      </c>
      <c r="M20" s="21">
        <v>546</v>
      </c>
      <c r="N20" s="21">
        <v>78</v>
      </c>
      <c r="O20" s="5"/>
      <c r="P20" s="5"/>
    </row>
    <row r="21" spans="1:16" ht="12.75">
      <c r="A21" s="21">
        <v>13</v>
      </c>
      <c r="B21" s="21">
        <v>13811</v>
      </c>
      <c r="C21" s="22">
        <v>8.15</v>
      </c>
      <c r="D21" s="21">
        <v>2750</v>
      </c>
      <c r="E21" s="144">
        <v>680</v>
      </c>
      <c r="F21" s="21">
        <v>659</v>
      </c>
      <c r="G21" s="144"/>
      <c r="H21" s="24"/>
      <c r="I21" s="25"/>
      <c r="J21" s="21"/>
      <c r="K21" s="21"/>
      <c r="L21" s="21"/>
      <c r="M21" s="21">
        <v>567</v>
      </c>
      <c r="N21" s="21"/>
      <c r="O21" s="5"/>
      <c r="P21" s="5"/>
    </row>
    <row r="22" spans="1:16" ht="12.75">
      <c r="A22" s="21">
        <v>14</v>
      </c>
      <c r="B22" s="21">
        <v>13722</v>
      </c>
      <c r="C22" s="22">
        <v>8.03</v>
      </c>
      <c r="D22" s="21">
        <v>2750</v>
      </c>
      <c r="E22" s="144">
        <v>480</v>
      </c>
      <c r="F22" s="21">
        <v>588</v>
      </c>
      <c r="G22" s="144"/>
      <c r="H22" s="24"/>
      <c r="I22" s="25"/>
      <c r="J22" s="21"/>
      <c r="K22" s="21"/>
      <c r="L22" s="21"/>
      <c r="M22" s="21">
        <v>596</v>
      </c>
      <c r="N22" s="21"/>
      <c r="O22" s="5"/>
      <c r="P22" s="5"/>
    </row>
    <row r="23" spans="1:16" ht="12.75">
      <c r="A23" s="21">
        <v>15</v>
      </c>
      <c r="B23" s="21">
        <v>13961</v>
      </c>
      <c r="C23" s="22">
        <v>7.99</v>
      </c>
      <c r="D23" s="21">
        <v>3020</v>
      </c>
      <c r="E23" s="144">
        <v>680</v>
      </c>
      <c r="F23" s="21">
        <v>801</v>
      </c>
      <c r="G23" s="144"/>
      <c r="H23" s="24"/>
      <c r="I23" s="25"/>
      <c r="J23" s="21"/>
      <c r="K23" s="21"/>
      <c r="L23" s="21"/>
      <c r="M23" s="21">
        <v>645</v>
      </c>
      <c r="N23" s="21"/>
      <c r="O23" s="5"/>
      <c r="P23" s="5"/>
    </row>
    <row r="24" spans="1:16" ht="12.75">
      <c r="A24" s="161">
        <v>16</v>
      </c>
      <c r="B24" s="161">
        <v>15094</v>
      </c>
      <c r="C24" s="163"/>
      <c r="D24" s="161"/>
      <c r="E24" s="172"/>
      <c r="F24" s="161"/>
      <c r="G24" s="172"/>
      <c r="H24" s="165"/>
      <c r="I24" s="164"/>
      <c r="J24" s="161"/>
      <c r="K24" s="161"/>
      <c r="L24" s="161"/>
      <c r="M24" s="161"/>
      <c r="N24" s="161"/>
      <c r="O24" s="5"/>
      <c r="P24" s="5"/>
    </row>
    <row r="25" spans="1:16" ht="12.75">
      <c r="A25" s="161">
        <v>17</v>
      </c>
      <c r="B25" s="161">
        <v>13925</v>
      </c>
      <c r="C25" s="163"/>
      <c r="D25" s="161"/>
      <c r="E25" s="172"/>
      <c r="F25" s="161"/>
      <c r="G25" s="172"/>
      <c r="H25" s="165"/>
      <c r="I25" s="164"/>
      <c r="J25" s="161"/>
      <c r="K25" s="161"/>
      <c r="L25" s="161"/>
      <c r="M25" s="161"/>
      <c r="N25" s="161"/>
      <c r="O25" s="5"/>
      <c r="P25" s="5"/>
    </row>
    <row r="26" spans="1:16" ht="12.75">
      <c r="A26" s="21">
        <v>18</v>
      </c>
      <c r="B26" s="21">
        <v>13555</v>
      </c>
      <c r="C26" s="22">
        <v>7.75</v>
      </c>
      <c r="D26" s="21">
        <v>2820</v>
      </c>
      <c r="E26" s="144">
        <v>440</v>
      </c>
      <c r="F26" s="21">
        <v>851</v>
      </c>
      <c r="G26" s="144">
        <v>420</v>
      </c>
      <c r="H26" s="24">
        <v>82.8</v>
      </c>
      <c r="I26" s="25">
        <v>0.8</v>
      </c>
      <c r="J26" s="21">
        <v>107</v>
      </c>
      <c r="K26" s="21">
        <v>8.4</v>
      </c>
      <c r="L26" s="21">
        <v>13.7</v>
      </c>
      <c r="M26" s="21">
        <v>553</v>
      </c>
      <c r="N26" s="21">
        <v>42</v>
      </c>
      <c r="O26" s="5"/>
      <c r="P26" s="5"/>
    </row>
    <row r="27" spans="1:16" ht="12.75">
      <c r="A27" s="21">
        <v>19</v>
      </c>
      <c r="B27" s="21">
        <v>15204</v>
      </c>
      <c r="C27" s="22">
        <v>8.11</v>
      </c>
      <c r="D27" s="21">
        <v>2700</v>
      </c>
      <c r="E27" s="144">
        <v>320</v>
      </c>
      <c r="F27" s="21">
        <v>849</v>
      </c>
      <c r="G27" s="144"/>
      <c r="H27" s="24"/>
      <c r="I27" s="25"/>
      <c r="J27" s="21"/>
      <c r="K27" s="21"/>
      <c r="L27" s="21"/>
      <c r="M27" s="21">
        <v>440</v>
      </c>
      <c r="N27" s="21"/>
      <c r="O27" s="5"/>
      <c r="P27" s="5"/>
    </row>
    <row r="28" spans="1:16" ht="12.75">
      <c r="A28" s="21">
        <v>20</v>
      </c>
      <c r="B28" s="21">
        <v>14940</v>
      </c>
      <c r="C28" s="22">
        <v>7.8</v>
      </c>
      <c r="D28" s="21">
        <v>3650</v>
      </c>
      <c r="E28" s="144">
        <v>680</v>
      </c>
      <c r="F28" s="21">
        <v>932</v>
      </c>
      <c r="G28" s="144"/>
      <c r="H28" s="24"/>
      <c r="I28" s="25"/>
      <c r="J28" s="21"/>
      <c r="K28" s="21"/>
      <c r="L28" s="21"/>
      <c r="M28" s="21">
        <v>858</v>
      </c>
      <c r="N28" s="21"/>
      <c r="O28" s="5"/>
      <c r="P28" s="5"/>
    </row>
    <row r="29" spans="1:16" ht="12.75">
      <c r="A29" s="21">
        <v>21</v>
      </c>
      <c r="B29" s="21">
        <v>14992</v>
      </c>
      <c r="C29" s="22">
        <v>7.94</v>
      </c>
      <c r="D29" s="21">
        <v>2700</v>
      </c>
      <c r="E29" s="144">
        <v>940</v>
      </c>
      <c r="F29" s="21">
        <v>862</v>
      </c>
      <c r="G29" s="144"/>
      <c r="H29" s="24"/>
      <c r="I29" s="25"/>
      <c r="J29" s="21"/>
      <c r="K29" s="21"/>
      <c r="L29" s="21"/>
      <c r="M29" s="21">
        <v>489</v>
      </c>
      <c r="N29" s="21"/>
      <c r="O29" s="5"/>
      <c r="P29" s="5"/>
    </row>
    <row r="30" spans="1:16" ht="12.75">
      <c r="A30" s="21">
        <v>22</v>
      </c>
      <c r="B30" s="21">
        <v>14699</v>
      </c>
      <c r="C30" s="22">
        <v>7.82</v>
      </c>
      <c r="D30" s="21">
        <v>2620</v>
      </c>
      <c r="E30" s="144">
        <v>960</v>
      </c>
      <c r="F30" s="21">
        <v>1021</v>
      </c>
      <c r="G30" s="144"/>
      <c r="H30" s="24"/>
      <c r="I30" s="25"/>
      <c r="J30" s="21"/>
      <c r="K30" s="21"/>
      <c r="L30" s="21"/>
      <c r="M30" s="21">
        <v>426</v>
      </c>
      <c r="N30" s="21"/>
      <c r="O30" s="5"/>
      <c r="P30" s="5"/>
    </row>
    <row r="31" spans="1:16" ht="12.75">
      <c r="A31" s="161">
        <v>23</v>
      </c>
      <c r="B31" s="161">
        <v>14174</v>
      </c>
      <c r="C31" s="163"/>
      <c r="D31" s="161"/>
      <c r="E31" s="172"/>
      <c r="F31" s="161"/>
      <c r="G31" s="172"/>
      <c r="H31" s="165"/>
      <c r="I31" s="164"/>
      <c r="J31" s="161"/>
      <c r="K31" s="161"/>
      <c r="L31" s="164"/>
      <c r="M31" s="161"/>
      <c r="N31" s="161"/>
      <c r="O31" s="5"/>
      <c r="P31" s="5"/>
    </row>
    <row r="32" spans="1:16" ht="12.75">
      <c r="A32" s="161">
        <v>24</v>
      </c>
      <c r="B32" s="161">
        <v>14171</v>
      </c>
      <c r="C32" s="163"/>
      <c r="D32" s="161"/>
      <c r="E32" s="172"/>
      <c r="F32" s="161"/>
      <c r="G32" s="172"/>
      <c r="H32" s="165"/>
      <c r="I32" s="164"/>
      <c r="J32" s="161"/>
      <c r="K32" s="161"/>
      <c r="L32" s="161"/>
      <c r="M32" s="161"/>
      <c r="N32" s="161"/>
      <c r="O32" s="5"/>
      <c r="P32" s="5"/>
    </row>
    <row r="33" spans="1:16" ht="12.75">
      <c r="A33" s="21">
        <v>25</v>
      </c>
      <c r="B33" s="21">
        <v>16816</v>
      </c>
      <c r="C33" s="22">
        <v>7.58</v>
      </c>
      <c r="D33" s="21">
        <v>2930</v>
      </c>
      <c r="E33" s="144">
        <v>520</v>
      </c>
      <c r="F33" s="21">
        <v>749</v>
      </c>
      <c r="G33" s="144"/>
      <c r="M33" s="21">
        <v>610</v>
      </c>
      <c r="N33" s="21"/>
      <c r="O33" s="5"/>
      <c r="P33" s="5"/>
    </row>
    <row r="34" spans="1:16" ht="12.75">
      <c r="A34" s="21">
        <v>26</v>
      </c>
      <c r="B34" s="21">
        <v>14811</v>
      </c>
      <c r="C34" s="22">
        <v>7.77</v>
      </c>
      <c r="D34" s="21">
        <v>3530</v>
      </c>
      <c r="E34" s="144">
        <v>700</v>
      </c>
      <c r="F34" s="21">
        <v>1298</v>
      </c>
      <c r="G34" s="144">
        <v>300</v>
      </c>
      <c r="H34" s="24">
        <v>87.5</v>
      </c>
      <c r="I34" s="25">
        <v>1.8</v>
      </c>
      <c r="J34" s="21">
        <v>121</v>
      </c>
      <c r="K34" s="21">
        <v>17.6</v>
      </c>
      <c r="L34" s="21">
        <v>26.1</v>
      </c>
      <c r="M34" s="21">
        <v>723</v>
      </c>
      <c r="N34" s="21">
        <v>62</v>
      </c>
      <c r="O34" s="5"/>
      <c r="P34" s="5"/>
    </row>
    <row r="35" spans="1:16" ht="12.75">
      <c r="A35" s="21">
        <v>27</v>
      </c>
      <c r="B35" s="21">
        <v>14445</v>
      </c>
      <c r="C35" s="22">
        <v>7.89</v>
      </c>
      <c r="D35" s="21">
        <v>2680</v>
      </c>
      <c r="E35" s="144">
        <v>440</v>
      </c>
      <c r="F35" s="21">
        <v>596</v>
      </c>
      <c r="G35" s="144"/>
      <c r="H35" s="24"/>
      <c r="I35" s="25"/>
      <c r="J35" s="21"/>
      <c r="K35" s="21"/>
      <c r="L35" s="21"/>
      <c r="M35" s="21">
        <v>595</v>
      </c>
      <c r="N35" s="21"/>
      <c r="O35" s="5"/>
      <c r="P35" s="5"/>
    </row>
    <row r="36" spans="1:16" ht="12.75">
      <c r="A36" s="21">
        <v>28</v>
      </c>
      <c r="B36" s="21">
        <v>14097</v>
      </c>
      <c r="C36" s="22">
        <v>8.24</v>
      </c>
      <c r="D36" s="21">
        <v>3490</v>
      </c>
      <c r="E36" s="144">
        <v>900</v>
      </c>
      <c r="F36" s="21">
        <v>1196</v>
      </c>
      <c r="G36" s="144"/>
      <c r="H36" s="24"/>
      <c r="I36" s="25"/>
      <c r="J36" s="21"/>
      <c r="K36" s="21"/>
      <c r="L36" s="21"/>
      <c r="M36" s="21">
        <v>794</v>
      </c>
      <c r="N36" s="21"/>
      <c r="O36" s="5"/>
      <c r="P36" s="5"/>
    </row>
    <row r="37" spans="1:16" ht="12.75">
      <c r="A37" s="21">
        <v>29</v>
      </c>
      <c r="B37" s="21">
        <v>15023</v>
      </c>
      <c r="C37" s="22">
        <v>8.01</v>
      </c>
      <c r="D37" s="21">
        <v>3410</v>
      </c>
      <c r="E37" s="144">
        <v>750</v>
      </c>
      <c r="F37" s="21">
        <v>1136</v>
      </c>
      <c r="G37" s="144"/>
      <c r="H37" s="24"/>
      <c r="I37" s="25"/>
      <c r="J37" s="21"/>
      <c r="K37" s="21"/>
      <c r="L37" s="21"/>
      <c r="M37" s="21">
        <v>638</v>
      </c>
      <c r="N37" s="21"/>
      <c r="O37" s="5"/>
      <c r="P37" s="5"/>
    </row>
    <row r="38" spans="1:16" ht="12.75">
      <c r="A38" s="161">
        <v>30</v>
      </c>
      <c r="B38" s="161">
        <v>14337</v>
      </c>
      <c r="C38" s="163"/>
      <c r="D38" s="161"/>
      <c r="E38" s="172"/>
      <c r="F38" s="161"/>
      <c r="G38" s="172"/>
      <c r="H38" s="165"/>
      <c r="I38" s="164"/>
      <c r="J38" s="161"/>
      <c r="K38" s="161"/>
      <c r="L38" s="161"/>
      <c r="M38" s="161"/>
      <c r="N38" s="161"/>
      <c r="O38" s="5"/>
      <c r="P38" s="5"/>
    </row>
    <row r="39" spans="1:16" ht="13.5" thickBot="1">
      <c r="A39" s="161">
        <v>31</v>
      </c>
      <c r="B39" s="161">
        <v>13920</v>
      </c>
      <c r="C39" s="163"/>
      <c r="D39" s="161"/>
      <c r="E39" s="172"/>
      <c r="F39" s="161"/>
      <c r="G39" s="172"/>
      <c r="H39" s="165"/>
      <c r="I39" s="164"/>
      <c r="J39" s="161"/>
      <c r="K39" s="161"/>
      <c r="L39" s="161"/>
      <c r="M39" s="161"/>
      <c r="N39" s="16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7.94</v>
      </c>
      <c r="D40" s="50">
        <f>ROUND(AVERAGE(D9:D39),0)</f>
        <v>2983</v>
      </c>
      <c r="E40" s="50">
        <f>ROUND(AVERAGE(E9:E39),0)</f>
        <v>675</v>
      </c>
      <c r="F40" s="50">
        <f>ROUND(AVERAGE(F9:F39),0)</f>
        <v>931</v>
      </c>
      <c r="G40" s="50">
        <f>ROUND(AVERAGE(G9:G39),0)</f>
        <v>320</v>
      </c>
      <c r="H40" s="51">
        <f>ROUND(AVERAGE(H9:H39),1)</f>
        <v>73.3</v>
      </c>
      <c r="I40" s="49">
        <f>ROUND(AVERAGE(I9:I39),1)</f>
        <v>1.9</v>
      </c>
      <c r="J40" s="51">
        <f>ROUND(AVERAGE(J9:J39),1)</f>
        <v>105.8</v>
      </c>
      <c r="K40" s="51">
        <f>ROUND(AVERAGE(K9:K39),1)</f>
        <v>12.1</v>
      </c>
      <c r="L40" s="51">
        <f>ROUND(AVERAGE(L9:L39),1)</f>
        <v>18.1</v>
      </c>
      <c r="M40" s="50">
        <f>ROUND(AVERAGE(M9:M39),0)</f>
        <v>619</v>
      </c>
      <c r="N40" s="86">
        <f>ROUND(AVERAGE(N9:N39),0)</f>
        <v>61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(E40*$J$3)/1000</f>
        <v>9540.31935483871</v>
      </c>
      <c r="F41" s="25">
        <f aca="true" t="shared" si="0" ref="F41:N41">(F40*$J$3)/1000</f>
        <v>13158.573806451614</v>
      </c>
      <c r="G41" s="25">
        <f t="shared" si="0"/>
        <v>4522.818064516129</v>
      </c>
      <c r="H41" s="25">
        <f t="shared" si="0"/>
        <v>1036.0080129032258</v>
      </c>
      <c r="I41" s="25">
        <f t="shared" si="0"/>
        <v>26.854232258064517</v>
      </c>
      <c r="J41" s="25">
        <f t="shared" si="0"/>
        <v>1495.3567225806453</v>
      </c>
      <c r="K41" s="25">
        <f t="shared" si="0"/>
        <v>171.01905806451614</v>
      </c>
      <c r="L41" s="25">
        <f t="shared" si="0"/>
        <v>255.82189677419356</v>
      </c>
      <c r="M41" s="25">
        <f t="shared" si="0"/>
        <v>8748.826193548386</v>
      </c>
      <c r="N41" s="25">
        <f t="shared" si="0"/>
        <v>862.1621935483871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(E40*$H$3)/1000</f>
        <v>295749.9</v>
      </c>
      <c r="F42" s="25">
        <f aca="true" t="shared" si="1" ref="F42:N42">(F40*$H$3)/1000</f>
        <v>407915.788</v>
      </c>
      <c r="G42" s="25">
        <f t="shared" si="1"/>
        <v>140207.36</v>
      </c>
      <c r="H42" s="25">
        <f t="shared" si="1"/>
        <v>32116.248399999997</v>
      </c>
      <c r="I42" s="25">
        <f t="shared" si="1"/>
        <v>832.4812</v>
      </c>
      <c r="J42" s="25">
        <f t="shared" si="1"/>
        <v>46356.0584</v>
      </c>
      <c r="K42" s="25">
        <f t="shared" si="1"/>
        <v>5301.5908</v>
      </c>
      <c r="L42" s="25">
        <f t="shared" si="1"/>
        <v>7930.478800000001</v>
      </c>
      <c r="M42" s="25">
        <f t="shared" si="1"/>
        <v>271213.612</v>
      </c>
      <c r="N42" s="25">
        <f t="shared" si="1"/>
        <v>26727.028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">
      <selection activeCell="B9" sqref="B9:B39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110</v>
      </c>
      <c r="B3" s="5"/>
      <c r="C3" s="8"/>
      <c r="D3" s="5"/>
      <c r="E3" s="5"/>
      <c r="F3" s="169">
        <v>31</v>
      </c>
      <c r="G3" s="8" t="s">
        <v>106</v>
      </c>
      <c r="H3" s="168">
        <v>425245</v>
      </c>
      <c r="I3" s="171" t="s">
        <v>55</v>
      </c>
      <c r="J3" s="170">
        <f>H3/F3</f>
        <v>13717.58064516129</v>
      </c>
      <c r="K3" s="171" t="s">
        <v>105</v>
      </c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57</v>
      </c>
      <c r="B8" s="37"/>
      <c r="C8" s="41" t="s">
        <v>58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5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13241</v>
      </c>
      <c r="C9" s="225" t="s">
        <v>108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175">
        <v>2</v>
      </c>
      <c r="B10" s="176">
        <v>14775</v>
      </c>
      <c r="C10" s="177">
        <v>7.69</v>
      </c>
      <c r="D10" s="175">
        <v>2490</v>
      </c>
      <c r="E10" s="178">
        <v>14.8</v>
      </c>
      <c r="F10" s="175">
        <v>51</v>
      </c>
      <c r="G10" s="177">
        <v>8.25</v>
      </c>
      <c r="H10" s="179">
        <v>5.38</v>
      </c>
      <c r="I10" s="178">
        <v>6.41</v>
      </c>
      <c r="J10" s="175">
        <v>16.8</v>
      </c>
      <c r="K10" s="175">
        <v>0.3</v>
      </c>
      <c r="L10" s="177">
        <v>0.72</v>
      </c>
      <c r="M10" s="175">
        <v>553</v>
      </c>
      <c r="N10" s="175">
        <v>84</v>
      </c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175">
        <v>3</v>
      </c>
      <c r="B11" s="175">
        <v>15240</v>
      </c>
      <c r="C11" s="177">
        <v>7.59</v>
      </c>
      <c r="D11" s="175">
        <v>2540</v>
      </c>
      <c r="E11" s="178">
        <v>12.3</v>
      </c>
      <c r="F11" s="175">
        <v>61</v>
      </c>
      <c r="G11" s="177"/>
      <c r="H11" s="179"/>
      <c r="I11" s="178"/>
      <c r="J11" s="175"/>
      <c r="K11" s="175"/>
      <c r="L11" s="175"/>
      <c r="M11" s="175">
        <v>532</v>
      </c>
      <c r="N11" s="175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15070</v>
      </c>
      <c r="C12" s="22">
        <v>7.51</v>
      </c>
      <c r="D12" s="21">
        <v>2570</v>
      </c>
      <c r="E12" s="25">
        <v>12.8</v>
      </c>
      <c r="F12" s="21">
        <v>62</v>
      </c>
      <c r="G12" s="22"/>
      <c r="H12" s="24"/>
      <c r="I12" s="25"/>
      <c r="J12" s="21"/>
      <c r="K12" s="22"/>
      <c r="L12" s="21"/>
      <c r="M12" s="21">
        <v>560</v>
      </c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14036</v>
      </c>
      <c r="C13" s="22">
        <v>7.67</v>
      </c>
      <c r="D13" s="21">
        <v>2670</v>
      </c>
      <c r="E13" s="25">
        <v>13.6</v>
      </c>
      <c r="F13" s="21">
        <v>105</v>
      </c>
      <c r="G13" s="22"/>
      <c r="H13" s="24"/>
      <c r="I13" s="25"/>
      <c r="J13" s="21"/>
      <c r="K13" s="21"/>
      <c r="L13" s="21"/>
      <c r="M13" s="21">
        <v>560</v>
      </c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161">
        <v>6</v>
      </c>
      <c r="B14" s="161">
        <v>14484</v>
      </c>
      <c r="C14" s="163"/>
      <c r="D14" s="161"/>
      <c r="E14" s="164"/>
      <c r="F14" s="161"/>
      <c r="G14" s="163"/>
      <c r="H14" s="165"/>
      <c r="I14" s="164"/>
      <c r="J14" s="161"/>
      <c r="K14" s="161"/>
      <c r="L14" s="161"/>
      <c r="M14" s="161"/>
      <c r="N14" s="16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161">
        <v>7</v>
      </c>
      <c r="B15" s="161">
        <v>13712</v>
      </c>
      <c r="C15" s="163"/>
      <c r="D15" s="161"/>
      <c r="E15" s="164"/>
      <c r="F15" s="161"/>
      <c r="G15" s="163"/>
      <c r="H15" s="165"/>
      <c r="I15" s="164"/>
      <c r="J15" s="161"/>
      <c r="K15" s="161"/>
      <c r="L15" s="161"/>
      <c r="M15" s="161"/>
      <c r="N15" s="16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>
        <v>8</v>
      </c>
      <c r="B16" s="21">
        <v>14098</v>
      </c>
      <c r="C16" s="22">
        <v>7.58</v>
      </c>
      <c r="D16" s="21">
        <v>2620</v>
      </c>
      <c r="E16" s="25">
        <v>21</v>
      </c>
      <c r="F16" s="21">
        <v>71</v>
      </c>
      <c r="G16" s="22"/>
      <c r="H16" s="24"/>
      <c r="I16" s="25"/>
      <c r="J16" s="21"/>
      <c r="K16" s="21"/>
      <c r="L16" s="22"/>
      <c r="M16" s="21">
        <v>560</v>
      </c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175">
        <v>9</v>
      </c>
      <c r="B17" s="175">
        <v>16129</v>
      </c>
      <c r="C17" s="177">
        <v>7.6</v>
      </c>
      <c r="D17" s="175">
        <v>2550</v>
      </c>
      <c r="E17" s="178">
        <v>11.2</v>
      </c>
      <c r="F17" s="175">
        <v>64</v>
      </c>
      <c r="G17" s="177">
        <v>8.6</v>
      </c>
      <c r="H17" s="179">
        <v>2.57</v>
      </c>
      <c r="I17" s="178"/>
      <c r="J17" s="175">
        <v>14.6</v>
      </c>
      <c r="K17" s="175">
        <v>0.28</v>
      </c>
      <c r="L17" s="175">
        <v>0.77</v>
      </c>
      <c r="M17" s="175">
        <v>510</v>
      </c>
      <c r="N17" s="175">
        <v>79</v>
      </c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175">
        <v>10</v>
      </c>
      <c r="B18" s="175">
        <v>14712</v>
      </c>
      <c r="C18" s="177">
        <v>7.6</v>
      </c>
      <c r="D18" s="175">
        <v>2570</v>
      </c>
      <c r="E18" s="178">
        <v>11.3</v>
      </c>
      <c r="F18" s="175">
        <v>68</v>
      </c>
      <c r="G18" s="177"/>
      <c r="H18" s="179"/>
      <c r="I18" s="178"/>
      <c r="J18" s="175"/>
      <c r="K18" s="175"/>
      <c r="L18" s="175"/>
      <c r="M18" s="175">
        <v>539</v>
      </c>
      <c r="N18" s="175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175">
        <v>11</v>
      </c>
      <c r="B19" s="175">
        <v>13940</v>
      </c>
      <c r="C19" s="177">
        <v>7.66</v>
      </c>
      <c r="D19" s="175">
        <v>2710</v>
      </c>
      <c r="E19" s="178">
        <v>12.7</v>
      </c>
      <c r="F19" s="175">
        <v>89</v>
      </c>
      <c r="G19" s="177"/>
      <c r="H19" s="179"/>
      <c r="I19" s="178"/>
      <c r="J19" s="175"/>
      <c r="K19" s="175"/>
      <c r="L19" s="177"/>
      <c r="M19" s="175">
        <v>496</v>
      </c>
      <c r="N19" s="175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175">
        <v>12</v>
      </c>
      <c r="B20" s="175">
        <v>14865</v>
      </c>
      <c r="C20" s="177">
        <v>7.72</v>
      </c>
      <c r="D20" s="175">
        <v>2710</v>
      </c>
      <c r="E20" s="178">
        <v>10.7</v>
      </c>
      <c r="F20" s="175">
        <v>67</v>
      </c>
      <c r="G20" s="177"/>
      <c r="H20" s="179"/>
      <c r="I20" s="178"/>
      <c r="J20" s="175"/>
      <c r="K20" s="175"/>
      <c r="L20" s="175"/>
      <c r="M20" s="175">
        <v>553</v>
      </c>
      <c r="N20" s="175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161">
        <v>13</v>
      </c>
      <c r="B21" s="161">
        <v>13959</v>
      </c>
      <c r="C21" s="163"/>
      <c r="D21" s="161"/>
      <c r="E21" s="164"/>
      <c r="F21" s="161"/>
      <c r="G21" s="163"/>
      <c r="H21" s="165"/>
      <c r="I21" s="164"/>
      <c r="J21" s="161"/>
      <c r="K21" s="163"/>
      <c r="L21" s="161"/>
      <c r="M21" s="161"/>
      <c r="N21" s="16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161" t="s">
        <v>71</v>
      </c>
      <c r="B22" s="161">
        <v>14402</v>
      </c>
      <c r="C22" s="163"/>
      <c r="D22" s="161"/>
      <c r="E22" s="164"/>
      <c r="F22" s="161"/>
      <c r="G22" s="163"/>
      <c r="H22" s="165"/>
      <c r="I22" s="164"/>
      <c r="J22" s="161"/>
      <c r="K22" s="161"/>
      <c r="L22" s="161"/>
      <c r="M22" s="161"/>
      <c r="N22" s="16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161" t="s">
        <v>72</v>
      </c>
      <c r="B23" s="161">
        <v>14816</v>
      </c>
      <c r="C23" s="163"/>
      <c r="D23" s="161"/>
      <c r="E23" s="164"/>
      <c r="F23" s="161"/>
      <c r="G23" s="163"/>
      <c r="H23" s="165"/>
      <c r="I23" s="164"/>
      <c r="J23" s="161"/>
      <c r="K23" s="161"/>
      <c r="L23" s="161"/>
      <c r="M23" s="161"/>
      <c r="N23" s="16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175" t="s">
        <v>81</v>
      </c>
      <c r="B24" s="175">
        <v>15090</v>
      </c>
      <c r="C24" s="177">
        <v>7.57</v>
      </c>
      <c r="D24" s="175">
        <v>2640</v>
      </c>
      <c r="E24" s="178">
        <v>10.6</v>
      </c>
      <c r="F24" s="175">
        <v>73</v>
      </c>
      <c r="G24" s="177"/>
      <c r="H24" s="179"/>
      <c r="I24" s="178"/>
      <c r="J24" s="175"/>
      <c r="K24" s="175"/>
      <c r="L24" s="175"/>
      <c r="M24" s="175">
        <v>674</v>
      </c>
      <c r="N24" s="175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175">
        <v>17</v>
      </c>
      <c r="B25" s="175">
        <v>14451</v>
      </c>
      <c r="C25" s="177">
        <v>7.65</v>
      </c>
      <c r="D25" s="175">
        <v>2480</v>
      </c>
      <c r="E25" s="178">
        <v>11</v>
      </c>
      <c r="F25" s="175">
        <v>74</v>
      </c>
      <c r="G25" s="177"/>
      <c r="H25" s="179"/>
      <c r="I25" s="178"/>
      <c r="J25" s="175"/>
      <c r="K25" s="175"/>
      <c r="L25" s="175"/>
      <c r="M25" s="175">
        <v>589</v>
      </c>
      <c r="N25" s="175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175">
        <v>18</v>
      </c>
      <c r="B26" s="175">
        <v>14443</v>
      </c>
      <c r="C26" s="177">
        <v>7.65</v>
      </c>
      <c r="D26" s="175">
        <v>2370</v>
      </c>
      <c r="E26" s="178">
        <v>8.6</v>
      </c>
      <c r="F26" s="175">
        <v>61</v>
      </c>
      <c r="G26" s="177">
        <v>8.36</v>
      </c>
      <c r="H26" s="179">
        <v>3.18</v>
      </c>
      <c r="I26" s="178">
        <v>11.5</v>
      </c>
      <c r="J26" s="175">
        <v>13.6</v>
      </c>
      <c r="K26" s="175">
        <v>0.28</v>
      </c>
      <c r="L26" s="175">
        <v>1.18</v>
      </c>
      <c r="M26" s="175">
        <v>553</v>
      </c>
      <c r="N26" s="175">
        <v>90</v>
      </c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175" t="s">
        <v>74</v>
      </c>
      <c r="B27" s="175">
        <v>13718</v>
      </c>
      <c r="C27" s="177">
        <v>7.66</v>
      </c>
      <c r="D27" s="175">
        <v>2550</v>
      </c>
      <c r="E27" s="178">
        <v>14.8</v>
      </c>
      <c r="F27" s="175">
        <v>60</v>
      </c>
      <c r="G27" s="177"/>
      <c r="H27" s="179"/>
      <c r="I27" s="178"/>
      <c r="J27" s="175"/>
      <c r="K27" s="175"/>
      <c r="L27" s="175"/>
      <c r="M27" s="175">
        <v>581</v>
      </c>
      <c r="N27" s="175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161" t="s">
        <v>75</v>
      </c>
      <c r="B28" s="161">
        <v>13059</v>
      </c>
      <c r="C28" s="163"/>
      <c r="D28" s="161"/>
      <c r="E28" s="164"/>
      <c r="F28" s="161"/>
      <c r="G28" s="163"/>
      <c r="H28" s="165"/>
      <c r="I28" s="164"/>
      <c r="J28" s="161"/>
      <c r="K28" s="161"/>
      <c r="L28" s="161"/>
      <c r="M28" s="161"/>
      <c r="N28" s="16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61">
        <v>21</v>
      </c>
      <c r="B29" s="161">
        <v>12512</v>
      </c>
      <c r="C29" s="163"/>
      <c r="D29" s="161"/>
      <c r="E29" s="164"/>
      <c r="F29" s="161"/>
      <c r="G29" s="163"/>
      <c r="H29" s="165"/>
      <c r="I29" s="164"/>
      <c r="J29" s="164"/>
      <c r="K29" s="161"/>
      <c r="L29" s="161"/>
      <c r="M29" s="161"/>
      <c r="N29" s="16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75">
        <v>22</v>
      </c>
      <c r="B30" s="175">
        <v>13044</v>
      </c>
      <c r="C30" s="177">
        <v>7.73</v>
      </c>
      <c r="D30" s="175">
        <v>2600</v>
      </c>
      <c r="E30" s="178">
        <v>19.6</v>
      </c>
      <c r="F30" s="175">
        <v>57</v>
      </c>
      <c r="G30" s="177"/>
      <c r="H30" s="179"/>
      <c r="I30" s="178"/>
      <c r="J30" s="175"/>
      <c r="K30" s="175"/>
      <c r="L30" s="175"/>
      <c r="M30" s="175">
        <v>631</v>
      </c>
      <c r="N30" s="175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75">
        <v>23</v>
      </c>
      <c r="B31" s="175">
        <v>13504</v>
      </c>
      <c r="C31" s="177">
        <v>7.57</v>
      </c>
      <c r="D31" s="175">
        <v>2630</v>
      </c>
      <c r="E31" s="178">
        <v>15.6</v>
      </c>
      <c r="F31" s="175">
        <v>72</v>
      </c>
      <c r="G31" s="177"/>
      <c r="H31" s="179"/>
      <c r="I31" s="178"/>
      <c r="J31" s="178"/>
      <c r="K31" s="178"/>
      <c r="L31" s="175"/>
      <c r="M31" s="175">
        <v>929</v>
      </c>
      <c r="N31" s="175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175">
        <v>24</v>
      </c>
      <c r="B32" s="175">
        <v>13073</v>
      </c>
      <c r="C32" s="177">
        <v>7.66</v>
      </c>
      <c r="D32" s="175">
        <v>2650</v>
      </c>
      <c r="E32" s="178">
        <v>11.2</v>
      </c>
      <c r="F32" s="175">
        <v>66</v>
      </c>
      <c r="G32" s="177"/>
      <c r="H32" s="179"/>
      <c r="I32" s="178"/>
      <c r="J32" s="175"/>
      <c r="K32" s="175"/>
      <c r="L32" s="175"/>
      <c r="M32" s="175">
        <v>681</v>
      </c>
      <c r="N32" s="175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175">
        <v>25</v>
      </c>
      <c r="B33" s="175">
        <v>13078</v>
      </c>
      <c r="C33" s="177">
        <v>7.43</v>
      </c>
      <c r="D33" s="175">
        <v>2730</v>
      </c>
      <c r="E33" s="182">
        <v>5.8</v>
      </c>
      <c r="F33" s="180">
        <v>57</v>
      </c>
      <c r="G33" s="177">
        <v>8.32</v>
      </c>
      <c r="H33" s="179">
        <v>0.02</v>
      </c>
      <c r="I33" s="178">
        <v>4.4</v>
      </c>
      <c r="J33" s="175">
        <v>11.5</v>
      </c>
      <c r="K33" s="175">
        <v>0.49</v>
      </c>
      <c r="L33" s="175">
        <v>0.67</v>
      </c>
      <c r="M33" s="175">
        <v>681</v>
      </c>
      <c r="N33" s="175">
        <v>100</v>
      </c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175">
        <v>26</v>
      </c>
      <c r="B34" s="175">
        <v>12201</v>
      </c>
      <c r="C34" s="177">
        <v>7.56</v>
      </c>
      <c r="D34" s="175">
        <v>2710</v>
      </c>
      <c r="E34" s="178">
        <v>12.2</v>
      </c>
      <c r="F34" s="175">
        <v>62</v>
      </c>
      <c r="G34" s="177"/>
      <c r="H34" s="179"/>
      <c r="I34" s="178"/>
      <c r="J34" s="175"/>
      <c r="K34" s="175"/>
      <c r="L34" s="175"/>
      <c r="M34" s="175">
        <v>667</v>
      </c>
      <c r="N34" s="175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161" t="s">
        <v>77</v>
      </c>
      <c r="B35" s="161">
        <v>12277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161">
        <v>28</v>
      </c>
      <c r="B36" s="161">
        <v>11715</v>
      </c>
      <c r="C36" s="163"/>
      <c r="D36" s="161"/>
      <c r="E36" s="164"/>
      <c r="F36" s="161"/>
      <c r="G36" s="163"/>
      <c r="H36" s="165"/>
      <c r="I36" s="164"/>
      <c r="J36" s="164"/>
      <c r="K36" s="161"/>
      <c r="L36" s="163"/>
      <c r="M36" s="161"/>
      <c r="N36" s="16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175">
        <v>29</v>
      </c>
      <c r="B37" s="175">
        <v>12113</v>
      </c>
      <c r="C37" s="177">
        <v>7.77</v>
      </c>
      <c r="D37" s="175">
        <v>2860</v>
      </c>
      <c r="E37" s="178">
        <v>12.8</v>
      </c>
      <c r="F37" s="175">
        <v>60</v>
      </c>
      <c r="G37" s="177"/>
      <c r="H37" s="179"/>
      <c r="I37" s="178"/>
      <c r="J37" s="175"/>
      <c r="K37" s="175"/>
      <c r="L37" s="175"/>
      <c r="M37" s="175">
        <v>730</v>
      </c>
      <c r="N37" s="175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175">
        <v>30</v>
      </c>
      <c r="B38" s="175">
        <v>12245</v>
      </c>
      <c r="C38" s="177">
        <v>7.8</v>
      </c>
      <c r="D38" s="175">
        <v>2850</v>
      </c>
      <c r="E38" s="178">
        <v>10.8</v>
      </c>
      <c r="F38" s="175">
        <v>51</v>
      </c>
      <c r="G38" s="177">
        <v>2.08</v>
      </c>
      <c r="H38" s="179">
        <v>0.06</v>
      </c>
      <c r="I38" s="178">
        <v>11.2</v>
      </c>
      <c r="J38" s="178">
        <v>12</v>
      </c>
      <c r="K38" s="177">
        <v>1</v>
      </c>
      <c r="L38" s="177">
        <v>1.28</v>
      </c>
      <c r="M38" s="175">
        <v>730</v>
      </c>
      <c r="N38" s="175">
        <v>98</v>
      </c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175">
        <v>31</v>
      </c>
      <c r="B39" s="175">
        <v>11243</v>
      </c>
      <c r="C39" s="177">
        <v>7.72</v>
      </c>
      <c r="D39" s="175">
        <v>2860</v>
      </c>
      <c r="E39" s="178">
        <v>12.2</v>
      </c>
      <c r="F39" s="175">
        <v>68</v>
      </c>
      <c r="G39" s="177"/>
      <c r="H39" s="179"/>
      <c r="I39" s="178"/>
      <c r="J39" s="175"/>
      <c r="K39" s="175"/>
      <c r="L39" s="175"/>
      <c r="M39" s="175">
        <v>716</v>
      </c>
      <c r="N39" s="175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7.64</v>
      </c>
      <c r="D40" s="50">
        <f>ROUND(AVERAGE(D9:D39),0)</f>
        <v>2636</v>
      </c>
      <c r="E40" s="51">
        <f>ROUND(AVERAGE(E9:E39),1)</f>
        <v>12.6</v>
      </c>
      <c r="F40" s="51">
        <f>ROUND(AVERAGE(F9:F39),1)</f>
        <v>66.6</v>
      </c>
      <c r="G40" s="49">
        <f>ROUND(AVERAGE(G9:G39),2)</f>
        <v>7.12</v>
      </c>
      <c r="H40" s="49">
        <f>ROUND(AVERAGE(H9:H39),2)</f>
        <v>2.24</v>
      </c>
      <c r="I40" s="51">
        <f>ROUND(AVERAGE(I9:I39),1)</f>
        <v>8.4</v>
      </c>
      <c r="J40" s="51">
        <f>ROUND(AVERAGE(J9:J39),1)</f>
        <v>13.7</v>
      </c>
      <c r="K40" s="49">
        <f>ROUND(AVERAGE(K9:K39),2)</f>
        <v>0.47</v>
      </c>
      <c r="L40" s="49">
        <f>ROUND(AVERAGE(L9:L39),2)</f>
        <v>0.92</v>
      </c>
      <c r="M40" s="50">
        <f>ROUND(AVERAGE(M9:M39),0)</f>
        <v>620</v>
      </c>
      <c r="N40" s="86">
        <f>ROUND(AVERAGE(N9:N39),0)</f>
        <v>90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 aca="true" t="shared" si="0" ref="E41:N41">(E40*$J$3)/1000</f>
        <v>172.84151612903224</v>
      </c>
      <c r="F41" s="25">
        <f t="shared" si="0"/>
        <v>913.5908709677418</v>
      </c>
      <c r="G41" s="25">
        <f t="shared" si="0"/>
        <v>97.66917419354839</v>
      </c>
      <c r="H41" s="25">
        <f t="shared" si="0"/>
        <v>30.72738064516129</v>
      </c>
      <c r="I41" s="25">
        <f t="shared" si="0"/>
        <v>115.22767741935483</v>
      </c>
      <c r="J41" s="25">
        <f t="shared" si="0"/>
        <v>187.93085483870968</v>
      </c>
      <c r="K41" s="25">
        <f t="shared" si="0"/>
        <v>6.4472629032258055</v>
      </c>
      <c r="L41" s="25">
        <f t="shared" si="0"/>
        <v>12.620174193548388</v>
      </c>
      <c r="M41" s="25">
        <f t="shared" si="0"/>
        <v>8504.9</v>
      </c>
      <c r="N41" s="25">
        <f t="shared" si="0"/>
        <v>1234.582258064516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(E40*$H$3)/1000</f>
        <v>5358.087</v>
      </c>
      <c r="F42" s="25">
        <f aca="true" t="shared" si="1" ref="F42:N42">(F40*$H$3)/1000</f>
        <v>28321.316999999995</v>
      </c>
      <c r="G42" s="25">
        <f t="shared" si="1"/>
        <v>3027.7444</v>
      </c>
      <c r="H42" s="25">
        <f t="shared" si="1"/>
        <v>952.5488</v>
      </c>
      <c r="I42" s="25">
        <f t="shared" si="1"/>
        <v>3572.058</v>
      </c>
      <c r="J42" s="25">
        <f t="shared" si="1"/>
        <v>5825.8565</v>
      </c>
      <c r="K42" s="25">
        <f t="shared" si="1"/>
        <v>199.86515</v>
      </c>
      <c r="L42" s="25">
        <f t="shared" si="1"/>
        <v>391.22540000000004</v>
      </c>
      <c r="M42" s="25">
        <f t="shared" si="1"/>
        <v>263651.9</v>
      </c>
      <c r="N42" s="25">
        <f t="shared" si="1"/>
        <v>38272.05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mergeCells count="2">
    <mergeCell ref="C35:N35"/>
    <mergeCell ref="C9:N9"/>
  </mergeCells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6">
      <selection activeCell="C40" sqref="C40:N40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109</v>
      </c>
      <c r="B3" s="5"/>
      <c r="C3" s="8"/>
      <c r="D3" s="5"/>
      <c r="E3" s="5"/>
      <c r="F3" s="169">
        <v>31</v>
      </c>
      <c r="G3" s="8" t="s">
        <v>107</v>
      </c>
      <c r="H3" s="173">
        <v>425245</v>
      </c>
      <c r="I3" s="10" t="s">
        <v>55</v>
      </c>
      <c r="J3" s="174">
        <f>H3/F3</f>
        <v>13717.58064516129</v>
      </c>
      <c r="K3" s="10" t="s">
        <v>105</v>
      </c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13241</v>
      </c>
      <c r="C9" s="22">
        <v>7.93</v>
      </c>
      <c r="D9" s="21">
        <v>3030</v>
      </c>
      <c r="E9" s="144">
        <v>820</v>
      </c>
      <c r="F9" s="21">
        <v>1295</v>
      </c>
      <c r="G9" s="22"/>
      <c r="H9" s="24"/>
      <c r="I9" s="25"/>
      <c r="J9" s="21"/>
      <c r="K9" s="21"/>
      <c r="L9" s="21"/>
      <c r="M9" s="21">
        <v>539</v>
      </c>
      <c r="N9" s="21"/>
      <c r="O9" s="63"/>
      <c r="P9" s="5"/>
    </row>
    <row r="10" spans="1:16" ht="12.75">
      <c r="A10" s="175">
        <v>2</v>
      </c>
      <c r="B10" s="176">
        <v>14775</v>
      </c>
      <c r="C10" s="177">
        <v>7.78</v>
      </c>
      <c r="D10" s="175">
        <v>3120</v>
      </c>
      <c r="E10" s="183">
        <v>400</v>
      </c>
      <c r="F10" s="175">
        <v>877</v>
      </c>
      <c r="G10" s="183">
        <v>400</v>
      </c>
      <c r="H10" s="179">
        <v>67</v>
      </c>
      <c r="I10" s="178">
        <v>0.7</v>
      </c>
      <c r="J10" s="175">
        <v>107</v>
      </c>
      <c r="K10" s="175">
        <v>11.9</v>
      </c>
      <c r="L10" s="178">
        <v>24.8</v>
      </c>
      <c r="M10" s="175">
        <v>610</v>
      </c>
      <c r="N10" s="175">
        <v>35</v>
      </c>
      <c r="O10" s="185"/>
      <c r="P10" s="5"/>
    </row>
    <row r="11" spans="1:16" ht="12.75">
      <c r="A11" s="175">
        <v>3</v>
      </c>
      <c r="B11" s="175">
        <v>15240</v>
      </c>
      <c r="C11" s="177">
        <v>7.57</v>
      </c>
      <c r="D11" s="175">
        <v>4460</v>
      </c>
      <c r="E11" s="183">
        <v>800</v>
      </c>
      <c r="F11" s="175">
        <v>1394</v>
      </c>
      <c r="G11" s="177"/>
      <c r="H11" s="179"/>
      <c r="I11" s="178"/>
      <c r="J11" s="175"/>
      <c r="K11" s="175"/>
      <c r="L11" s="175"/>
      <c r="M11" s="175">
        <v>1241</v>
      </c>
      <c r="N11" s="175"/>
      <c r="O11" s="186"/>
      <c r="P11" s="5"/>
    </row>
    <row r="12" spans="1:16" ht="12.75">
      <c r="A12" s="21">
        <v>4</v>
      </c>
      <c r="B12" s="21">
        <v>15070</v>
      </c>
      <c r="C12" s="177">
        <v>7.47</v>
      </c>
      <c r="D12" s="175">
        <v>3800</v>
      </c>
      <c r="E12" s="183">
        <v>1280</v>
      </c>
      <c r="F12" s="175">
        <v>994</v>
      </c>
      <c r="G12" s="183"/>
      <c r="H12" s="179"/>
      <c r="I12" s="178"/>
      <c r="J12" s="175"/>
      <c r="K12" s="178"/>
      <c r="L12" s="175"/>
      <c r="M12" s="175">
        <v>723</v>
      </c>
      <c r="N12" s="175"/>
      <c r="O12" s="186"/>
      <c r="P12" s="5"/>
    </row>
    <row r="13" spans="1:16" ht="12.75">
      <c r="A13" s="21">
        <v>5</v>
      </c>
      <c r="B13" s="21">
        <v>14036</v>
      </c>
      <c r="C13" s="22">
        <v>8.06</v>
      </c>
      <c r="D13" s="21">
        <v>3010</v>
      </c>
      <c r="E13" s="144">
        <v>360</v>
      </c>
      <c r="F13" s="21">
        <v>1156</v>
      </c>
      <c r="G13" s="144"/>
      <c r="H13" s="24"/>
      <c r="I13" s="25"/>
      <c r="J13" s="21"/>
      <c r="K13" s="21"/>
      <c r="L13" s="21"/>
      <c r="M13" s="21">
        <v>453</v>
      </c>
      <c r="N13" s="21"/>
      <c r="O13" s="5"/>
      <c r="P13" s="5"/>
    </row>
    <row r="14" spans="1:16" ht="12.75">
      <c r="A14" s="161">
        <v>6</v>
      </c>
      <c r="B14" s="161">
        <v>14484</v>
      </c>
      <c r="C14" s="181"/>
      <c r="D14" s="161"/>
      <c r="E14" s="172"/>
      <c r="F14" s="161"/>
      <c r="G14" s="181"/>
      <c r="H14" s="165"/>
      <c r="I14" s="164"/>
      <c r="J14" s="161"/>
      <c r="K14" s="161"/>
      <c r="L14" s="161"/>
      <c r="M14" s="161"/>
      <c r="N14" s="161"/>
      <c r="O14" s="5"/>
      <c r="P14" s="5"/>
    </row>
    <row r="15" spans="1:16" ht="12.75">
      <c r="A15" s="161">
        <v>7</v>
      </c>
      <c r="B15" s="161">
        <v>13712</v>
      </c>
      <c r="C15" s="181"/>
      <c r="D15" s="161"/>
      <c r="E15" s="172"/>
      <c r="F15" s="161"/>
      <c r="G15" s="181"/>
      <c r="H15" s="165"/>
      <c r="I15" s="164"/>
      <c r="J15" s="161"/>
      <c r="K15" s="161"/>
      <c r="L15" s="161"/>
      <c r="M15" s="161"/>
      <c r="N15" s="161"/>
      <c r="O15" s="64"/>
      <c r="P15" s="5"/>
    </row>
    <row r="16" spans="1:16" ht="12.75">
      <c r="A16" s="21">
        <v>8</v>
      </c>
      <c r="B16" s="21">
        <v>14098</v>
      </c>
      <c r="C16" s="22">
        <v>7.81</v>
      </c>
      <c r="D16" s="21">
        <v>2410</v>
      </c>
      <c r="E16" s="144">
        <v>760</v>
      </c>
      <c r="F16" s="21">
        <v>988</v>
      </c>
      <c r="G16" s="144"/>
      <c r="H16" s="24"/>
      <c r="I16" s="25"/>
      <c r="J16" s="21"/>
      <c r="K16" s="21"/>
      <c r="L16" s="25"/>
      <c r="M16" s="21">
        <v>340</v>
      </c>
      <c r="N16" s="21"/>
      <c r="O16" s="5"/>
      <c r="P16" s="5"/>
    </row>
    <row r="17" spans="1:16" ht="12.75">
      <c r="A17" s="175">
        <v>9</v>
      </c>
      <c r="B17" s="175">
        <v>16129</v>
      </c>
      <c r="C17" s="177">
        <v>7.84</v>
      </c>
      <c r="D17" s="175">
        <v>2620</v>
      </c>
      <c r="E17" s="183">
        <v>880</v>
      </c>
      <c r="F17" s="175">
        <v>999</v>
      </c>
      <c r="G17" s="183">
        <v>420</v>
      </c>
      <c r="H17" s="179">
        <v>78</v>
      </c>
      <c r="I17" s="178">
        <v>0.62</v>
      </c>
      <c r="J17" s="175">
        <v>108</v>
      </c>
      <c r="K17" s="175">
        <v>12.6</v>
      </c>
      <c r="L17" s="175">
        <v>26.8</v>
      </c>
      <c r="M17" s="175">
        <v>440</v>
      </c>
      <c r="N17" s="175">
        <v>39</v>
      </c>
      <c r="O17" s="5"/>
      <c r="P17" s="5"/>
    </row>
    <row r="18" spans="1:16" ht="12.75">
      <c r="A18" s="175">
        <v>10</v>
      </c>
      <c r="B18" s="175">
        <v>14712</v>
      </c>
      <c r="C18" s="177">
        <v>7.38</v>
      </c>
      <c r="D18" s="175">
        <v>3570</v>
      </c>
      <c r="E18" s="183">
        <v>600</v>
      </c>
      <c r="F18" s="175">
        <v>775</v>
      </c>
      <c r="G18" s="183"/>
      <c r="H18" s="179"/>
      <c r="I18" s="178"/>
      <c r="J18" s="175"/>
      <c r="K18" s="175"/>
      <c r="L18" s="175"/>
      <c r="M18" s="175">
        <v>744</v>
      </c>
      <c r="N18" s="175"/>
      <c r="O18" s="5"/>
      <c r="P18" s="5"/>
    </row>
    <row r="19" spans="1:16" ht="12.75">
      <c r="A19" s="175">
        <v>11</v>
      </c>
      <c r="B19" s="175">
        <v>13940</v>
      </c>
      <c r="C19" s="22">
        <v>7.64</v>
      </c>
      <c r="D19" s="21">
        <v>2770</v>
      </c>
      <c r="E19" s="144">
        <v>1880</v>
      </c>
      <c r="F19" s="21">
        <v>953</v>
      </c>
      <c r="G19" s="144"/>
      <c r="H19" s="24"/>
      <c r="I19" s="25"/>
      <c r="J19" s="21"/>
      <c r="K19" s="21"/>
      <c r="L19" s="22"/>
      <c r="M19" s="21">
        <v>440</v>
      </c>
      <c r="N19" s="21"/>
      <c r="O19" s="5"/>
      <c r="P19" s="5"/>
    </row>
    <row r="20" spans="1:16" ht="12.75">
      <c r="A20" s="175">
        <v>12</v>
      </c>
      <c r="B20" s="175">
        <v>14865</v>
      </c>
      <c r="C20" s="22">
        <v>8.18</v>
      </c>
      <c r="D20" s="21">
        <v>2820</v>
      </c>
      <c r="E20" s="144">
        <v>1320</v>
      </c>
      <c r="F20" s="21">
        <v>935</v>
      </c>
      <c r="G20" s="144"/>
      <c r="H20" s="24"/>
      <c r="I20" s="25"/>
      <c r="J20" s="21"/>
      <c r="K20" s="21"/>
      <c r="L20" s="21"/>
      <c r="M20" s="21">
        <v>397</v>
      </c>
      <c r="N20" s="21"/>
      <c r="O20" s="5"/>
      <c r="P20" s="5"/>
    </row>
    <row r="21" spans="1:16" ht="12.75">
      <c r="A21" s="161">
        <v>13</v>
      </c>
      <c r="B21" s="161">
        <v>13959</v>
      </c>
      <c r="C21" s="181"/>
      <c r="D21" s="161"/>
      <c r="E21" s="172"/>
      <c r="F21" s="161"/>
      <c r="G21" s="172"/>
      <c r="H21" s="165"/>
      <c r="I21" s="164"/>
      <c r="J21" s="161"/>
      <c r="K21" s="161"/>
      <c r="L21" s="161"/>
      <c r="M21" s="161"/>
      <c r="N21" s="161"/>
      <c r="O21" s="5"/>
      <c r="P21" s="5"/>
    </row>
    <row r="22" spans="1:16" ht="12.75">
      <c r="A22" s="161" t="s">
        <v>71</v>
      </c>
      <c r="B22" s="161">
        <v>14402</v>
      </c>
      <c r="C22" s="181"/>
      <c r="D22" s="161"/>
      <c r="E22" s="172"/>
      <c r="F22" s="161"/>
      <c r="G22" s="172"/>
      <c r="H22" s="165"/>
      <c r="I22" s="164"/>
      <c r="J22" s="161"/>
      <c r="K22" s="161"/>
      <c r="L22" s="161"/>
      <c r="M22" s="161"/>
      <c r="N22" s="161"/>
      <c r="O22" s="5"/>
      <c r="P22" s="5"/>
    </row>
    <row r="23" spans="1:16" ht="12.75">
      <c r="A23" s="161" t="s">
        <v>72</v>
      </c>
      <c r="B23" s="161">
        <v>14816</v>
      </c>
      <c r="C23" s="181"/>
      <c r="D23" s="161"/>
      <c r="E23" s="172"/>
      <c r="F23" s="161"/>
      <c r="G23" s="172"/>
      <c r="H23" s="165"/>
      <c r="I23" s="164"/>
      <c r="J23" s="161"/>
      <c r="K23" s="161"/>
      <c r="L23" s="161"/>
      <c r="M23" s="161"/>
      <c r="N23" s="161"/>
      <c r="O23" s="5"/>
      <c r="P23" s="5"/>
    </row>
    <row r="24" spans="1:16" ht="12.75">
      <c r="A24" s="175" t="s">
        <v>81</v>
      </c>
      <c r="B24" s="175">
        <v>15090</v>
      </c>
      <c r="C24" s="177">
        <v>7.66</v>
      </c>
      <c r="D24" s="175">
        <v>2160</v>
      </c>
      <c r="E24" s="183">
        <v>340</v>
      </c>
      <c r="F24" s="175">
        <v>814</v>
      </c>
      <c r="G24" s="183"/>
      <c r="H24" s="179"/>
      <c r="I24" s="178"/>
      <c r="J24" s="175"/>
      <c r="K24" s="175"/>
      <c r="L24" s="175"/>
      <c r="M24" s="175">
        <v>397</v>
      </c>
      <c r="N24" s="175"/>
      <c r="O24" s="184"/>
      <c r="P24" s="5"/>
    </row>
    <row r="25" spans="1:16" ht="12.75">
      <c r="A25" s="175">
        <v>17</v>
      </c>
      <c r="B25" s="175">
        <v>14451</v>
      </c>
      <c r="C25" s="177">
        <v>7.44</v>
      </c>
      <c r="D25" s="175">
        <v>2630</v>
      </c>
      <c r="E25" s="183">
        <v>320</v>
      </c>
      <c r="F25" s="175">
        <v>861</v>
      </c>
      <c r="G25" s="183"/>
      <c r="H25" s="179"/>
      <c r="I25" s="178"/>
      <c r="J25" s="175"/>
      <c r="K25" s="175"/>
      <c r="L25" s="175"/>
      <c r="M25" s="175">
        <v>553</v>
      </c>
      <c r="N25" s="175"/>
      <c r="O25" s="184"/>
      <c r="P25" s="5"/>
    </row>
    <row r="26" spans="1:16" ht="12.75">
      <c r="A26" s="175">
        <v>18</v>
      </c>
      <c r="B26" s="175">
        <v>14443</v>
      </c>
      <c r="C26" s="177">
        <v>7.87</v>
      </c>
      <c r="D26" s="175">
        <v>3130</v>
      </c>
      <c r="E26" s="183">
        <v>1000</v>
      </c>
      <c r="F26" s="175">
        <v>1159</v>
      </c>
      <c r="G26" s="183">
        <v>620</v>
      </c>
      <c r="H26" s="179">
        <v>84.18</v>
      </c>
      <c r="I26" s="178">
        <v>1.3</v>
      </c>
      <c r="J26" s="175">
        <v>104</v>
      </c>
      <c r="K26" s="175">
        <v>21.1</v>
      </c>
      <c r="L26" s="178">
        <v>25</v>
      </c>
      <c r="M26" s="175">
        <v>638</v>
      </c>
      <c r="N26" s="175">
        <v>25</v>
      </c>
      <c r="O26" s="184"/>
      <c r="P26" s="5"/>
    </row>
    <row r="27" spans="1:16" ht="12.75">
      <c r="A27" s="175" t="s">
        <v>74</v>
      </c>
      <c r="B27" s="175">
        <v>13718</v>
      </c>
      <c r="C27" s="177">
        <v>7.88</v>
      </c>
      <c r="D27" s="175">
        <v>3310</v>
      </c>
      <c r="E27" s="183">
        <v>480</v>
      </c>
      <c r="F27" s="175">
        <v>1038</v>
      </c>
      <c r="G27" s="183"/>
      <c r="H27" s="179"/>
      <c r="I27" s="178"/>
      <c r="J27" s="175"/>
      <c r="K27" s="175"/>
      <c r="L27" s="175"/>
      <c r="M27" s="175">
        <v>667</v>
      </c>
      <c r="N27" s="175"/>
      <c r="O27" s="184"/>
      <c r="P27" s="5"/>
    </row>
    <row r="28" spans="1:16" ht="12.75">
      <c r="A28" s="161" t="s">
        <v>75</v>
      </c>
      <c r="B28" s="161">
        <v>13059</v>
      </c>
      <c r="C28" s="181"/>
      <c r="D28" s="161"/>
      <c r="E28" s="172"/>
      <c r="F28" s="161"/>
      <c r="G28" s="172"/>
      <c r="H28" s="165"/>
      <c r="I28" s="164"/>
      <c r="J28" s="161"/>
      <c r="K28" s="161"/>
      <c r="L28" s="161"/>
      <c r="M28" s="161"/>
      <c r="N28" s="161"/>
      <c r="O28" s="184"/>
      <c r="P28" s="5"/>
    </row>
    <row r="29" spans="1:16" ht="12.75">
      <c r="A29" s="161">
        <v>21</v>
      </c>
      <c r="B29" s="161">
        <v>12512</v>
      </c>
      <c r="C29" s="181"/>
      <c r="D29" s="161"/>
      <c r="E29" s="172"/>
      <c r="F29" s="161"/>
      <c r="G29" s="172"/>
      <c r="H29" s="165"/>
      <c r="I29" s="164"/>
      <c r="J29" s="161"/>
      <c r="K29" s="161"/>
      <c r="L29" s="161"/>
      <c r="M29" s="161"/>
      <c r="N29" s="161"/>
      <c r="O29" s="184"/>
      <c r="P29" s="5"/>
    </row>
    <row r="30" spans="1:16" ht="12.75">
      <c r="A30" s="175">
        <v>22</v>
      </c>
      <c r="B30" s="175">
        <v>13044</v>
      </c>
      <c r="C30" s="177">
        <v>7.41</v>
      </c>
      <c r="D30" s="175">
        <v>4120</v>
      </c>
      <c r="E30" s="183">
        <v>320</v>
      </c>
      <c r="F30" s="175">
        <v>842</v>
      </c>
      <c r="G30" s="183"/>
      <c r="H30" s="179"/>
      <c r="I30" s="178"/>
      <c r="J30" s="175"/>
      <c r="K30" s="175"/>
      <c r="L30" s="175"/>
      <c r="M30" s="175">
        <v>1035</v>
      </c>
      <c r="N30" s="175"/>
      <c r="O30" s="184"/>
      <c r="P30" s="5"/>
    </row>
    <row r="31" spans="1:16" ht="12.75">
      <c r="A31" s="175">
        <v>23</v>
      </c>
      <c r="B31" s="175">
        <v>13504</v>
      </c>
      <c r="C31" s="177">
        <v>7.84</v>
      </c>
      <c r="D31" s="175">
        <v>2680</v>
      </c>
      <c r="E31" s="183">
        <v>820</v>
      </c>
      <c r="F31" s="175">
        <v>897</v>
      </c>
      <c r="G31" s="183"/>
      <c r="H31" s="179"/>
      <c r="I31" s="178"/>
      <c r="J31" s="175"/>
      <c r="K31" s="175"/>
      <c r="L31" s="178"/>
      <c r="M31" s="175">
        <v>581</v>
      </c>
      <c r="N31" s="175"/>
      <c r="O31" s="184"/>
      <c r="P31" s="5"/>
    </row>
    <row r="32" spans="1:16" ht="12.75">
      <c r="A32" s="175">
        <v>24</v>
      </c>
      <c r="B32" s="175">
        <v>13073</v>
      </c>
      <c r="C32" s="177">
        <v>7.6</v>
      </c>
      <c r="D32" s="175">
        <v>3020</v>
      </c>
      <c r="E32" s="183">
        <v>440</v>
      </c>
      <c r="F32" s="175">
        <v>964</v>
      </c>
      <c r="G32" s="183"/>
      <c r="H32" s="179"/>
      <c r="I32" s="178"/>
      <c r="J32" s="175"/>
      <c r="K32" s="175"/>
      <c r="L32" s="175"/>
      <c r="M32" s="175">
        <v>652</v>
      </c>
      <c r="N32" s="175"/>
      <c r="O32" s="184"/>
      <c r="P32" s="5"/>
    </row>
    <row r="33" spans="1:16" ht="12.75">
      <c r="A33" s="175">
        <v>25</v>
      </c>
      <c r="B33" s="175">
        <v>13078</v>
      </c>
      <c r="C33" s="177">
        <v>7.48</v>
      </c>
      <c r="D33" s="175">
        <v>2580</v>
      </c>
      <c r="E33" s="183">
        <v>600</v>
      </c>
      <c r="F33" s="175">
        <v>1228</v>
      </c>
      <c r="G33" s="183">
        <v>460</v>
      </c>
      <c r="H33" s="177">
        <v>83</v>
      </c>
      <c r="I33" s="175">
        <v>0.7</v>
      </c>
      <c r="J33" s="175">
        <v>123</v>
      </c>
      <c r="K33" s="175">
        <v>6.1</v>
      </c>
      <c r="L33" s="175">
        <v>16.5</v>
      </c>
      <c r="M33" s="175">
        <v>496</v>
      </c>
      <c r="N33" s="175">
        <v>58</v>
      </c>
      <c r="O33" s="184"/>
      <c r="P33" s="5"/>
    </row>
    <row r="34" spans="1:16" ht="12.75">
      <c r="A34" s="175">
        <v>26</v>
      </c>
      <c r="B34" s="175">
        <v>12201</v>
      </c>
      <c r="C34" s="177">
        <v>7.42</v>
      </c>
      <c r="D34" s="175">
        <v>4020</v>
      </c>
      <c r="E34" s="183">
        <v>740</v>
      </c>
      <c r="F34" s="175">
        <v>1290</v>
      </c>
      <c r="G34" s="183"/>
      <c r="H34" s="179"/>
      <c r="I34" s="178"/>
      <c r="J34" s="175"/>
      <c r="K34" s="175"/>
      <c r="L34" s="175"/>
      <c r="M34" s="175">
        <v>1007</v>
      </c>
      <c r="N34" s="175"/>
      <c r="O34" s="184"/>
      <c r="P34" s="5"/>
    </row>
    <row r="35" spans="1:16" ht="12.75">
      <c r="A35" s="161" t="s">
        <v>77</v>
      </c>
      <c r="B35" s="161">
        <v>12277</v>
      </c>
      <c r="C35" s="181"/>
      <c r="D35" s="161"/>
      <c r="E35" s="172"/>
      <c r="F35" s="161"/>
      <c r="G35" s="172"/>
      <c r="H35" s="165"/>
      <c r="I35" s="164"/>
      <c r="J35" s="161"/>
      <c r="K35" s="161"/>
      <c r="L35" s="161"/>
      <c r="M35" s="161"/>
      <c r="N35" s="161"/>
      <c r="O35" s="184"/>
      <c r="P35" s="5"/>
    </row>
    <row r="36" spans="1:16" ht="12.75">
      <c r="A36" s="161">
        <v>28</v>
      </c>
      <c r="B36" s="161">
        <v>11715</v>
      </c>
      <c r="C36" s="181"/>
      <c r="D36" s="161"/>
      <c r="E36" s="172"/>
      <c r="F36" s="161"/>
      <c r="G36" s="172"/>
      <c r="H36" s="165"/>
      <c r="I36" s="164"/>
      <c r="J36" s="161"/>
      <c r="K36" s="161"/>
      <c r="L36" s="161"/>
      <c r="M36" s="161"/>
      <c r="N36" s="161"/>
      <c r="O36" s="184"/>
      <c r="P36" s="5"/>
    </row>
    <row r="37" spans="1:16" ht="12.75">
      <c r="A37" s="175">
        <v>29</v>
      </c>
      <c r="B37" s="175">
        <v>12113</v>
      </c>
      <c r="C37" s="177">
        <v>7.66</v>
      </c>
      <c r="D37" s="175">
        <v>2460</v>
      </c>
      <c r="E37" s="183">
        <v>580</v>
      </c>
      <c r="F37" s="175">
        <v>937</v>
      </c>
      <c r="G37" s="183"/>
      <c r="H37" s="179"/>
      <c r="I37" s="178"/>
      <c r="J37" s="175"/>
      <c r="K37" s="175"/>
      <c r="L37" s="175"/>
      <c r="M37" s="175">
        <v>610</v>
      </c>
      <c r="N37" s="175"/>
      <c r="O37" s="184"/>
      <c r="P37" s="5"/>
    </row>
    <row r="38" spans="1:16" ht="12.75">
      <c r="A38" s="175">
        <v>30</v>
      </c>
      <c r="B38" s="175">
        <v>12245</v>
      </c>
      <c r="C38" s="177">
        <v>7.75</v>
      </c>
      <c r="D38" s="175">
        <v>2780</v>
      </c>
      <c r="E38" s="183">
        <v>620</v>
      </c>
      <c r="F38" s="175">
        <v>690</v>
      </c>
      <c r="G38" s="183">
        <v>340</v>
      </c>
      <c r="H38" s="179">
        <v>94.02</v>
      </c>
      <c r="I38" s="178">
        <v>1.3</v>
      </c>
      <c r="J38" s="175">
        <v>122</v>
      </c>
      <c r="K38" s="178">
        <v>1</v>
      </c>
      <c r="L38" s="175">
        <v>13.8</v>
      </c>
      <c r="M38" s="175">
        <v>326</v>
      </c>
      <c r="N38" s="175">
        <v>45</v>
      </c>
      <c r="O38" s="184"/>
      <c r="P38" s="5"/>
    </row>
    <row r="39" spans="1:16" ht="13.5" thickBot="1">
      <c r="A39" s="175">
        <v>31</v>
      </c>
      <c r="B39" s="175">
        <v>11243</v>
      </c>
      <c r="C39" s="177">
        <v>7.67</v>
      </c>
      <c r="D39" s="175">
        <v>2490</v>
      </c>
      <c r="E39" s="183">
        <v>460</v>
      </c>
      <c r="F39" s="175">
        <v>873</v>
      </c>
      <c r="G39" s="183"/>
      <c r="H39" s="179"/>
      <c r="I39" s="178"/>
      <c r="J39" s="175"/>
      <c r="K39" s="175"/>
      <c r="L39" s="175"/>
      <c r="M39" s="175">
        <v>496</v>
      </c>
      <c r="N39" s="175"/>
      <c r="O39" s="184"/>
      <c r="P39" s="5"/>
    </row>
    <row r="40" spans="1:16" ht="17.25" thickBot="1" thickTop="1">
      <c r="A40" s="48" t="s">
        <v>16</v>
      </c>
      <c r="B40" s="65"/>
      <c r="C40" s="49">
        <f>ROUND(AVERAGE(C9:C39),2)</f>
        <v>7.7</v>
      </c>
      <c r="D40" s="50">
        <f>ROUND(AVERAGE(D9:D39),0)</f>
        <v>3045</v>
      </c>
      <c r="E40" s="50">
        <f>ROUND(AVERAGE(E9:E39),0)</f>
        <v>719</v>
      </c>
      <c r="F40" s="50">
        <f>ROUND(AVERAGE(F9:F39),0)</f>
        <v>998</v>
      </c>
      <c r="G40" s="50">
        <f>ROUND(AVERAGE(G9:G39),0)</f>
        <v>448</v>
      </c>
      <c r="H40" s="51">
        <f>ROUND(AVERAGE(H9:H39),1)</f>
        <v>81.2</v>
      </c>
      <c r="I40" s="49">
        <f>ROUND(AVERAGE(I9:I39),1)</f>
        <v>0.9</v>
      </c>
      <c r="J40" s="51">
        <f>ROUND(AVERAGE(J9:J39),1)</f>
        <v>112.8</v>
      </c>
      <c r="K40" s="51">
        <f>ROUND(AVERAGE(K9:K39),1)</f>
        <v>10.5</v>
      </c>
      <c r="L40" s="51">
        <f>ROUND(AVERAGE(L9:L39),1)</f>
        <v>21.4</v>
      </c>
      <c r="M40" s="50">
        <f>ROUND(AVERAGE(M9:M39),0)</f>
        <v>608</v>
      </c>
      <c r="N40" s="86">
        <f>ROUND(AVERAGE(N9:N39),0)</f>
        <v>40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(E40*$J$3)/1000</f>
        <v>9862.940483870969</v>
      </c>
      <c r="F41" s="25">
        <f aca="true" t="shared" si="0" ref="F41:N41">(F40*$J$3)/1000</f>
        <v>13690.145483870967</v>
      </c>
      <c r="G41" s="25">
        <f t="shared" si="0"/>
        <v>6145.476129032258</v>
      </c>
      <c r="H41" s="25">
        <f t="shared" si="0"/>
        <v>1113.8675483870968</v>
      </c>
      <c r="I41" s="25">
        <f t="shared" si="0"/>
        <v>12.34582258064516</v>
      </c>
      <c r="J41" s="25">
        <f t="shared" si="0"/>
        <v>1547.3430967741936</v>
      </c>
      <c r="K41" s="25">
        <f t="shared" si="0"/>
        <v>144.03459677419355</v>
      </c>
      <c r="L41" s="25">
        <f t="shared" si="0"/>
        <v>293.55622580645155</v>
      </c>
      <c r="M41" s="25">
        <f t="shared" si="0"/>
        <v>8340.289032258064</v>
      </c>
      <c r="N41" s="25">
        <f t="shared" si="0"/>
        <v>548.7032258064517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(E40*$H$3)/1000</f>
        <v>305751.155</v>
      </c>
      <c r="F42" s="25">
        <f aca="true" t="shared" si="1" ref="F42:N42">(F40*$H$3)/1000</f>
        <v>424394.51</v>
      </c>
      <c r="G42" s="25">
        <f t="shared" si="1"/>
        <v>190509.76</v>
      </c>
      <c r="H42" s="25">
        <f t="shared" si="1"/>
        <v>34529.894</v>
      </c>
      <c r="I42" s="25">
        <f t="shared" si="1"/>
        <v>382.7205</v>
      </c>
      <c r="J42" s="25">
        <f t="shared" si="1"/>
        <v>47967.636</v>
      </c>
      <c r="K42" s="25">
        <f t="shared" si="1"/>
        <v>4465.0725</v>
      </c>
      <c r="L42" s="25">
        <f t="shared" si="1"/>
        <v>9100.243</v>
      </c>
      <c r="M42" s="25">
        <f t="shared" si="1"/>
        <v>258548.96</v>
      </c>
      <c r="N42" s="25">
        <f t="shared" si="1"/>
        <v>17009.8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"/>
  <sheetViews>
    <sheetView zoomScale="150" zoomScaleNormal="150" zoomScalePageLayoutView="0" workbookViewId="0" topLeftCell="A1">
      <selection activeCell="B9" sqref="B9:B38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4" width="10.7109375" style="6" customWidth="1"/>
    <col min="5" max="5" width="13.57421875" style="6" customWidth="1"/>
    <col min="6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111</v>
      </c>
      <c r="B3" s="5"/>
      <c r="C3" s="8"/>
      <c r="D3" s="5"/>
      <c r="E3" s="5"/>
      <c r="F3" s="169">
        <v>30</v>
      </c>
      <c r="G3" s="8" t="s">
        <v>106</v>
      </c>
      <c r="H3" s="168">
        <v>337127</v>
      </c>
      <c r="I3" s="171" t="s">
        <v>55</v>
      </c>
      <c r="J3" s="170">
        <f>H3/F3</f>
        <v>11237.566666666668</v>
      </c>
      <c r="K3" s="171" t="s">
        <v>105</v>
      </c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57</v>
      </c>
      <c r="B8" s="37"/>
      <c r="C8" s="41" t="s">
        <v>58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5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11992</v>
      </c>
      <c r="C9" s="188">
        <v>7.51</v>
      </c>
      <c r="D9" s="193">
        <v>2890</v>
      </c>
      <c r="E9" s="194">
        <v>12.4</v>
      </c>
      <c r="F9" s="193">
        <v>79</v>
      </c>
      <c r="G9" s="190"/>
      <c r="H9" s="190"/>
      <c r="I9" s="190"/>
      <c r="J9" s="190"/>
      <c r="K9" s="190"/>
      <c r="L9" s="190"/>
      <c r="M9" s="193">
        <v>716</v>
      </c>
      <c r="N9" s="190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175">
        <v>2</v>
      </c>
      <c r="B10" s="176">
        <v>11849</v>
      </c>
      <c r="C10" s="177">
        <v>7.56</v>
      </c>
      <c r="D10" s="175">
        <v>2910</v>
      </c>
      <c r="E10" s="178">
        <v>12.2</v>
      </c>
      <c r="F10" s="175">
        <v>69</v>
      </c>
      <c r="G10" s="177"/>
      <c r="H10" s="179"/>
      <c r="I10" s="178"/>
      <c r="J10" s="175"/>
      <c r="K10" s="175"/>
      <c r="L10" s="177"/>
      <c r="M10" s="175">
        <v>745</v>
      </c>
      <c r="N10" s="175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161">
        <v>3</v>
      </c>
      <c r="B11" s="161">
        <v>11942</v>
      </c>
      <c r="C11" s="187"/>
      <c r="D11" s="161"/>
      <c r="E11" s="164"/>
      <c r="F11" s="161"/>
      <c r="G11" s="187"/>
      <c r="H11" s="165"/>
      <c r="I11" s="164"/>
      <c r="J11" s="161"/>
      <c r="K11" s="161"/>
      <c r="L11" s="161"/>
      <c r="M11" s="161"/>
      <c r="N11" s="16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161">
        <v>4</v>
      </c>
      <c r="B12" s="161">
        <v>11729</v>
      </c>
      <c r="C12" s="187"/>
      <c r="D12" s="161"/>
      <c r="E12" s="164"/>
      <c r="F12" s="161"/>
      <c r="G12" s="187"/>
      <c r="H12" s="165"/>
      <c r="I12" s="164"/>
      <c r="J12" s="161"/>
      <c r="K12" s="187"/>
      <c r="L12" s="161"/>
      <c r="M12" s="161"/>
      <c r="N12" s="16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11198</v>
      </c>
      <c r="C13" s="177">
        <v>7.52</v>
      </c>
      <c r="D13" s="175">
        <v>2920</v>
      </c>
      <c r="E13" s="178">
        <v>10</v>
      </c>
      <c r="F13" s="175">
        <v>52</v>
      </c>
      <c r="G13" s="177"/>
      <c r="H13" s="179"/>
      <c r="I13" s="178"/>
      <c r="J13" s="175"/>
      <c r="K13" s="175"/>
      <c r="L13" s="175"/>
      <c r="M13" s="175">
        <v>730</v>
      </c>
      <c r="N13" s="175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175">
        <v>6</v>
      </c>
      <c r="B14" s="175">
        <v>12202</v>
      </c>
      <c r="C14" s="177">
        <v>7.47</v>
      </c>
      <c r="D14" s="175">
        <v>2890</v>
      </c>
      <c r="E14" s="178">
        <v>9.3</v>
      </c>
      <c r="F14" s="175">
        <v>51</v>
      </c>
      <c r="G14" s="177"/>
      <c r="H14" s="179"/>
      <c r="I14" s="178"/>
      <c r="J14" s="175"/>
      <c r="K14" s="175"/>
      <c r="L14" s="175"/>
      <c r="M14" s="175">
        <v>695</v>
      </c>
      <c r="N14" s="175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175">
        <v>7</v>
      </c>
      <c r="B15" s="175">
        <v>11496</v>
      </c>
      <c r="C15" s="177">
        <v>7.33</v>
      </c>
      <c r="D15" s="175">
        <v>2950</v>
      </c>
      <c r="E15" s="178">
        <v>12.7</v>
      </c>
      <c r="F15" s="175">
        <v>40</v>
      </c>
      <c r="G15" s="178">
        <v>7.45</v>
      </c>
      <c r="H15" s="179">
        <v>0.2</v>
      </c>
      <c r="I15" s="178">
        <v>6.76</v>
      </c>
      <c r="J15" s="177">
        <v>13.2</v>
      </c>
      <c r="K15" s="175">
        <v>0.33</v>
      </c>
      <c r="L15" s="175">
        <v>0.75</v>
      </c>
      <c r="M15" s="175">
        <v>681</v>
      </c>
      <c r="N15" s="175">
        <v>84</v>
      </c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175" t="s">
        <v>68</v>
      </c>
      <c r="B16" s="175">
        <v>14252</v>
      </c>
      <c r="C16" s="177">
        <v>7.48</v>
      </c>
      <c r="D16" s="175">
        <v>3030</v>
      </c>
      <c r="E16" s="178">
        <v>8</v>
      </c>
      <c r="F16" s="175">
        <v>41</v>
      </c>
      <c r="G16" s="178"/>
      <c r="H16" s="179"/>
      <c r="I16" s="178"/>
      <c r="J16" s="177"/>
      <c r="K16" s="175"/>
      <c r="L16" s="177"/>
      <c r="M16" s="175">
        <v>787</v>
      </c>
      <c r="N16" s="175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175" t="s">
        <v>86</v>
      </c>
      <c r="B17" s="175">
        <v>12131</v>
      </c>
      <c r="C17" s="177">
        <v>7.38</v>
      </c>
      <c r="D17" s="175">
        <v>2920</v>
      </c>
      <c r="E17" s="178">
        <v>11.8</v>
      </c>
      <c r="F17" s="175">
        <v>56</v>
      </c>
      <c r="G17" s="178"/>
      <c r="H17" s="179"/>
      <c r="I17" s="178"/>
      <c r="J17" s="177"/>
      <c r="K17" s="175"/>
      <c r="L17" s="175"/>
      <c r="M17" s="175">
        <v>723</v>
      </c>
      <c r="N17" s="175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161">
        <v>10</v>
      </c>
      <c r="B18" s="161">
        <v>11264</v>
      </c>
      <c r="C18" s="187"/>
      <c r="D18" s="161"/>
      <c r="E18" s="164"/>
      <c r="F18" s="161"/>
      <c r="G18" s="164"/>
      <c r="H18" s="165"/>
      <c r="I18" s="164"/>
      <c r="J18" s="187"/>
      <c r="K18" s="161"/>
      <c r="L18" s="161"/>
      <c r="M18" s="161"/>
      <c r="N18" s="16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161">
        <v>11</v>
      </c>
      <c r="B19" s="161">
        <v>11236</v>
      </c>
      <c r="C19" s="187"/>
      <c r="D19" s="161"/>
      <c r="E19" s="164"/>
      <c r="F19" s="161"/>
      <c r="G19" s="164"/>
      <c r="H19" s="165"/>
      <c r="I19" s="164"/>
      <c r="J19" s="187"/>
      <c r="K19" s="161"/>
      <c r="L19" s="187"/>
      <c r="M19" s="161"/>
      <c r="N19" s="16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175">
        <v>12</v>
      </c>
      <c r="B20" s="175">
        <v>11699</v>
      </c>
      <c r="C20" s="177">
        <v>7.52</v>
      </c>
      <c r="D20" s="175">
        <v>2780</v>
      </c>
      <c r="E20" s="178">
        <v>8</v>
      </c>
      <c r="F20" s="175">
        <v>46</v>
      </c>
      <c r="G20" s="178"/>
      <c r="H20" s="179"/>
      <c r="I20" s="178"/>
      <c r="J20" s="177"/>
      <c r="K20" s="175"/>
      <c r="L20" s="175"/>
      <c r="M20" s="175">
        <v>723</v>
      </c>
      <c r="N20" s="175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175">
        <v>13</v>
      </c>
      <c r="B21" s="175">
        <v>11681</v>
      </c>
      <c r="C21" s="177">
        <v>7.4</v>
      </c>
      <c r="D21" s="175">
        <v>2810</v>
      </c>
      <c r="E21" s="178">
        <v>8</v>
      </c>
      <c r="F21" s="175">
        <v>46</v>
      </c>
      <c r="G21" s="178">
        <v>7.96</v>
      </c>
      <c r="H21" s="179">
        <v>1.17</v>
      </c>
      <c r="I21" s="178">
        <v>5.94</v>
      </c>
      <c r="J21" s="177">
        <v>9.5</v>
      </c>
      <c r="K21" s="177">
        <v>0.36</v>
      </c>
      <c r="L21" s="175">
        <v>0.67</v>
      </c>
      <c r="M21" s="175">
        <v>730</v>
      </c>
      <c r="N21" s="175">
        <v>104</v>
      </c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175">
        <v>14</v>
      </c>
      <c r="B22" s="175">
        <v>10514</v>
      </c>
      <c r="C22" s="177">
        <v>7.67</v>
      </c>
      <c r="D22" s="175">
        <v>2930</v>
      </c>
      <c r="E22" s="178">
        <v>6.6</v>
      </c>
      <c r="F22" s="175">
        <v>50</v>
      </c>
      <c r="G22" s="178"/>
      <c r="H22" s="179"/>
      <c r="I22" s="178"/>
      <c r="J22" s="177"/>
      <c r="K22" s="175"/>
      <c r="L22" s="175"/>
      <c r="M22" s="175">
        <v>759</v>
      </c>
      <c r="N22" s="175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175" t="s">
        <v>72</v>
      </c>
      <c r="B23" s="175">
        <v>10985</v>
      </c>
      <c r="C23" s="177">
        <v>7.66</v>
      </c>
      <c r="D23" s="175">
        <v>2950</v>
      </c>
      <c r="E23" s="178">
        <v>7.2</v>
      </c>
      <c r="F23" s="175">
        <v>44</v>
      </c>
      <c r="G23" s="178"/>
      <c r="H23" s="179"/>
      <c r="I23" s="178"/>
      <c r="J23" s="177"/>
      <c r="K23" s="175"/>
      <c r="L23" s="175"/>
      <c r="M23" s="175">
        <v>737</v>
      </c>
      <c r="N23" s="175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175" t="s">
        <v>81</v>
      </c>
      <c r="B24" s="175">
        <v>11283</v>
      </c>
      <c r="C24" s="177">
        <v>7.76</v>
      </c>
      <c r="D24" s="175">
        <v>2960</v>
      </c>
      <c r="E24" s="178">
        <v>8.2</v>
      </c>
      <c r="F24" s="175">
        <v>78</v>
      </c>
      <c r="G24" s="178"/>
      <c r="H24" s="179"/>
      <c r="I24" s="178"/>
      <c r="J24" s="177"/>
      <c r="K24" s="175"/>
      <c r="L24" s="175"/>
      <c r="M24" s="175">
        <v>659</v>
      </c>
      <c r="N24" s="175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161" t="s">
        <v>80</v>
      </c>
      <c r="B25" s="161">
        <v>11454</v>
      </c>
      <c r="C25" s="187"/>
      <c r="D25" s="161"/>
      <c r="E25" s="164"/>
      <c r="F25" s="161"/>
      <c r="G25" s="164"/>
      <c r="H25" s="165"/>
      <c r="I25" s="164"/>
      <c r="J25" s="187"/>
      <c r="K25" s="161"/>
      <c r="L25" s="161"/>
      <c r="M25" s="161"/>
      <c r="N25" s="16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161">
        <v>18</v>
      </c>
      <c r="B26" s="161">
        <v>10860</v>
      </c>
      <c r="C26" s="187"/>
      <c r="D26" s="161"/>
      <c r="E26" s="164"/>
      <c r="F26" s="161"/>
      <c r="G26" s="164"/>
      <c r="H26" s="165"/>
      <c r="I26" s="164"/>
      <c r="J26" s="187"/>
      <c r="K26" s="161"/>
      <c r="L26" s="161"/>
      <c r="M26" s="161"/>
      <c r="N26" s="16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175" t="s">
        <v>74</v>
      </c>
      <c r="B27" s="175">
        <v>10417</v>
      </c>
      <c r="C27" s="177">
        <v>7.62</v>
      </c>
      <c r="D27" s="175">
        <v>2940</v>
      </c>
      <c r="E27" s="178">
        <v>6.5</v>
      </c>
      <c r="F27" s="175">
        <v>48</v>
      </c>
      <c r="G27" s="178"/>
      <c r="H27" s="179"/>
      <c r="I27" s="178"/>
      <c r="J27" s="177"/>
      <c r="K27" s="175"/>
      <c r="L27" s="175"/>
      <c r="M27" s="175">
        <v>695</v>
      </c>
      <c r="N27" s="175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175" t="s">
        <v>75</v>
      </c>
      <c r="B28" s="175">
        <v>11195</v>
      </c>
      <c r="C28" s="177">
        <v>7.56</v>
      </c>
      <c r="D28" s="175">
        <v>3070</v>
      </c>
      <c r="E28" s="178">
        <v>9.8</v>
      </c>
      <c r="F28" s="175">
        <v>41</v>
      </c>
      <c r="G28" s="178">
        <v>7.93</v>
      </c>
      <c r="H28" s="179">
        <v>5.1</v>
      </c>
      <c r="I28" s="178">
        <v>7.06</v>
      </c>
      <c r="J28" s="177">
        <v>16.4</v>
      </c>
      <c r="K28" s="175">
        <v>0.36</v>
      </c>
      <c r="L28" s="175">
        <v>0.62</v>
      </c>
      <c r="M28" s="175">
        <v>780</v>
      </c>
      <c r="N28" s="175">
        <v>86</v>
      </c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75">
        <v>21</v>
      </c>
      <c r="B29" s="175">
        <v>11004</v>
      </c>
      <c r="C29" s="177">
        <v>7.63</v>
      </c>
      <c r="D29" s="175">
        <v>3110</v>
      </c>
      <c r="E29" s="178">
        <v>10.8</v>
      </c>
      <c r="F29" s="175">
        <v>44</v>
      </c>
      <c r="G29" s="177"/>
      <c r="H29" s="179"/>
      <c r="I29" s="178"/>
      <c r="J29" s="178"/>
      <c r="K29" s="175"/>
      <c r="L29" s="175"/>
      <c r="M29" s="175">
        <v>808</v>
      </c>
      <c r="N29" s="175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75">
        <v>22</v>
      </c>
      <c r="B30" s="175">
        <v>11211</v>
      </c>
      <c r="C30" s="177">
        <v>7.31</v>
      </c>
      <c r="D30" s="175">
        <v>3190</v>
      </c>
      <c r="E30" s="178">
        <v>9.4</v>
      </c>
      <c r="F30" s="175">
        <v>49</v>
      </c>
      <c r="G30" s="177"/>
      <c r="H30" s="179"/>
      <c r="I30" s="177"/>
      <c r="J30" s="175"/>
      <c r="K30" s="175"/>
      <c r="L30" s="175"/>
      <c r="M30" s="175">
        <v>837</v>
      </c>
      <c r="N30" s="175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75">
        <v>23</v>
      </c>
      <c r="B31" s="175">
        <v>10397</v>
      </c>
      <c r="C31" s="177">
        <v>7.39</v>
      </c>
      <c r="D31" s="175">
        <v>3300</v>
      </c>
      <c r="E31" s="178">
        <v>11.3</v>
      </c>
      <c r="F31" s="175">
        <v>54</v>
      </c>
      <c r="G31" s="177"/>
      <c r="H31" s="179"/>
      <c r="I31" s="177"/>
      <c r="J31" s="178"/>
      <c r="K31" s="178"/>
      <c r="L31" s="175"/>
      <c r="M31" s="175">
        <v>865</v>
      </c>
      <c r="N31" s="175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161">
        <v>24</v>
      </c>
      <c r="B32" s="161">
        <v>10971</v>
      </c>
      <c r="C32" s="187"/>
      <c r="D32" s="161"/>
      <c r="E32" s="164"/>
      <c r="F32" s="161"/>
      <c r="G32" s="187"/>
      <c r="H32" s="165"/>
      <c r="I32" s="187"/>
      <c r="J32" s="161"/>
      <c r="K32" s="161"/>
      <c r="L32" s="161"/>
      <c r="M32" s="161"/>
      <c r="N32" s="16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161">
        <v>25</v>
      </c>
      <c r="B33" s="161">
        <v>10479</v>
      </c>
      <c r="C33" s="187"/>
      <c r="D33" s="161"/>
      <c r="E33" s="191"/>
      <c r="F33" s="192"/>
      <c r="G33" s="187"/>
      <c r="H33" s="165"/>
      <c r="I33" s="187"/>
      <c r="J33" s="161"/>
      <c r="K33" s="161"/>
      <c r="L33" s="161"/>
      <c r="M33" s="161"/>
      <c r="N33" s="16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175">
        <v>26</v>
      </c>
      <c r="B34" s="175">
        <v>10437</v>
      </c>
      <c r="C34" s="177">
        <v>7.31</v>
      </c>
      <c r="D34" s="175">
        <v>3140</v>
      </c>
      <c r="E34" s="178">
        <v>8.6</v>
      </c>
      <c r="F34" s="175">
        <v>67</v>
      </c>
      <c r="G34" s="177"/>
      <c r="H34" s="179"/>
      <c r="I34" s="177"/>
      <c r="J34" s="175"/>
      <c r="K34" s="175"/>
      <c r="L34" s="175"/>
      <c r="M34" s="175">
        <v>787</v>
      </c>
      <c r="N34" s="175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175" t="s">
        <v>77</v>
      </c>
      <c r="B35" s="175">
        <v>11205</v>
      </c>
      <c r="C35" s="177">
        <v>7.35</v>
      </c>
      <c r="D35" s="183">
        <v>3130</v>
      </c>
      <c r="E35" s="178">
        <v>5.2</v>
      </c>
      <c r="F35" s="183">
        <v>39</v>
      </c>
      <c r="G35" s="178">
        <v>4.11</v>
      </c>
      <c r="H35" s="177">
        <v>0.34</v>
      </c>
      <c r="I35" s="177">
        <v>6.3</v>
      </c>
      <c r="J35" s="177">
        <v>8.1</v>
      </c>
      <c r="K35" s="177">
        <v>0.28</v>
      </c>
      <c r="L35" s="177">
        <v>0.66</v>
      </c>
      <c r="M35" s="183">
        <v>794</v>
      </c>
      <c r="N35" s="183">
        <v>96</v>
      </c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175" t="s">
        <v>83</v>
      </c>
      <c r="B36" s="175">
        <v>9599</v>
      </c>
      <c r="C36" s="177">
        <v>7.35</v>
      </c>
      <c r="D36" s="175">
        <v>3130</v>
      </c>
      <c r="E36" s="178">
        <v>10.8</v>
      </c>
      <c r="F36" s="175">
        <v>46</v>
      </c>
      <c r="G36" s="177"/>
      <c r="H36" s="179"/>
      <c r="I36" s="178"/>
      <c r="J36" s="178"/>
      <c r="K36" s="175"/>
      <c r="L36" s="177"/>
      <c r="M36" s="175">
        <v>773</v>
      </c>
      <c r="N36" s="175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175">
        <v>29</v>
      </c>
      <c r="B37" s="175">
        <v>9899</v>
      </c>
      <c r="C37" s="177">
        <v>7.45</v>
      </c>
      <c r="D37" s="175">
        <v>3220</v>
      </c>
      <c r="E37" s="178">
        <v>9</v>
      </c>
      <c r="F37" s="175">
        <v>68</v>
      </c>
      <c r="G37" s="177"/>
      <c r="H37" s="179"/>
      <c r="I37" s="178"/>
      <c r="J37" s="175"/>
      <c r="K37" s="175"/>
      <c r="L37" s="175"/>
      <c r="M37" s="175">
        <v>837</v>
      </c>
      <c r="N37" s="175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 thickBot="1">
      <c r="A38" s="175">
        <v>30</v>
      </c>
      <c r="B38" s="175">
        <v>10546</v>
      </c>
      <c r="C38" s="177">
        <v>7.46</v>
      </c>
      <c r="D38" s="175">
        <v>3220</v>
      </c>
      <c r="E38" s="178">
        <v>12.8</v>
      </c>
      <c r="F38" s="175">
        <v>72</v>
      </c>
      <c r="G38" s="177"/>
      <c r="H38" s="179"/>
      <c r="I38" s="178"/>
      <c r="J38" s="178"/>
      <c r="K38" s="177"/>
      <c r="L38" s="177"/>
      <c r="M38" s="175">
        <v>837</v>
      </c>
      <c r="N38" s="175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7.25" thickBot="1" thickTop="1">
      <c r="A39" s="48" t="s">
        <v>16</v>
      </c>
      <c r="B39" s="49"/>
      <c r="C39" s="49">
        <f>ROUND(AVERAGE(C9:C38),2)</f>
        <v>7.49</v>
      </c>
      <c r="D39" s="50">
        <f>ROUND(AVERAGE(D9:D38),0)</f>
        <v>3018</v>
      </c>
      <c r="E39" s="51">
        <f>ROUND(AVERAGE(E9:E38),1)</f>
        <v>9.5</v>
      </c>
      <c r="F39" s="51">
        <f>ROUND(AVERAGE(F9:F38),1)</f>
        <v>53.6</v>
      </c>
      <c r="G39" s="49">
        <f>ROUND(AVERAGE(G9:G38),2)</f>
        <v>6.86</v>
      </c>
      <c r="H39" s="49">
        <f>ROUND(AVERAGE(H9:H38),2)</f>
        <v>1.7</v>
      </c>
      <c r="I39" s="51">
        <f>ROUND(AVERAGE(I9:I38),1)</f>
        <v>6.5</v>
      </c>
      <c r="J39" s="51">
        <f>ROUND(AVERAGE(J9:J38),1)</f>
        <v>11.8</v>
      </c>
      <c r="K39" s="49">
        <f>ROUND(AVERAGE(K9:K38),2)</f>
        <v>0.33</v>
      </c>
      <c r="L39" s="49">
        <f>ROUND(AVERAGE(L9:L38),2)</f>
        <v>0.68</v>
      </c>
      <c r="M39" s="50">
        <f>ROUND(AVERAGE(M9:M38),0)</f>
        <v>759</v>
      </c>
      <c r="N39" s="86">
        <f>ROUND(AVERAGE(N9:N38),0)</f>
        <v>93</v>
      </c>
      <c r="O39" s="19"/>
      <c r="P39" s="5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47" ht="13.5" thickTop="1">
      <c r="A40" s="5" t="s">
        <v>17</v>
      </c>
      <c r="B40" s="21"/>
      <c r="C40" s="52"/>
      <c r="D40" s="21"/>
      <c r="E40" s="25">
        <f aca="true" t="shared" si="0" ref="E40:N40">(E39*$J$3)/1000</f>
        <v>106.75688333333335</v>
      </c>
      <c r="F40" s="25">
        <f t="shared" si="0"/>
        <v>602.3335733333333</v>
      </c>
      <c r="G40" s="25">
        <f t="shared" si="0"/>
        <v>77.08970733333334</v>
      </c>
      <c r="H40" s="25">
        <f t="shared" si="0"/>
        <v>19.103863333333333</v>
      </c>
      <c r="I40" s="25">
        <f t="shared" si="0"/>
        <v>73.04418333333334</v>
      </c>
      <c r="J40" s="25">
        <f t="shared" si="0"/>
        <v>132.6032866666667</v>
      </c>
      <c r="K40" s="25">
        <f t="shared" si="0"/>
        <v>3.7083970000000006</v>
      </c>
      <c r="L40" s="25">
        <f t="shared" si="0"/>
        <v>7.641545333333334</v>
      </c>
      <c r="M40" s="25">
        <f t="shared" si="0"/>
        <v>8529.313100000001</v>
      </c>
      <c r="N40" s="25">
        <f t="shared" si="0"/>
        <v>1045.0937000000001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36" ht="12.75">
      <c r="A41" s="5" t="s">
        <v>18</v>
      </c>
      <c r="B41" s="21"/>
      <c r="C41" s="22"/>
      <c r="D41" s="21"/>
      <c r="E41" s="25">
        <f>(E39*$H$3)/1000</f>
        <v>3202.7065</v>
      </c>
      <c r="F41" s="25">
        <f aca="true" t="shared" si="1" ref="F41:N41">(F39*$H$3)/1000</f>
        <v>18070.0072</v>
      </c>
      <c r="G41" s="25">
        <f t="shared" si="1"/>
        <v>2312.69122</v>
      </c>
      <c r="H41" s="25">
        <f t="shared" si="1"/>
        <v>573.1159</v>
      </c>
      <c r="I41" s="25">
        <f t="shared" si="1"/>
        <v>2191.3255</v>
      </c>
      <c r="J41" s="25">
        <f t="shared" si="1"/>
        <v>3978.0986000000003</v>
      </c>
      <c r="K41" s="25">
        <f t="shared" si="1"/>
        <v>111.25191000000001</v>
      </c>
      <c r="L41" s="25">
        <f t="shared" si="1"/>
        <v>229.24636</v>
      </c>
      <c r="M41" s="25">
        <f t="shared" si="1"/>
        <v>255879.393</v>
      </c>
      <c r="N41" s="25">
        <f t="shared" si="1"/>
        <v>31352.811</v>
      </c>
      <c r="P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5:14" ht="12.75">
      <c r="E42" s="21"/>
      <c r="F42" s="21"/>
      <c r="G42" s="22"/>
      <c r="H42" s="24"/>
      <c r="I42" s="25"/>
      <c r="J42" s="21"/>
      <c r="K42" s="21"/>
      <c r="L42" s="21"/>
      <c r="M42" s="21"/>
      <c r="N42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150" zoomScaleNormal="150" zoomScalePageLayoutView="0" workbookViewId="0" topLeftCell="A16">
      <selection activeCell="C39" sqref="C39:N39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112</v>
      </c>
      <c r="B3" s="5"/>
      <c r="C3" s="8"/>
      <c r="D3" s="5"/>
      <c r="E3" s="5"/>
      <c r="F3" s="169">
        <v>30</v>
      </c>
      <c r="G3" s="8" t="s">
        <v>106</v>
      </c>
      <c r="H3" s="168">
        <v>337127</v>
      </c>
      <c r="I3" s="171" t="s">
        <v>55</v>
      </c>
      <c r="J3" s="170">
        <f>H3/F3</f>
        <v>11237.566666666668</v>
      </c>
      <c r="K3" s="171" t="s">
        <v>105</v>
      </c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11992</v>
      </c>
      <c r="C9" s="22">
        <v>7.49</v>
      </c>
      <c r="D9" s="21">
        <v>3390</v>
      </c>
      <c r="E9" s="144">
        <v>420</v>
      </c>
      <c r="F9" s="21">
        <v>1023</v>
      </c>
      <c r="G9" s="22"/>
      <c r="H9" s="24"/>
      <c r="I9" s="25"/>
      <c r="J9" s="21"/>
      <c r="K9" s="21"/>
      <c r="L9" s="21"/>
      <c r="M9" s="21">
        <v>801</v>
      </c>
      <c r="N9" s="21"/>
      <c r="O9" s="63"/>
      <c r="P9" s="5"/>
    </row>
    <row r="10" spans="1:16" ht="12.75">
      <c r="A10" s="175">
        <v>2</v>
      </c>
      <c r="B10" s="176">
        <v>11849</v>
      </c>
      <c r="C10" s="177">
        <v>7.73</v>
      </c>
      <c r="D10" s="175">
        <v>2520</v>
      </c>
      <c r="E10" s="183">
        <v>1000</v>
      </c>
      <c r="F10" s="175">
        <v>1060</v>
      </c>
      <c r="G10" s="183"/>
      <c r="H10" s="179"/>
      <c r="I10" s="178"/>
      <c r="J10" s="175"/>
      <c r="K10" s="175"/>
      <c r="L10" s="178"/>
      <c r="M10" s="175">
        <v>681</v>
      </c>
      <c r="N10" s="175"/>
      <c r="O10" s="185"/>
      <c r="P10" s="5"/>
    </row>
    <row r="11" spans="1:16" ht="12.75">
      <c r="A11" s="161">
        <v>3</v>
      </c>
      <c r="B11" s="161">
        <v>11942</v>
      </c>
      <c r="C11" s="187"/>
      <c r="D11" s="161"/>
      <c r="E11" s="172"/>
      <c r="F11" s="161"/>
      <c r="G11" s="187"/>
      <c r="H11" s="165"/>
      <c r="I11" s="164"/>
      <c r="J11" s="161"/>
      <c r="K11" s="161"/>
      <c r="L11" s="161"/>
      <c r="M11" s="161"/>
      <c r="N11" s="161"/>
      <c r="O11" s="186"/>
      <c r="P11" s="5"/>
    </row>
    <row r="12" spans="1:16" ht="12.75">
      <c r="A12" s="161">
        <v>4</v>
      </c>
      <c r="B12" s="161">
        <v>11729</v>
      </c>
      <c r="C12" s="187"/>
      <c r="D12" s="161"/>
      <c r="E12" s="172"/>
      <c r="F12" s="161"/>
      <c r="G12" s="172"/>
      <c r="H12" s="165"/>
      <c r="I12" s="164"/>
      <c r="J12" s="161"/>
      <c r="K12" s="164"/>
      <c r="L12" s="161"/>
      <c r="M12" s="161"/>
      <c r="N12" s="161"/>
      <c r="O12" s="186"/>
      <c r="P12" s="5"/>
    </row>
    <row r="13" spans="1:16" ht="12.75">
      <c r="A13" s="21">
        <v>5</v>
      </c>
      <c r="B13" s="21">
        <v>11198</v>
      </c>
      <c r="C13" s="22">
        <v>7.92</v>
      </c>
      <c r="D13" s="21">
        <v>3260</v>
      </c>
      <c r="E13" s="144">
        <v>880</v>
      </c>
      <c r="F13" s="21">
        <v>863</v>
      </c>
      <c r="G13" s="144"/>
      <c r="H13" s="24"/>
      <c r="I13" s="25"/>
      <c r="J13" s="21"/>
      <c r="K13" s="21"/>
      <c r="L13" s="21"/>
      <c r="M13" s="21">
        <v>681</v>
      </c>
      <c r="N13" s="21"/>
      <c r="O13" s="5"/>
      <c r="P13" s="5"/>
    </row>
    <row r="14" spans="1:16" ht="12.75">
      <c r="A14" s="175">
        <v>6</v>
      </c>
      <c r="B14" s="175">
        <v>12202</v>
      </c>
      <c r="C14" s="177">
        <v>7.87</v>
      </c>
      <c r="D14" s="175">
        <v>3030</v>
      </c>
      <c r="E14" s="183">
        <v>800</v>
      </c>
      <c r="F14" s="175">
        <v>1177</v>
      </c>
      <c r="G14" s="177"/>
      <c r="H14" s="179"/>
      <c r="I14" s="178"/>
      <c r="J14" s="175"/>
      <c r="K14" s="175"/>
      <c r="L14" s="175"/>
      <c r="M14" s="175">
        <v>581</v>
      </c>
      <c r="N14" s="175"/>
      <c r="O14" s="5"/>
      <c r="P14" s="5"/>
    </row>
    <row r="15" spans="1:16" ht="12.75">
      <c r="A15" s="175">
        <v>7</v>
      </c>
      <c r="B15" s="175">
        <v>11496</v>
      </c>
      <c r="C15" s="177">
        <v>7.98</v>
      </c>
      <c r="D15" s="175">
        <v>3090</v>
      </c>
      <c r="E15" s="183">
        <v>960</v>
      </c>
      <c r="F15" s="175">
        <v>1239</v>
      </c>
      <c r="G15" s="183">
        <v>460</v>
      </c>
      <c r="H15" s="195">
        <v>90.5</v>
      </c>
      <c r="I15" s="178">
        <v>1.7</v>
      </c>
      <c r="J15" s="175">
        <v>133</v>
      </c>
      <c r="K15" s="175">
        <v>14.3</v>
      </c>
      <c r="L15" s="178">
        <v>32</v>
      </c>
      <c r="M15" s="175">
        <v>631</v>
      </c>
      <c r="N15" s="175">
        <v>40</v>
      </c>
      <c r="O15" s="64"/>
      <c r="P15" s="5"/>
    </row>
    <row r="16" spans="1:16" ht="12.75">
      <c r="A16" s="175" t="s">
        <v>68</v>
      </c>
      <c r="B16" s="175">
        <v>14252</v>
      </c>
      <c r="C16" s="177">
        <v>7.99</v>
      </c>
      <c r="D16" s="175">
        <v>2520</v>
      </c>
      <c r="E16" s="183">
        <v>640</v>
      </c>
      <c r="F16" s="175">
        <v>1279</v>
      </c>
      <c r="G16" s="183"/>
      <c r="H16" s="179"/>
      <c r="I16" s="178"/>
      <c r="J16" s="175"/>
      <c r="K16" s="175"/>
      <c r="L16" s="178"/>
      <c r="M16" s="175">
        <v>418</v>
      </c>
      <c r="N16" s="175"/>
      <c r="O16" s="5"/>
      <c r="P16" s="5"/>
    </row>
    <row r="17" spans="1:16" ht="12.75">
      <c r="A17" s="175" t="s">
        <v>86</v>
      </c>
      <c r="B17" s="175">
        <v>12131</v>
      </c>
      <c r="C17" s="177">
        <v>7.78</v>
      </c>
      <c r="D17" s="175">
        <v>3310</v>
      </c>
      <c r="E17" s="183">
        <v>520</v>
      </c>
      <c r="F17" s="175">
        <v>665</v>
      </c>
      <c r="G17" s="183"/>
      <c r="H17" s="179"/>
      <c r="I17" s="178"/>
      <c r="J17" s="175"/>
      <c r="K17" s="175"/>
      <c r="L17" s="175"/>
      <c r="M17" s="175">
        <v>695</v>
      </c>
      <c r="N17" s="175"/>
      <c r="O17" s="5"/>
      <c r="P17" s="5"/>
    </row>
    <row r="18" spans="1:16" ht="12.75">
      <c r="A18" s="161">
        <v>10</v>
      </c>
      <c r="B18" s="161">
        <v>11264</v>
      </c>
      <c r="C18" s="187"/>
      <c r="D18" s="161"/>
      <c r="E18" s="172"/>
      <c r="F18" s="161"/>
      <c r="G18" s="172"/>
      <c r="H18" s="165"/>
      <c r="I18" s="164"/>
      <c r="J18" s="161"/>
      <c r="K18" s="161"/>
      <c r="L18" s="161"/>
      <c r="M18" s="161"/>
      <c r="N18" s="161"/>
      <c r="O18" s="5"/>
      <c r="P18" s="5"/>
    </row>
    <row r="19" spans="1:16" ht="12.75">
      <c r="A19" s="161">
        <v>11</v>
      </c>
      <c r="B19" s="161">
        <v>11236</v>
      </c>
      <c r="C19" s="187"/>
      <c r="D19" s="161"/>
      <c r="E19" s="172"/>
      <c r="F19" s="161"/>
      <c r="G19" s="172"/>
      <c r="H19" s="165"/>
      <c r="I19" s="164"/>
      <c r="J19" s="161"/>
      <c r="K19" s="161"/>
      <c r="L19" s="187"/>
      <c r="M19" s="161"/>
      <c r="N19" s="161"/>
      <c r="O19" s="5"/>
      <c r="P19" s="5"/>
    </row>
    <row r="20" spans="1:16" ht="12.75">
      <c r="A20" s="175">
        <v>12</v>
      </c>
      <c r="B20" s="175">
        <v>11699</v>
      </c>
      <c r="C20" s="177">
        <v>7.79</v>
      </c>
      <c r="D20" s="175">
        <v>3140</v>
      </c>
      <c r="E20" s="183">
        <v>700</v>
      </c>
      <c r="F20" s="175">
        <v>822</v>
      </c>
      <c r="G20" s="183"/>
      <c r="H20" s="179"/>
      <c r="I20" s="178"/>
      <c r="J20" s="175"/>
      <c r="K20" s="175"/>
      <c r="L20" s="175"/>
      <c r="M20" s="175">
        <v>766</v>
      </c>
      <c r="N20" s="175"/>
      <c r="O20" s="5"/>
      <c r="P20" s="5"/>
    </row>
    <row r="21" spans="1:16" ht="12.75">
      <c r="A21" s="175">
        <v>13</v>
      </c>
      <c r="B21" s="175">
        <v>11681</v>
      </c>
      <c r="C21" s="177">
        <v>7.82</v>
      </c>
      <c r="D21" s="175">
        <v>2950</v>
      </c>
      <c r="E21" s="183">
        <v>380</v>
      </c>
      <c r="F21" s="175">
        <v>676</v>
      </c>
      <c r="G21" s="183">
        <v>260</v>
      </c>
      <c r="H21" s="195">
        <v>73</v>
      </c>
      <c r="I21" s="178">
        <v>1.2</v>
      </c>
      <c r="J21" s="175">
        <v>103</v>
      </c>
      <c r="K21" s="175">
        <v>9.6</v>
      </c>
      <c r="L21" s="175">
        <v>14.4</v>
      </c>
      <c r="M21" s="175">
        <v>667</v>
      </c>
      <c r="N21" s="175">
        <v>24</v>
      </c>
      <c r="O21" s="5"/>
      <c r="P21" s="5"/>
    </row>
    <row r="22" spans="1:16" ht="12.75">
      <c r="A22" s="175">
        <v>14</v>
      </c>
      <c r="B22" s="175">
        <v>10514</v>
      </c>
      <c r="C22" s="177">
        <v>7.88</v>
      </c>
      <c r="D22" s="175">
        <v>2440</v>
      </c>
      <c r="E22" s="183">
        <v>600</v>
      </c>
      <c r="F22" s="175">
        <v>873</v>
      </c>
      <c r="G22" s="183"/>
      <c r="H22" s="179"/>
      <c r="I22" s="178"/>
      <c r="J22" s="175"/>
      <c r="K22" s="175"/>
      <c r="L22" s="175"/>
      <c r="M22" s="175">
        <v>511</v>
      </c>
      <c r="N22" s="175"/>
      <c r="O22" s="5"/>
      <c r="P22" s="5"/>
    </row>
    <row r="23" spans="1:16" ht="12.75">
      <c r="A23" s="175" t="s">
        <v>72</v>
      </c>
      <c r="B23" s="175">
        <v>10985</v>
      </c>
      <c r="C23" s="177">
        <v>7.84</v>
      </c>
      <c r="D23" s="175">
        <v>3910</v>
      </c>
      <c r="E23" s="183">
        <v>540</v>
      </c>
      <c r="F23" s="175">
        <v>873</v>
      </c>
      <c r="G23" s="183"/>
      <c r="H23" s="179"/>
      <c r="I23" s="178"/>
      <c r="J23" s="175"/>
      <c r="K23" s="175"/>
      <c r="L23" s="175"/>
      <c r="M23" s="175">
        <v>922</v>
      </c>
      <c r="N23" s="175"/>
      <c r="O23" s="5"/>
      <c r="P23" s="5"/>
    </row>
    <row r="24" spans="1:16" ht="12.75">
      <c r="A24" s="175" t="s">
        <v>81</v>
      </c>
      <c r="B24" s="175">
        <v>11283</v>
      </c>
      <c r="C24" s="177">
        <v>7.81</v>
      </c>
      <c r="D24" s="175">
        <v>4380</v>
      </c>
      <c r="E24" s="183">
        <v>680</v>
      </c>
      <c r="F24" s="175">
        <v>800</v>
      </c>
      <c r="G24" s="183"/>
      <c r="H24" s="179"/>
      <c r="I24" s="178"/>
      <c r="J24" s="175"/>
      <c r="K24" s="175"/>
      <c r="L24" s="175"/>
      <c r="M24" s="175">
        <v>1092</v>
      </c>
      <c r="N24" s="175"/>
      <c r="O24" s="184"/>
      <c r="P24" s="5"/>
    </row>
    <row r="25" spans="1:16" ht="12.75">
      <c r="A25" s="161" t="s">
        <v>80</v>
      </c>
      <c r="B25" s="161">
        <v>11454</v>
      </c>
      <c r="C25" s="187"/>
      <c r="D25" s="161"/>
      <c r="E25" s="172"/>
      <c r="F25" s="161"/>
      <c r="G25" s="172"/>
      <c r="H25" s="165"/>
      <c r="I25" s="164"/>
      <c r="J25" s="161"/>
      <c r="K25" s="161"/>
      <c r="L25" s="161"/>
      <c r="M25" s="161"/>
      <c r="N25" s="161"/>
      <c r="O25" s="184"/>
      <c r="P25" s="5"/>
    </row>
    <row r="26" spans="1:16" ht="12.75">
      <c r="A26" s="161">
        <v>18</v>
      </c>
      <c r="B26" s="161">
        <v>10860</v>
      </c>
      <c r="C26" s="187"/>
      <c r="D26" s="161"/>
      <c r="E26" s="172"/>
      <c r="F26" s="161"/>
      <c r="G26" s="172"/>
      <c r="H26" s="165"/>
      <c r="I26" s="164"/>
      <c r="J26" s="161"/>
      <c r="K26" s="161"/>
      <c r="L26" s="164"/>
      <c r="M26" s="161"/>
      <c r="N26" s="161"/>
      <c r="O26" s="184"/>
      <c r="P26" s="5"/>
    </row>
    <row r="27" spans="1:16" ht="12.75">
      <c r="A27" s="175" t="s">
        <v>74</v>
      </c>
      <c r="B27" s="175">
        <v>10417</v>
      </c>
      <c r="C27" s="177">
        <v>7.83</v>
      </c>
      <c r="D27" s="175">
        <v>3140</v>
      </c>
      <c r="E27" s="183">
        <v>520</v>
      </c>
      <c r="F27" s="175">
        <v>876</v>
      </c>
      <c r="G27" s="183"/>
      <c r="H27" s="179"/>
      <c r="I27" s="178"/>
      <c r="J27" s="175"/>
      <c r="K27" s="175"/>
      <c r="L27" s="175"/>
      <c r="M27" s="175">
        <v>666</v>
      </c>
      <c r="N27" s="175"/>
      <c r="O27" s="184"/>
      <c r="P27" s="5"/>
    </row>
    <row r="28" spans="1:16" ht="12.75">
      <c r="A28" s="175" t="s">
        <v>75</v>
      </c>
      <c r="B28" s="175">
        <v>11195</v>
      </c>
      <c r="C28" s="177">
        <v>7.81</v>
      </c>
      <c r="D28" s="175">
        <v>3360</v>
      </c>
      <c r="E28" s="183">
        <v>400</v>
      </c>
      <c r="F28" s="175">
        <v>729</v>
      </c>
      <c r="G28" s="183">
        <v>380</v>
      </c>
      <c r="H28" s="195">
        <v>78.5</v>
      </c>
      <c r="I28" s="178">
        <v>2.5</v>
      </c>
      <c r="J28" s="175">
        <v>103</v>
      </c>
      <c r="K28" s="178">
        <v>8.64</v>
      </c>
      <c r="L28" s="175">
        <v>13.6</v>
      </c>
      <c r="M28" s="175">
        <v>723</v>
      </c>
      <c r="N28" s="175">
        <v>51</v>
      </c>
      <c r="O28" s="184"/>
      <c r="P28" s="5"/>
    </row>
    <row r="29" spans="1:16" ht="12.75">
      <c r="A29" s="175">
        <v>21</v>
      </c>
      <c r="B29" s="175">
        <v>11004</v>
      </c>
      <c r="C29" s="177">
        <v>7.85</v>
      </c>
      <c r="D29" s="175">
        <v>2200</v>
      </c>
      <c r="E29" s="183">
        <v>560</v>
      </c>
      <c r="F29" s="175">
        <v>752</v>
      </c>
      <c r="G29" s="183"/>
      <c r="H29" s="179"/>
      <c r="I29" s="178"/>
      <c r="J29" s="175"/>
      <c r="K29" s="175"/>
      <c r="L29" s="175"/>
      <c r="M29" s="175">
        <v>333</v>
      </c>
      <c r="N29" s="175"/>
      <c r="O29" s="184"/>
      <c r="P29" s="5"/>
    </row>
    <row r="30" spans="1:16" ht="12.75">
      <c r="A30" s="175">
        <v>22</v>
      </c>
      <c r="B30" s="175">
        <v>11211</v>
      </c>
      <c r="C30" s="177">
        <v>7.79</v>
      </c>
      <c r="D30" s="175">
        <v>3950</v>
      </c>
      <c r="E30" s="183">
        <v>600</v>
      </c>
      <c r="F30" s="175">
        <v>817</v>
      </c>
      <c r="G30" s="183"/>
      <c r="H30" s="179"/>
      <c r="I30" s="178"/>
      <c r="J30" s="175"/>
      <c r="K30" s="175"/>
      <c r="L30" s="175"/>
      <c r="M30" s="175">
        <v>993</v>
      </c>
      <c r="N30" s="175"/>
      <c r="O30" s="184"/>
      <c r="P30" s="5"/>
    </row>
    <row r="31" spans="1:16" ht="12.75">
      <c r="A31" s="175">
        <v>23</v>
      </c>
      <c r="B31" s="175">
        <v>10397</v>
      </c>
      <c r="C31" s="177">
        <v>7.75</v>
      </c>
      <c r="D31" s="175">
        <v>4570</v>
      </c>
      <c r="E31" s="183">
        <v>640</v>
      </c>
      <c r="F31" s="175">
        <v>863</v>
      </c>
      <c r="G31" s="183"/>
      <c r="H31" s="179"/>
      <c r="I31" s="178"/>
      <c r="J31" s="175"/>
      <c r="K31" s="175"/>
      <c r="L31" s="178"/>
      <c r="M31" s="175">
        <v>1241</v>
      </c>
      <c r="N31" s="175"/>
      <c r="O31" s="184"/>
      <c r="P31" s="5"/>
    </row>
    <row r="32" spans="1:16" ht="12.75">
      <c r="A32" s="161">
        <v>24</v>
      </c>
      <c r="B32" s="161">
        <v>10971</v>
      </c>
      <c r="C32" s="187"/>
      <c r="D32" s="161"/>
      <c r="E32" s="172"/>
      <c r="F32" s="161"/>
      <c r="G32" s="172"/>
      <c r="H32" s="165"/>
      <c r="I32" s="164"/>
      <c r="J32" s="161"/>
      <c r="K32" s="161"/>
      <c r="L32" s="161"/>
      <c r="M32" s="161"/>
      <c r="N32" s="161"/>
      <c r="O32" s="184"/>
      <c r="P32" s="5"/>
    </row>
    <row r="33" spans="1:16" ht="12.75">
      <c r="A33" s="161">
        <v>25</v>
      </c>
      <c r="B33" s="161">
        <v>10479</v>
      </c>
      <c r="C33" s="187"/>
      <c r="D33" s="161"/>
      <c r="E33" s="172"/>
      <c r="F33" s="161"/>
      <c r="G33" s="172"/>
      <c r="H33" s="187"/>
      <c r="I33" s="161"/>
      <c r="J33" s="161"/>
      <c r="K33" s="161"/>
      <c r="L33" s="161"/>
      <c r="M33" s="161"/>
      <c r="N33" s="161"/>
      <c r="O33" s="184"/>
      <c r="P33" s="5"/>
    </row>
    <row r="34" spans="1:16" ht="12.75">
      <c r="A34" s="175">
        <v>26</v>
      </c>
      <c r="B34" s="175">
        <v>10437</v>
      </c>
      <c r="C34" s="177">
        <v>7.43</v>
      </c>
      <c r="D34" s="175">
        <v>4020</v>
      </c>
      <c r="E34" s="183">
        <v>760</v>
      </c>
      <c r="F34" s="175">
        <v>921</v>
      </c>
      <c r="G34" s="183"/>
      <c r="H34" s="179"/>
      <c r="I34" s="178"/>
      <c r="J34" s="175"/>
      <c r="K34" s="175"/>
      <c r="L34" s="175"/>
      <c r="M34" s="175">
        <v>1064</v>
      </c>
      <c r="N34" s="175"/>
      <c r="O34" s="184"/>
      <c r="P34" s="5"/>
    </row>
    <row r="35" spans="1:16" ht="12.75">
      <c r="A35" s="175" t="s">
        <v>77</v>
      </c>
      <c r="B35" s="175">
        <v>11205</v>
      </c>
      <c r="C35" s="177">
        <v>7.68</v>
      </c>
      <c r="D35" s="175">
        <v>3130</v>
      </c>
      <c r="E35" s="183">
        <v>480</v>
      </c>
      <c r="F35" s="175">
        <v>734</v>
      </c>
      <c r="G35" s="183">
        <v>380</v>
      </c>
      <c r="H35" s="195">
        <v>65</v>
      </c>
      <c r="I35" s="178">
        <v>1.9</v>
      </c>
      <c r="J35" s="175">
        <v>87</v>
      </c>
      <c r="K35" s="178">
        <v>9.96</v>
      </c>
      <c r="L35" s="175">
        <v>14.2</v>
      </c>
      <c r="M35" s="175">
        <v>1312</v>
      </c>
      <c r="N35" s="175">
        <v>11</v>
      </c>
      <c r="O35" s="184"/>
      <c r="P35" s="5"/>
    </row>
    <row r="36" spans="1:16" ht="12.75">
      <c r="A36" s="175" t="s">
        <v>83</v>
      </c>
      <c r="B36" s="175">
        <v>9599</v>
      </c>
      <c r="C36" s="177">
        <v>7.65</v>
      </c>
      <c r="D36" s="175">
        <v>4140</v>
      </c>
      <c r="E36" s="183">
        <v>460</v>
      </c>
      <c r="F36" s="175">
        <v>699</v>
      </c>
      <c r="G36" s="183"/>
      <c r="H36" s="179"/>
      <c r="I36" s="178"/>
      <c r="J36" s="175"/>
      <c r="K36" s="175"/>
      <c r="L36" s="175"/>
      <c r="M36" s="175">
        <v>1092</v>
      </c>
      <c r="N36" s="175"/>
      <c r="O36" s="184"/>
      <c r="P36" s="5"/>
    </row>
    <row r="37" spans="1:16" ht="12.75">
      <c r="A37" s="175">
        <v>29</v>
      </c>
      <c r="B37" s="175">
        <v>9899</v>
      </c>
      <c r="C37" s="177">
        <v>7.72</v>
      </c>
      <c r="D37" s="175">
        <v>4240</v>
      </c>
      <c r="E37" s="183">
        <v>680</v>
      </c>
      <c r="F37" s="175">
        <v>720</v>
      </c>
      <c r="G37" s="183"/>
      <c r="H37" s="179"/>
      <c r="I37" s="178"/>
      <c r="J37" s="175"/>
      <c r="K37" s="175"/>
      <c r="L37" s="175"/>
      <c r="M37" s="175">
        <v>1140</v>
      </c>
      <c r="N37" s="175"/>
      <c r="O37" s="184"/>
      <c r="P37" s="5"/>
    </row>
    <row r="38" spans="1:16" ht="13.5" thickBot="1">
      <c r="A38" s="175">
        <v>30</v>
      </c>
      <c r="B38" s="175">
        <v>10546</v>
      </c>
      <c r="C38" s="177">
        <v>7.63</v>
      </c>
      <c r="D38" s="175">
        <v>5320</v>
      </c>
      <c r="E38" s="183">
        <v>560</v>
      </c>
      <c r="F38" s="175">
        <v>697</v>
      </c>
      <c r="G38" s="183"/>
      <c r="H38" s="179"/>
      <c r="I38" s="178"/>
      <c r="J38" s="175"/>
      <c r="K38" s="178"/>
      <c r="L38" s="175"/>
      <c r="M38" s="175">
        <v>1446</v>
      </c>
      <c r="N38" s="175"/>
      <c r="O38" s="184"/>
      <c r="P38" s="5"/>
    </row>
    <row r="39" spans="1:16" ht="17.25" thickBot="1" thickTop="1">
      <c r="A39" s="48" t="s">
        <v>16</v>
      </c>
      <c r="B39" s="65"/>
      <c r="C39" s="49">
        <f>ROUND(AVERAGE(C9:C38),2)</f>
        <v>7.77</v>
      </c>
      <c r="D39" s="50">
        <f>ROUND(AVERAGE(D9:D38),0)</f>
        <v>3455</v>
      </c>
      <c r="E39" s="50">
        <f>ROUND(AVERAGE(E9:E38),0)</f>
        <v>626</v>
      </c>
      <c r="F39" s="50">
        <f>ROUND(AVERAGE(F9:F38),0)</f>
        <v>871</v>
      </c>
      <c r="G39" s="50">
        <f>ROUND(AVERAGE(G9:G38),0)</f>
        <v>370</v>
      </c>
      <c r="H39" s="51">
        <f>ROUND(AVERAGE(H9:H38),1)</f>
        <v>76.8</v>
      </c>
      <c r="I39" s="49">
        <f>ROUND(AVERAGE(I9:I38),1)</f>
        <v>1.8</v>
      </c>
      <c r="J39" s="51">
        <f>ROUND(AVERAGE(J9:J38),1)</f>
        <v>106.5</v>
      </c>
      <c r="K39" s="51">
        <f>ROUND(AVERAGE(K9:K38),1)</f>
        <v>10.6</v>
      </c>
      <c r="L39" s="51">
        <f>ROUND(AVERAGE(L9:L38),1)</f>
        <v>18.6</v>
      </c>
      <c r="M39" s="50">
        <f>ROUND(AVERAGE(M9:M38),0)</f>
        <v>839</v>
      </c>
      <c r="N39" s="86">
        <f>ROUND(AVERAGE(N9:N38),0)</f>
        <v>32</v>
      </c>
      <c r="O39" s="19"/>
      <c r="P39" s="19"/>
    </row>
    <row r="40" spans="1:16" ht="13.5" thickTop="1">
      <c r="A40" s="5" t="s">
        <v>30</v>
      </c>
      <c r="B40" s="21"/>
      <c r="C40" s="22"/>
      <c r="D40" s="21"/>
      <c r="E40" s="25">
        <f>(E39*$J$3)/1000</f>
        <v>7034.716733333335</v>
      </c>
      <c r="F40" s="25">
        <f aca="true" t="shared" si="0" ref="F40:N40">(F39*$J$3)/1000</f>
        <v>9787.920566666668</v>
      </c>
      <c r="G40" s="25">
        <f t="shared" si="0"/>
        <v>4157.899666666667</v>
      </c>
      <c r="H40" s="25">
        <f t="shared" si="0"/>
        <v>863.04512</v>
      </c>
      <c r="I40" s="25">
        <f t="shared" si="0"/>
        <v>20.22762</v>
      </c>
      <c r="J40" s="25">
        <f t="shared" si="0"/>
        <v>1196.80085</v>
      </c>
      <c r="K40" s="25">
        <f t="shared" si="0"/>
        <v>119.11820666666667</v>
      </c>
      <c r="L40" s="25">
        <f t="shared" si="0"/>
        <v>209.01874</v>
      </c>
      <c r="M40" s="25">
        <f t="shared" si="0"/>
        <v>9428.318433333334</v>
      </c>
      <c r="N40" s="25">
        <f t="shared" si="0"/>
        <v>359.60213333333337</v>
      </c>
      <c r="O40" s="5"/>
      <c r="P40" s="5"/>
    </row>
    <row r="41" spans="1:16" ht="12.75">
      <c r="A41" s="5" t="s">
        <v>31</v>
      </c>
      <c r="B41" s="21"/>
      <c r="C41" s="22"/>
      <c r="D41" s="21"/>
      <c r="E41" s="25">
        <f>(E39*$H$3)/1000</f>
        <v>211041.502</v>
      </c>
      <c r="F41" s="25">
        <f aca="true" t="shared" si="1" ref="F41:N41">(F39*$H$3)/1000</f>
        <v>293637.617</v>
      </c>
      <c r="G41" s="25">
        <f t="shared" si="1"/>
        <v>124736.99</v>
      </c>
      <c r="H41" s="25">
        <f t="shared" si="1"/>
        <v>25891.3536</v>
      </c>
      <c r="I41" s="25">
        <f t="shared" si="1"/>
        <v>606.8285999999999</v>
      </c>
      <c r="J41" s="25">
        <f t="shared" si="1"/>
        <v>35904.0255</v>
      </c>
      <c r="K41" s="25">
        <f t="shared" si="1"/>
        <v>3573.5461999999998</v>
      </c>
      <c r="L41" s="25">
        <f t="shared" si="1"/>
        <v>6270.5622</v>
      </c>
      <c r="M41" s="25">
        <f t="shared" si="1"/>
        <v>282849.553</v>
      </c>
      <c r="N41" s="25">
        <f t="shared" si="1"/>
        <v>10788.064</v>
      </c>
      <c r="O41" s="5"/>
      <c r="P41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">
      <selection activeCell="B9" sqref="B9:B39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4" width="10.7109375" style="6" customWidth="1"/>
    <col min="5" max="5" width="13.57421875" style="6" customWidth="1"/>
    <col min="6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114</v>
      </c>
      <c r="B3" s="5"/>
      <c r="C3" s="8"/>
      <c r="D3" s="5"/>
      <c r="E3" s="5"/>
      <c r="F3" s="169">
        <v>31</v>
      </c>
      <c r="G3" s="8" t="s">
        <v>106</v>
      </c>
      <c r="H3" s="168">
        <v>326231</v>
      </c>
      <c r="I3" s="171" t="s">
        <v>55</v>
      </c>
      <c r="J3" s="170">
        <f>H3/F3</f>
        <v>10523.58064516129</v>
      </c>
      <c r="K3" s="171" t="s">
        <v>105</v>
      </c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57</v>
      </c>
      <c r="B8" s="37"/>
      <c r="C8" s="41" t="s">
        <v>58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5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161">
        <v>1</v>
      </c>
      <c r="B9" s="162">
        <v>10790</v>
      </c>
      <c r="C9" s="197"/>
      <c r="D9" s="198"/>
      <c r="E9" s="199"/>
      <c r="F9" s="198"/>
      <c r="G9" s="200"/>
      <c r="H9" s="200"/>
      <c r="I9" s="200"/>
      <c r="J9" s="200"/>
      <c r="K9" s="200"/>
      <c r="L9" s="200"/>
      <c r="M9" s="198"/>
      <c r="N9" s="200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161" t="s">
        <v>91</v>
      </c>
      <c r="B10" s="162">
        <v>11344</v>
      </c>
      <c r="C10" s="189"/>
      <c r="D10" s="161"/>
      <c r="E10" s="164"/>
      <c r="F10" s="161"/>
      <c r="G10" s="189"/>
      <c r="H10" s="165"/>
      <c r="I10" s="164"/>
      <c r="J10" s="161"/>
      <c r="K10" s="161"/>
      <c r="L10" s="189"/>
      <c r="M10" s="161"/>
      <c r="N10" s="16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175">
        <v>3</v>
      </c>
      <c r="B11" s="175">
        <v>10457</v>
      </c>
      <c r="C11" s="226" t="s">
        <v>113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175">
        <v>4</v>
      </c>
      <c r="B12" s="21">
        <v>11007</v>
      </c>
      <c r="C12" s="175">
        <v>7.05</v>
      </c>
      <c r="D12" s="175">
        <v>2500</v>
      </c>
      <c r="E12" s="178">
        <v>19</v>
      </c>
      <c r="F12" s="175">
        <v>52</v>
      </c>
      <c r="G12" s="177"/>
      <c r="H12" s="179"/>
      <c r="I12" s="178"/>
      <c r="J12" s="175"/>
      <c r="K12" s="177"/>
      <c r="L12" s="175"/>
      <c r="M12" s="175">
        <v>808</v>
      </c>
      <c r="N12" s="175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175">
        <v>5</v>
      </c>
      <c r="B13" s="21">
        <v>11628</v>
      </c>
      <c r="C13" s="175">
        <v>7.04</v>
      </c>
      <c r="D13" s="175">
        <v>2430</v>
      </c>
      <c r="E13" s="178">
        <v>13.7</v>
      </c>
      <c r="F13" s="175">
        <v>60</v>
      </c>
      <c r="G13" s="177"/>
      <c r="H13" s="179"/>
      <c r="I13" s="178"/>
      <c r="J13" s="175"/>
      <c r="K13" s="175"/>
      <c r="L13" s="175"/>
      <c r="M13" s="175">
        <v>737</v>
      </c>
      <c r="N13" s="175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175">
        <v>6</v>
      </c>
      <c r="B14" s="21">
        <v>10070</v>
      </c>
      <c r="C14" s="175">
        <v>7.45</v>
      </c>
      <c r="D14" s="175">
        <v>2630</v>
      </c>
      <c r="E14" s="178">
        <v>10.6</v>
      </c>
      <c r="F14" s="175">
        <v>58</v>
      </c>
      <c r="G14" s="177"/>
      <c r="H14" s="179"/>
      <c r="I14" s="178"/>
      <c r="J14" s="175"/>
      <c r="K14" s="175"/>
      <c r="L14" s="175"/>
      <c r="M14" s="175">
        <v>837</v>
      </c>
      <c r="N14" s="175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175">
        <v>7</v>
      </c>
      <c r="B15" s="21">
        <v>10535</v>
      </c>
      <c r="C15" s="175">
        <v>7.27</v>
      </c>
      <c r="D15" s="175">
        <v>2700</v>
      </c>
      <c r="E15" s="178">
        <v>13.7</v>
      </c>
      <c r="F15" s="175">
        <v>54</v>
      </c>
      <c r="G15" s="178">
        <v>4.17</v>
      </c>
      <c r="H15" s="179">
        <v>0.14</v>
      </c>
      <c r="I15" s="177">
        <v>8.6</v>
      </c>
      <c r="J15" s="177">
        <v>13.2</v>
      </c>
      <c r="K15" s="175">
        <v>0.34</v>
      </c>
      <c r="L15" s="175">
        <v>0.87</v>
      </c>
      <c r="M15" s="175">
        <v>844</v>
      </c>
      <c r="N15" s="175">
        <v>75</v>
      </c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161">
        <v>8</v>
      </c>
      <c r="B16" s="161">
        <v>10517</v>
      </c>
      <c r="C16" s="189"/>
      <c r="D16" s="161"/>
      <c r="E16" s="164"/>
      <c r="F16" s="161"/>
      <c r="G16" s="164"/>
      <c r="H16" s="165"/>
      <c r="I16" s="196"/>
      <c r="J16" s="189"/>
      <c r="K16" s="161"/>
      <c r="L16" s="189"/>
      <c r="M16" s="161"/>
      <c r="N16" s="16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161">
        <v>9</v>
      </c>
      <c r="B17" s="161">
        <v>10745</v>
      </c>
      <c r="C17" s="189"/>
      <c r="D17" s="161"/>
      <c r="E17" s="164"/>
      <c r="F17" s="161"/>
      <c r="G17" s="164"/>
      <c r="H17" s="165"/>
      <c r="I17" s="196"/>
      <c r="J17" s="189"/>
      <c r="K17" s="161"/>
      <c r="L17" s="161"/>
      <c r="M17" s="161"/>
      <c r="N17" s="16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175">
        <v>10</v>
      </c>
      <c r="B18" s="21">
        <v>9947</v>
      </c>
      <c r="C18" s="175">
        <v>6.48</v>
      </c>
      <c r="D18" s="175">
        <v>2790</v>
      </c>
      <c r="E18" s="178">
        <v>13.8</v>
      </c>
      <c r="F18" s="175">
        <v>68</v>
      </c>
      <c r="G18" s="178"/>
      <c r="H18" s="179"/>
      <c r="I18" s="177"/>
      <c r="J18" s="177"/>
      <c r="K18" s="175"/>
      <c r="L18" s="175"/>
      <c r="M18" s="175">
        <v>865</v>
      </c>
      <c r="N18" s="175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175" t="s">
        <v>69</v>
      </c>
      <c r="B19" s="21">
        <v>10184</v>
      </c>
      <c r="C19" s="175">
        <v>7.08</v>
      </c>
      <c r="D19" s="175">
        <v>2760</v>
      </c>
      <c r="E19" s="178">
        <v>5.4</v>
      </c>
      <c r="F19" s="175">
        <v>41</v>
      </c>
      <c r="G19" s="178">
        <v>5.04</v>
      </c>
      <c r="H19" s="179">
        <v>1.35</v>
      </c>
      <c r="I19" s="177">
        <v>7.4</v>
      </c>
      <c r="J19" s="177">
        <v>10.4</v>
      </c>
      <c r="K19" s="175">
        <v>0.54</v>
      </c>
      <c r="L19" s="177">
        <v>0.76</v>
      </c>
      <c r="M19" s="175">
        <v>815</v>
      </c>
      <c r="N19" s="175">
        <v>102</v>
      </c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175">
        <v>12</v>
      </c>
      <c r="B20" s="21">
        <v>10307</v>
      </c>
      <c r="C20" s="175">
        <v>7.85</v>
      </c>
      <c r="D20" s="175">
        <v>2810</v>
      </c>
      <c r="E20" s="178">
        <v>18</v>
      </c>
      <c r="F20" s="175">
        <v>79</v>
      </c>
      <c r="G20" s="178"/>
      <c r="H20" s="179"/>
      <c r="I20" s="177"/>
      <c r="J20" s="177"/>
      <c r="K20" s="175"/>
      <c r="L20" s="175"/>
      <c r="M20" s="175">
        <v>858</v>
      </c>
      <c r="N20" s="175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175">
        <v>13</v>
      </c>
      <c r="B21" s="21">
        <v>10287</v>
      </c>
      <c r="C21" s="175">
        <v>7.18</v>
      </c>
      <c r="D21" s="175">
        <v>3190</v>
      </c>
      <c r="E21" s="178">
        <v>12</v>
      </c>
      <c r="F21" s="175">
        <v>69</v>
      </c>
      <c r="G21" s="178"/>
      <c r="H21" s="179"/>
      <c r="I21" s="177"/>
      <c r="J21" s="177"/>
      <c r="K21" s="177"/>
      <c r="L21" s="175"/>
      <c r="M21" s="175">
        <v>830</v>
      </c>
      <c r="N21" s="175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175">
        <v>14</v>
      </c>
      <c r="B22" s="21">
        <v>10460</v>
      </c>
      <c r="C22" s="175">
        <v>6.76</v>
      </c>
      <c r="D22" s="175">
        <v>3080</v>
      </c>
      <c r="E22" s="178">
        <v>11.4</v>
      </c>
      <c r="F22" s="175">
        <v>76</v>
      </c>
      <c r="G22" s="178"/>
      <c r="H22" s="179"/>
      <c r="I22" s="177"/>
      <c r="J22" s="177"/>
      <c r="K22" s="175"/>
      <c r="L22" s="175"/>
      <c r="M22" s="175">
        <v>794</v>
      </c>
      <c r="N22" s="175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161">
        <v>15</v>
      </c>
      <c r="B23" s="161">
        <v>10223</v>
      </c>
      <c r="C23" s="189"/>
      <c r="D23" s="161"/>
      <c r="E23" s="164"/>
      <c r="F23" s="161"/>
      <c r="G23" s="164"/>
      <c r="H23" s="165"/>
      <c r="I23" s="196"/>
      <c r="J23" s="189"/>
      <c r="K23" s="161"/>
      <c r="L23" s="161"/>
      <c r="M23" s="161"/>
      <c r="N23" s="16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161">
        <v>16</v>
      </c>
      <c r="B24" s="161">
        <v>9561</v>
      </c>
      <c r="C24" s="189"/>
      <c r="D24" s="161"/>
      <c r="E24" s="164"/>
      <c r="F24" s="161"/>
      <c r="G24" s="164"/>
      <c r="H24" s="165"/>
      <c r="I24" s="196"/>
      <c r="J24" s="189"/>
      <c r="K24" s="161"/>
      <c r="L24" s="161"/>
      <c r="M24" s="161"/>
      <c r="N24" s="16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175">
        <v>17</v>
      </c>
      <c r="B25" s="21">
        <v>10560</v>
      </c>
      <c r="C25" s="175">
        <v>7.47</v>
      </c>
      <c r="D25" s="175">
        <v>3130</v>
      </c>
      <c r="E25" s="178">
        <v>12.3</v>
      </c>
      <c r="F25" s="175">
        <v>74</v>
      </c>
      <c r="G25" s="178"/>
      <c r="H25" s="179"/>
      <c r="I25" s="177"/>
      <c r="J25" s="177"/>
      <c r="K25" s="175"/>
      <c r="L25" s="175"/>
      <c r="M25" s="175">
        <v>922</v>
      </c>
      <c r="N25" s="175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175">
        <v>18</v>
      </c>
      <c r="B26" s="21">
        <v>11108</v>
      </c>
      <c r="C26" s="175">
        <v>7.43</v>
      </c>
      <c r="D26" s="175">
        <v>3140</v>
      </c>
      <c r="E26" s="178">
        <v>10.8</v>
      </c>
      <c r="F26" s="175">
        <v>66</v>
      </c>
      <c r="G26" s="178"/>
      <c r="H26" s="179"/>
      <c r="I26" s="177"/>
      <c r="J26" s="177"/>
      <c r="K26" s="175"/>
      <c r="L26" s="175"/>
      <c r="M26" s="175">
        <v>837</v>
      </c>
      <c r="N26" s="175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175">
        <v>19</v>
      </c>
      <c r="B27" s="21">
        <v>10783</v>
      </c>
      <c r="C27" s="175">
        <v>7.44</v>
      </c>
      <c r="D27" s="175">
        <v>3270</v>
      </c>
      <c r="E27" s="178">
        <v>12</v>
      </c>
      <c r="F27" s="175">
        <v>51</v>
      </c>
      <c r="G27" s="178"/>
      <c r="H27" s="179"/>
      <c r="I27" s="177"/>
      <c r="J27" s="177"/>
      <c r="K27" s="175"/>
      <c r="L27" s="175"/>
      <c r="M27" s="175">
        <v>865</v>
      </c>
      <c r="N27" s="175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175" t="s">
        <v>75</v>
      </c>
      <c r="B28" s="21">
        <v>8686</v>
      </c>
      <c r="C28" s="175">
        <v>7.47</v>
      </c>
      <c r="D28" s="175">
        <v>3430</v>
      </c>
      <c r="E28" s="178"/>
      <c r="F28" s="175"/>
      <c r="G28" s="178"/>
      <c r="H28" s="179"/>
      <c r="I28" s="177"/>
      <c r="J28" s="177"/>
      <c r="K28" s="175"/>
      <c r="L28" s="175"/>
      <c r="M28" s="175">
        <v>922</v>
      </c>
      <c r="N28" s="175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75" t="s">
        <v>93</v>
      </c>
      <c r="B29" s="21">
        <v>11217</v>
      </c>
      <c r="C29" s="175">
        <v>7.51</v>
      </c>
      <c r="D29" s="175">
        <v>3420</v>
      </c>
      <c r="E29" s="178">
        <v>26.4</v>
      </c>
      <c r="F29" s="175">
        <v>52</v>
      </c>
      <c r="G29" s="178">
        <v>8.37</v>
      </c>
      <c r="H29" s="179">
        <v>1.45</v>
      </c>
      <c r="I29" s="177">
        <v>8.76</v>
      </c>
      <c r="J29" s="177">
        <v>26.2</v>
      </c>
      <c r="K29" s="175">
        <v>0.96</v>
      </c>
      <c r="L29" s="175">
        <v>1.64</v>
      </c>
      <c r="M29" s="175">
        <v>893</v>
      </c>
      <c r="N29" s="175">
        <v>101</v>
      </c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61">
        <v>22</v>
      </c>
      <c r="B30" s="161">
        <v>10568</v>
      </c>
      <c r="C30" s="189"/>
      <c r="D30" s="161"/>
      <c r="E30" s="164"/>
      <c r="F30" s="161"/>
      <c r="G30" s="189"/>
      <c r="H30" s="165"/>
      <c r="I30" s="196"/>
      <c r="J30" s="196"/>
      <c r="K30" s="161"/>
      <c r="L30" s="161"/>
      <c r="M30" s="161"/>
      <c r="N30" s="16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61" t="s">
        <v>82</v>
      </c>
      <c r="B31" s="161">
        <v>10479</v>
      </c>
      <c r="C31" s="189"/>
      <c r="D31" s="161"/>
      <c r="E31" s="164"/>
      <c r="F31" s="161"/>
      <c r="G31" s="189"/>
      <c r="H31" s="165"/>
      <c r="I31" s="196"/>
      <c r="J31" s="196"/>
      <c r="K31" s="164"/>
      <c r="L31" s="161"/>
      <c r="M31" s="161"/>
      <c r="N31" s="16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175">
        <v>24</v>
      </c>
      <c r="B32" s="21">
        <v>10598</v>
      </c>
      <c r="C32" s="175">
        <v>7.35</v>
      </c>
      <c r="D32" s="175">
        <v>3220</v>
      </c>
      <c r="E32" s="178">
        <v>12.5</v>
      </c>
      <c r="F32" s="175">
        <v>58</v>
      </c>
      <c r="G32" s="177"/>
      <c r="H32" s="179"/>
      <c r="I32" s="177"/>
      <c r="J32" s="177"/>
      <c r="K32" s="175"/>
      <c r="L32" s="175"/>
      <c r="M32" s="175">
        <v>769</v>
      </c>
      <c r="N32" s="175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175">
        <v>25</v>
      </c>
      <c r="B33" s="21">
        <v>11111</v>
      </c>
      <c r="C33" s="175">
        <v>7.42</v>
      </c>
      <c r="D33" s="175">
        <v>3220</v>
      </c>
      <c r="E33" s="182">
        <v>9</v>
      </c>
      <c r="F33" s="180">
        <v>55</v>
      </c>
      <c r="G33" s="178">
        <v>7.62</v>
      </c>
      <c r="H33" s="179">
        <v>0.97</v>
      </c>
      <c r="I33" s="177">
        <v>7.9</v>
      </c>
      <c r="J33" s="177">
        <v>9.9</v>
      </c>
      <c r="K33" s="175">
        <v>1.16</v>
      </c>
      <c r="L33" s="175">
        <v>1.01</v>
      </c>
      <c r="M33" s="175">
        <v>798</v>
      </c>
      <c r="N33" s="175">
        <v>102</v>
      </c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175">
        <v>26</v>
      </c>
      <c r="B34" s="21">
        <v>9847</v>
      </c>
      <c r="C34" s="175">
        <v>7.45</v>
      </c>
      <c r="D34" s="175">
        <v>3320</v>
      </c>
      <c r="E34" s="178">
        <v>12.6</v>
      </c>
      <c r="F34" s="175">
        <v>65</v>
      </c>
      <c r="G34" s="177"/>
      <c r="H34" s="179"/>
      <c r="I34" s="177"/>
      <c r="J34" s="175"/>
      <c r="K34" s="175"/>
      <c r="L34" s="175"/>
      <c r="M34" s="175">
        <v>798</v>
      </c>
      <c r="N34" s="175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175">
        <v>27</v>
      </c>
      <c r="B35" s="175">
        <v>10634</v>
      </c>
      <c r="C35" s="177">
        <v>7.45</v>
      </c>
      <c r="D35" s="183">
        <v>3170</v>
      </c>
      <c r="E35" s="178">
        <v>11.2</v>
      </c>
      <c r="F35" s="183">
        <v>60</v>
      </c>
      <c r="G35" s="178"/>
      <c r="H35" s="177"/>
      <c r="I35" s="177"/>
      <c r="J35" s="177"/>
      <c r="K35" s="177"/>
      <c r="L35" s="177"/>
      <c r="M35" s="183">
        <v>706</v>
      </c>
      <c r="N35" s="183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175">
        <v>28</v>
      </c>
      <c r="B36" s="175">
        <v>10853</v>
      </c>
      <c r="C36" s="177">
        <v>7.34</v>
      </c>
      <c r="D36" s="175">
        <v>3150</v>
      </c>
      <c r="E36" s="178">
        <v>12.8</v>
      </c>
      <c r="F36" s="175">
        <v>61</v>
      </c>
      <c r="G36" s="177"/>
      <c r="H36" s="179"/>
      <c r="I36" s="178"/>
      <c r="J36" s="178"/>
      <c r="K36" s="175"/>
      <c r="L36" s="177"/>
      <c r="M36" s="175">
        <v>720</v>
      </c>
      <c r="N36" s="175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161">
        <v>29</v>
      </c>
      <c r="B37" s="161">
        <v>10764</v>
      </c>
      <c r="C37" s="189"/>
      <c r="D37" s="161"/>
      <c r="E37" s="164"/>
      <c r="F37" s="161"/>
      <c r="G37" s="189"/>
      <c r="H37" s="165"/>
      <c r="I37" s="164"/>
      <c r="J37" s="164"/>
      <c r="K37" s="161"/>
      <c r="L37" s="189"/>
      <c r="M37" s="161"/>
      <c r="N37" s="16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161">
        <v>30</v>
      </c>
      <c r="B38" s="161">
        <v>10490</v>
      </c>
      <c r="C38" s="189"/>
      <c r="D38" s="161"/>
      <c r="E38" s="164"/>
      <c r="F38" s="161"/>
      <c r="G38" s="189"/>
      <c r="H38" s="165"/>
      <c r="I38" s="164"/>
      <c r="J38" s="161"/>
      <c r="K38" s="161"/>
      <c r="L38" s="161"/>
      <c r="M38" s="161"/>
      <c r="N38" s="16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175">
        <v>31</v>
      </c>
      <c r="B39" s="175">
        <v>10471</v>
      </c>
      <c r="C39" s="177">
        <v>7.35</v>
      </c>
      <c r="D39" s="175">
        <v>3130</v>
      </c>
      <c r="E39" s="178">
        <v>13.8</v>
      </c>
      <c r="F39" s="175">
        <v>64</v>
      </c>
      <c r="G39" s="177"/>
      <c r="H39" s="179"/>
      <c r="I39" s="178"/>
      <c r="J39" s="178"/>
      <c r="K39" s="177"/>
      <c r="L39" s="177"/>
      <c r="M39" s="175">
        <v>936</v>
      </c>
      <c r="N39" s="175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7.29</v>
      </c>
      <c r="D40" s="50">
        <f>ROUND(AVERAGE(D9:D39),0)</f>
        <v>3025</v>
      </c>
      <c r="E40" s="51">
        <f>ROUND(AVERAGE(E9:E39),1)</f>
        <v>13.2</v>
      </c>
      <c r="F40" s="51">
        <f>ROUND(AVERAGE(F9:F39),1)</f>
        <v>61.2</v>
      </c>
      <c r="G40" s="49">
        <f>ROUND(AVERAGE(G9:G39),2)</f>
        <v>6.3</v>
      </c>
      <c r="H40" s="49">
        <f>ROUND(AVERAGE(H9:H39),2)</f>
        <v>0.98</v>
      </c>
      <c r="I40" s="51">
        <f>ROUND(AVERAGE(I9:I39),1)</f>
        <v>8.2</v>
      </c>
      <c r="J40" s="51">
        <f>ROUND(AVERAGE(J9:J39),1)</f>
        <v>14.9</v>
      </c>
      <c r="K40" s="49">
        <f>ROUND(AVERAGE(K9:K39),2)</f>
        <v>0.75</v>
      </c>
      <c r="L40" s="49">
        <f>ROUND(AVERAGE(L9:L39),2)</f>
        <v>1.07</v>
      </c>
      <c r="M40" s="50">
        <f>ROUND(AVERAGE(M9:M39),0)</f>
        <v>828</v>
      </c>
      <c r="N40" s="86">
        <f>ROUND(AVERAGE(N9:N39),0)</f>
        <v>95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 aca="true" t="shared" si="0" ref="E41:N41">(E40*$J$3)/1000</f>
        <v>138.91126451612902</v>
      </c>
      <c r="F41" s="25">
        <f t="shared" si="0"/>
        <v>644.043135483871</v>
      </c>
      <c r="G41" s="25">
        <f t="shared" si="0"/>
        <v>66.29855806451613</v>
      </c>
      <c r="H41" s="25">
        <f t="shared" si="0"/>
        <v>10.313109032258064</v>
      </c>
      <c r="I41" s="25">
        <f t="shared" si="0"/>
        <v>86.29336129032258</v>
      </c>
      <c r="J41" s="25">
        <f t="shared" si="0"/>
        <v>156.80135161290323</v>
      </c>
      <c r="K41" s="25">
        <f t="shared" si="0"/>
        <v>7.8926854838709675</v>
      </c>
      <c r="L41" s="25">
        <f t="shared" si="0"/>
        <v>11.260231290322581</v>
      </c>
      <c r="M41" s="25">
        <f t="shared" si="0"/>
        <v>8713.524774193547</v>
      </c>
      <c r="N41" s="25">
        <f t="shared" si="0"/>
        <v>999.7401612903226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(E40*$H$3)/1000</f>
        <v>4306.2492</v>
      </c>
      <c r="F42" s="25">
        <f aca="true" t="shared" si="1" ref="F42:N42">(F40*$H$3)/1000</f>
        <v>19965.337199999998</v>
      </c>
      <c r="G42" s="25">
        <f t="shared" si="1"/>
        <v>2055.2553000000003</v>
      </c>
      <c r="H42" s="25">
        <f t="shared" si="1"/>
        <v>319.70638</v>
      </c>
      <c r="I42" s="25">
        <f t="shared" si="1"/>
        <v>2675.0941999999995</v>
      </c>
      <c r="J42" s="25">
        <f t="shared" si="1"/>
        <v>4860.8419</v>
      </c>
      <c r="K42" s="25">
        <f t="shared" si="1"/>
        <v>244.67325</v>
      </c>
      <c r="L42" s="25">
        <f t="shared" si="1"/>
        <v>349.06717000000003</v>
      </c>
      <c r="M42" s="25">
        <f t="shared" si="1"/>
        <v>270119.268</v>
      </c>
      <c r="N42" s="25">
        <f t="shared" si="1"/>
        <v>30991.945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mergeCells count="1">
    <mergeCell ref="C11:N11"/>
  </mergeCells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22">
      <selection activeCell="C40" sqref="C40:N40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4" width="10.7109375" style="6" customWidth="1"/>
    <col min="5" max="5" width="13.57421875" style="6" customWidth="1"/>
    <col min="6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56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114</v>
      </c>
      <c r="B3" s="5"/>
      <c r="C3" s="8"/>
      <c r="D3" s="5"/>
      <c r="E3" s="5"/>
      <c r="F3" s="169">
        <v>31</v>
      </c>
      <c r="G3" s="8" t="s">
        <v>106</v>
      </c>
      <c r="H3" s="168">
        <v>326231</v>
      </c>
      <c r="I3" s="171" t="s">
        <v>55</v>
      </c>
      <c r="J3" s="170">
        <f>H3/F3</f>
        <v>10523.58064516129</v>
      </c>
      <c r="K3" s="171" t="s">
        <v>105</v>
      </c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/>
      <c r="B8" s="37"/>
      <c r="C8" s="41"/>
      <c r="D8" s="39"/>
      <c r="E8" s="40"/>
      <c r="F8" s="40"/>
      <c r="G8" s="73"/>
      <c r="H8" s="42"/>
      <c r="I8" s="43"/>
      <c r="J8" s="40"/>
      <c r="K8" s="40"/>
      <c r="L8" s="40"/>
      <c r="M8" s="40"/>
      <c r="N8" s="85"/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161">
        <v>1</v>
      </c>
      <c r="B9" s="162">
        <v>10790</v>
      </c>
      <c r="C9" s="197"/>
      <c r="D9" s="198"/>
      <c r="E9" s="199"/>
      <c r="F9" s="198"/>
      <c r="G9" s="200"/>
      <c r="H9" s="200"/>
      <c r="I9" s="200"/>
      <c r="J9" s="200"/>
      <c r="K9" s="200"/>
      <c r="L9" s="200"/>
      <c r="M9" s="198"/>
      <c r="N9" s="200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161" t="s">
        <v>91</v>
      </c>
      <c r="B10" s="162">
        <v>11344</v>
      </c>
      <c r="C10" s="201"/>
      <c r="D10" s="161"/>
      <c r="E10" s="164"/>
      <c r="F10" s="161"/>
      <c r="G10" s="201"/>
      <c r="H10" s="165"/>
      <c r="I10" s="164"/>
      <c r="J10" s="161"/>
      <c r="K10" s="161"/>
      <c r="L10" s="201"/>
      <c r="M10" s="161"/>
      <c r="N10" s="16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175">
        <v>3</v>
      </c>
      <c r="B11" s="175">
        <v>10457</v>
      </c>
      <c r="C11" s="175">
        <v>7.74</v>
      </c>
      <c r="D11" s="175">
        <v>2680</v>
      </c>
      <c r="E11" s="183">
        <v>960</v>
      </c>
      <c r="F11" s="175">
        <v>1337</v>
      </c>
      <c r="G11" s="203"/>
      <c r="H11" s="203"/>
      <c r="I11" s="203"/>
      <c r="J11" s="203"/>
      <c r="K11" s="203"/>
      <c r="L11" s="203"/>
      <c r="M11" s="175">
        <v>489</v>
      </c>
      <c r="N11" s="203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175">
        <v>4</v>
      </c>
      <c r="B12" s="21">
        <v>11007</v>
      </c>
      <c r="C12" s="175">
        <v>7.21</v>
      </c>
      <c r="D12" s="175">
        <v>3560</v>
      </c>
      <c r="E12" s="183">
        <v>959</v>
      </c>
      <c r="F12" s="175">
        <v>840</v>
      </c>
      <c r="G12" s="177"/>
      <c r="H12" s="179"/>
      <c r="I12" s="178"/>
      <c r="J12" s="175"/>
      <c r="K12" s="177"/>
      <c r="L12" s="175"/>
      <c r="M12" s="175">
        <v>978</v>
      </c>
      <c r="N12" s="175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175">
        <v>5</v>
      </c>
      <c r="B13" s="21">
        <v>11628</v>
      </c>
      <c r="C13" s="175">
        <v>7.15</v>
      </c>
      <c r="D13" s="175">
        <v>5220</v>
      </c>
      <c r="E13" s="183">
        <v>640</v>
      </c>
      <c r="F13" s="175">
        <v>793</v>
      </c>
      <c r="G13" s="177"/>
      <c r="H13" s="179"/>
      <c r="I13" s="178"/>
      <c r="J13" s="175"/>
      <c r="K13" s="175"/>
      <c r="L13" s="175"/>
      <c r="M13" s="175">
        <v>1602</v>
      </c>
      <c r="N13" s="175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175">
        <v>6</v>
      </c>
      <c r="B14" s="21">
        <v>10070</v>
      </c>
      <c r="C14" s="175">
        <v>7.61</v>
      </c>
      <c r="D14" s="175">
        <v>4160</v>
      </c>
      <c r="E14" s="183">
        <v>720</v>
      </c>
      <c r="F14" s="175">
        <v>1099</v>
      </c>
      <c r="G14" s="177"/>
      <c r="H14" s="179"/>
      <c r="I14" s="178"/>
      <c r="J14" s="175"/>
      <c r="K14" s="175"/>
      <c r="L14" s="175"/>
      <c r="M14" s="175">
        <v>1170</v>
      </c>
      <c r="N14" s="175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175">
        <v>7</v>
      </c>
      <c r="B15" s="21">
        <v>10535</v>
      </c>
      <c r="C15" s="175">
        <v>7.59</v>
      </c>
      <c r="D15" s="175">
        <v>2850</v>
      </c>
      <c r="E15" s="183">
        <v>1550</v>
      </c>
      <c r="F15" s="175">
        <v>1798</v>
      </c>
      <c r="G15" s="183">
        <v>850</v>
      </c>
      <c r="H15" s="195">
        <v>89.5</v>
      </c>
      <c r="I15" s="178">
        <v>1.3</v>
      </c>
      <c r="J15" s="183">
        <v>147</v>
      </c>
      <c r="K15" s="175">
        <v>14.4</v>
      </c>
      <c r="L15" s="175">
        <v>39.4</v>
      </c>
      <c r="M15" s="175">
        <v>553</v>
      </c>
      <c r="N15" s="175">
        <v>53</v>
      </c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161">
        <v>8</v>
      </c>
      <c r="B16" s="161">
        <v>10517</v>
      </c>
      <c r="C16" s="201"/>
      <c r="D16" s="161"/>
      <c r="E16" s="164"/>
      <c r="F16" s="161"/>
      <c r="G16" s="164"/>
      <c r="H16" s="165"/>
      <c r="I16" s="201"/>
      <c r="J16" s="201"/>
      <c r="K16" s="161"/>
      <c r="L16" s="201"/>
      <c r="M16" s="161"/>
      <c r="N16" s="16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161">
        <v>9</v>
      </c>
      <c r="B17" s="161">
        <v>10745</v>
      </c>
      <c r="C17" s="201"/>
      <c r="D17" s="161"/>
      <c r="E17" s="164"/>
      <c r="F17" s="161"/>
      <c r="G17" s="164"/>
      <c r="H17" s="165"/>
      <c r="I17" s="201"/>
      <c r="J17" s="201"/>
      <c r="K17" s="161"/>
      <c r="L17" s="161"/>
      <c r="M17" s="161"/>
      <c r="N17" s="16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175">
        <v>10</v>
      </c>
      <c r="B18" s="21">
        <v>9947</v>
      </c>
      <c r="C18" s="175">
        <v>7.58</v>
      </c>
      <c r="D18" s="175">
        <v>3220</v>
      </c>
      <c r="E18" s="183">
        <v>1640</v>
      </c>
      <c r="F18" s="175">
        <v>1934</v>
      </c>
      <c r="G18" s="178"/>
      <c r="H18" s="179"/>
      <c r="I18" s="177"/>
      <c r="J18" s="177"/>
      <c r="K18" s="175"/>
      <c r="L18" s="175"/>
      <c r="M18" s="175">
        <v>936</v>
      </c>
      <c r="N18" s="175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175" t="s">
        <v>69</v>
      </c>
      <c r="B19" s="21">
        <v>10184</v>
      </c>
      <c r="C19" s="175">
        <v>7.27</v>
      </c>
      <c r="D19" s="175">
        <v>3140</v>
      </c>
      <c r="E19" s="183">
        <v>440</v>
      </c>
      <c r="F19" s="175">
        <v>794</v>
      </c>
      <c r="G19" s="183">
        <v>200</v>
      </c>
      <c r="H19" s="195">
        <v>85.5</v>
      </c>
      <c r="I19" s="178">
        <v>2</v>
      </c>
      <c r="J19" s="183">
        <v>95</v>
      </c>
      <c r="K19" s="178">
        <v>9.42</v>
      </c>
      <c r="L19" s="178">
        <v>13.4</v>
      </c>
      <c r="M19" s="175">
        <v>922</v>
      </c>
      <c r="N19" s="175">
        <v>34</v>
      </c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175">
        <v>12</v>
      </c>
      <c r="B20" s="21">
        <v>10307</v>
      </c>
      <c r="C20" s="175">
        <v>7.58</v>
      </c>
      <c r="D20" s="175">
        <v>3050</v>
      </c>
      <c r="E20" s="183">
        <v>800</v>
      </c>
      <c r="F20" s="175">
        <v>1120</v>
      </c>
      <c r="G20" s="178"/>
      <c r="H20" s="179"/>
      <c r="I20" s="177"/>
      <c r="J20" s="177"/>
      <c r="K20" s="175"/>
      <c r="L20" s="175"/>
      <c r="M20" s="175">
        <v>652</v>
      </c>
      <c r="N20" s="175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175">
        <v>13</v>
      </c>
      <c r="B21" s="21">
        <v>10287</v>
      </c>
      <c r="C21" s="175">
        <v>7.48</v>
      </c>
      <c r="D21" s="175">
        <v>2830</v>
      </c>
      <c r="E21" s="183">
        <v>220</v>
      </c>
      <c r="F21" s="175">
        <v>1019</v>
      </c>
      <c r="G21" s="178"/>
      <c r="H21" s="179"/>
      <c r="I21" s="177"/>
      <c r="J21" s="177"/>
      <c r="K21" s="177"/>
      <c r="L21" s="175"/>
      <c r="M21" s="175">
        <v>681</v>
      </c>
      <c r="N21" s="175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175">
        <v>14</v>
      </c>
      <c r="B22" s="21">
        <v>10460</v>
      </c>
      <c r="C22" s="177">
        <v>7</v>
      </c>
      <c r="D22" s="175">
        <v>4660</v>
      </c>
      <c r="E22" s="183">
        <v>440</v>
      </c>
      <c r="F22" s="175">
        <v>1022</v>
      </c>
      <c r="G22" s="178"/>
      <c r="H22" s="179"/>
      <c r="I22" s="177"/>
      <c r="J22" s="177"/>
      <c r="K22" s="175"/>
      <c r="L22" s="175"/>
      <c r="M22" s="175">
        <v>1149</v>
      </c>
      <c r="N22" s="175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161">
        <v>15</v>
      </c>
      <c r="B23" s="161">
        <v>10223</v>
      </c>
      <c r="C23" s="201"/>
      <c r="D23" s="161"/>
      <c r="E23" s="172"/>
      <c r="F23" s="161"/>
      <c r="G23" s="164"/>
      <c r="H23" s="165"/>
      <c r="I23" s="201"/>
      <c r="J23" s="201"/>
      <c r="K23" s="161"/>
      <c r="L23" s="161"/>
      <c r="M23" s="161"/>
      <c r="N23" s="16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161">
        <v>16</v>
      </c>
      <c r="B24" s="161">
        <v>9561</v>
      </c>
      <c r="C24" s="201"/>
      <c r="D24" s="161"/>
      <c r="E24" s="172"/>
      <c r="F24" s="161"/>
      <c r="G24" s="164"/>
      <c r="H24" s="165"/>
      <c r="I24" s="201"/>
      <c r="J24" s="201"/>
      <c r="K24" s="161"/>
      <c r="L24" s="161"/>
      <c r="M24" s="161"/>
      <c r="N24" s="16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175">
        <v>17</v>
      </c>
      <c r="B25" s="21">
        <v>10560</v>
      </c>
      <c r="C25" s="175">
        <v>7.67</v>
      </c>
      <c r="D25" s="175">
        <v>4340</v>
      </c>
      <c r="E25" s="183">
        <v>920</v>
      </c>
      <c r="F25" s="175">
        <v>984</v>
      </c>
      <c r="G25" s="178"/>
      <c r="H25" s="179"/>
      <c r="I25" s="177"/>
      <c r="J25" s="177"/>
      <c r="K25" s="175"/>
      <c r="L25" s="175"/>
      <c r="M25" s="175">
        <v>1099</v>
      </c>
      <c r="N25" s="175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175">
        <v>18</v>
      </c>
      <c r="B26" s="21">
        <v>11108</v>
      </c>
      <c r="C26" s="175">
        <v>7.64</v>
      </c>
      <c r="D26" s="175">
        <v>3850</v>
      </c>
      <c r="E26" s="183">
        <v>760</v>
      </c>
      <c r="F26" s="175">
        <v>943</v>
      </c>
      <c r="G26" s="178"/>
      <c r="H26" s="179"/>
      <c r="I26" s="177"/>
      <c r="J26" s="177"/>
      <c r="K26" s="175"/>
      <c r="L26" s="175"/>
      <c r="M26" s="175">
        <v>978</v>
      </c>
      <c r="N26" s="175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175">
        <v>19</v>
      </c>
      <c r="B27" s="21">
        <v>10783</v>
      </c>
      <c r="C27" s="175">
        <v>7.74</v>
      </c>
      <c r="D27" s="175">
        <v>4480</v>
      </c>
      <c r="E27" s="183">
        <v>920</v>
      </c>
      <c r="F27" s="175">
        <v>973</v>
      </c>
      <c r="G27" s="178"/>
      <c r="H27" s="179"/>
      <c r="I27" s="177"/>
      <c r="J27" s="177"/>
      <c r="K27" s="175"/>
      <c r="L27" s="175"/>
      <c r="M27" s="175">
        <v>1347</v>
      </c>
      <c r="N27" s="175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175" t="s">
        <v>75</v>
      </c>
      <c r="B28" s="21">
        <v>8686</v>
      </c>
      <c r="C28" s="175">
        <v>8.01</v>
      </c>
      <c r="D28" s="175">
        <v>3170</v>
      </c>
      <c r="E28" s="183">
        <v>780</v>
      </c>
      <c r="F28" s="175">
        <v>897</v>
      </c>
      <c r="G28" s="178"/>
      <c r="H28" s="179"/>
      <c r="I28" s="177"/>
      <c r="J28" s="177"/>
      <c r="K28" s="175"/>
      <c r="L28" s="175"/>
      <c r="M28" s="175">
        <v>851</v>
      </c>
      <c r="N28" s="175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75" t="s">
        <v>93</v>
      </c>
      <c r="B29" s="21">
        <v>11217</v>
      </c>
      <c r="C29" s="175">
        <v>8.01</v>
      </c>
      <c r="D29" s="175">
        <v>3110</v>
      </c>
      <c r="E29" s="183">
        <v>880</v>
      </c>
      <c r="F29" s="175">
        <v>1196</v>
      </c>
      <c r="G29" s="183">
        <v>300</v>
      </c>
      <c r="H29" s="178">
        <v>73.5</v>
      </c>
      <c r="I29" s="178">
        <v>2.08</v>
      </c>
      <c r="J29" s="183">
        <v>128</v>
      </c>
      <c r="K29" s="175">
        <v>5.6</v>
      </c>
      <c r="L29" s="175">
        <v>15.8</v>
      </c>
      <c r="M29" s="175">
        <v>780</v>
      </c>
      <c r="N29" s="175">
        <v>43</v>
      </c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61">
        <v>22</v>
      </c>
      <c r="B30" s="161">
        <v>10568</v>
      </c>
      <c r="C30" s="201"/>
      <c r="D30" s="161"/>
      <c r="E30" s="164"/>
      <c r="F30" s="161"/>
      <c r="G30" s="201"/>
      <c r="H30" s="165"/>
      <c r="I30" s="201"/>
      <c r="J30" s="201"/>
      <c r="K30" s="161"/>
      <c r="L30" s="161"/>
      <c r="M30" s="161"/>
      <c r="N30" s="16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61" t="s">
        <v>82</v>
      </c>
      <c r="B31" s="161">
        <v>10479</v>
      </c>
      <c r="C31" s="201"/>
      <c r="D31" s="161"/>
      <c r="E31" s="164"/>
      <c r="F31" s="161"/>
      <c r="G31" s="201"/>
      <c r="H31" s="165"/>
      <c r="I31" s="201"/>
      <c r="J31" s="201"/>
      <c r="K31" s="164"/>
      <c r="L31" s="161"/>
      <c r="M31" s="161"/>
      <c r="N31" s="16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175">
        <v>24</v>
      </c>
      <c r="B32" s="21">
        <v>10598</v>
      </c>
      <c r="C32" s="175">
        <v>7.56</v>
      </c>
      <c r="D32" s="175">
        <v>4260</v>
      </c>
      <c r="E32" s="183">
        <v>780</v>
      </c>
      <c r="F32" s="175">
        <v>849</v>
      </c>
      <c r="G32" s="177"/>
      <c r="H32" s="179"/>
      <c r="I32" s="177"/>
      <c r="J32" s="177"/>
      <c r="K32" s="175"/>
      <c r="L32" s="175"/>
      <c r="M32" s="175">
        <v>971</v>
      </c>
      <c r="N32" s="175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175">
        <v>25</v>
      </c>
      <c r="B33" s="21">
        <v>11111</v>
      </c>
      <c r="C33" s="175">
        <v>7.62</v>
      </c>
      <c r="D33" s="175">
        <v>4620</v>
      </c>
      <c r="E33" s="204">
        <v>360</v>
      </c>
      <c r="F33" s="180">
        <v>725</v>
      </c>
      <c r="G33" s="183">
        <v>340</v>
      </c>
      <c r="H33" s="178">
        <v>68.18</v>
      </c>
      <c r="I33" s="178">
        <v>1.6</v>
      </c>
      <c r="J33" s="178">
        <v>89.6</v>
      </c>
      <c r="K33" s="178">
        <v>9.24</v>
      </c>
      <c r="L33" s="175">
        <v>11.7</v>
      </c>
      <c r="M33" s="175">
        <v>1071</v>
      </c>
      <c r="N33" s="175">
        <v>62</v>
      </c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175">
        <v>26</v>
      </c>
      <c r="B34" s="21">
        <v>9847</v>
      </c>
      <c r="C34" s="175">
        <v>7.65</v>
      </c>
      <c r="D34" s="175">
        <v>4770</v>
      </c>
      <c r="E34" s="183">
        <v>560</v>
      </c>
      <c r="F34" s="175">
        <v>781</v>
      </c>
      <c r="G34" s="177"/>
      <c r="H34" s="179"/>
      <c r="I34" s="177"/>
      <c r="J34" s="175"/>
      <c r="K34" s="175"/>
      <c r="L34" s="175"/>
      <c r="M34" s="175">
        <v>1142</v>
      </c>
      <c r="N34" s="175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175">
        <v>27</v>
      </c>
      <c r="B35" s="175">
        <v>10634</v>
      </c>
      <c r="C35" s="177">
        <v>7.75</v>
      </c>
      <c r="D35" s="183">
        <v>3240</v>
      </c>
      <c r="E35" s="183">
        <v>440</v>
      </c>
      <c r="F35" s="183">
        <v>690</v>
      </c>
      <c r="G35" s="178"/>
      <c r="H35" s="177"/>
      <c r="I35" s="177"/>
      <c r="J35" s="177"/>
      <c r="K35" s="177"/>
      <c r="L35" s="177"/>
      <c r="M35" s="183">
        <v>773</v>
      </c>
      <c r="N35" s="183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175">
        <v>28</v>
      </c>
      <c r="B36" s="175">
        <v>10853</v>
      </c>
      <c r="C36" s="177">
        <v>7.88</v>
      </c>
      <c r="D36" s="175">
        <v>2570</v>
      </c>
      <c r="E36" s="183">
        <v>420</v>
      </c>
      <c r="F36" s="175">
        <v>420</v>
      </c>
      <c r="G36" s="177"/>
      <c r="H36" s="179"/>
      <c r="I36" s="178"/>
      <c r="J36" s="178"/>
      <c r="K36" s="175"/>
      <c r="L36" s="177"/>
      <c r="M36" s="175">
        <v>425</v>
      </c>
      <c r="N36" s="175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161">
        <v>29</v>
      </c>
      <c r="B37" s="161">
        <v>10764</v>
      </c>
      <c r="C37" s="201"/>
      <c r="D37" s="161"/>
      <c r="E37" s="164"/>
      <c r="F37" s="161"/>
      <c r="G37" s="201"/>
      <c r="H37" s="165"/>
      <c r="I37" s="164"/>
      <c r="J37" s="164"/>
      <c r="K37" s="161"/>
      <c r="L37" s="201"/>
      <c r="M37" s="161"/>
      <c r="N37" s="16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161">
        <v>30</v>
      </c>
      <c r="B38" s="161">
        <v>10490</v>
      </c>
      <c r="C38" s="201"/>
      <c r="D38" s="161"/>
      <c r="E38" s="164"/>
      <c r="F38" s="161"/>
      <c r="G38" s="201"/>
      <c r="H38" s="165"/>
      <c r="I38" s="164"/>
      <c r="J38" s="161"/>
      <c r="K38" s="161"/>
      <c r="L38" s="161"/>
      <c r="M38" s="161"/>
      <c r="N38" s="16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175">
        <v>31</v>
      </c>
      <c r="B39" s="175">
        <v>10471</v>
      </c>
      <c r="C39" s="177">
        <v>7.67</v>
      </c>
      <c r="D39" s="175">
        <v>4380</v>
      </c>
      <c r="E39" s="183">
        <v>960</v>
      </c>
      <c r="F39" s="175">
        <v>1617</v>
      </c>
      <c r="G39" s="177"/>
      <c r="H39" s="179"/>
      <c r="I39" s="178"/>
      <c r="J39" s="178"/>
      <c r="K39" s="177"/>
      <c r="L39" s="177"/>
      <c r="M39" s="175">
        <v>1276</v>
      </c>
      <c r="N39" s="175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7.59</v>
      </c>
      <c r="D40" s="50">
        <f>ROUND(AVERAGE(D9:D39),0)</f>
        <v>3722</v>
      </c>
      <c r="E40" s="51">
        <f>ROUND(AVERAGE(E9:E39),1)</f>
        <v>769</v>
      </c>
      <c r="F40" s="51">
        <f>ROUND(AVERAGE(F9:F39),1)</f>
        <v>1039.6</v>
      </c>
      <c r="G40" s="49">
        <f>ROUND(AVERAGE(G9:G39),2)</f>
        <v>422.5</v>
      </c>
      <c r="H40" s="49">
        <f>ROUND(AVERAGE(H9:H39),2)</f>
        <v>79.17</v>
      </c>
      <c r="I40" s="51">
        <f>ROUND(AVERAGE(I9:I39),1)</f>
        <v>1.7</v>
      </c>
      <c r="J40" s="51">
        <f>ROUND(AVERAGE(J9:J39),1)</f>
        <v>114.9</v>
      </c>
      <c r="K40" s="49">
        <f>ROUND(AVERAGE(K9:K39),2)</f>
        <v>9.67</v>
      </c>
      <c r="L40" s="49">
        <f>ROUND(AVERAGE(L9:L39),2)</f>
        <v>20.08</v>
      </c>
      <c r="M40" s="50">
        <f>ROUND(AVERAGE(M9:M39),0)</f>
        <v>945</v>
      </c>
      <c r="N40" s="86">
        <f>ROUND(AVERAGE(N9:N39),0)</f>
        <v>48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 aca="true" t="shared" si="0" ref="E41:N41">(E40*$J$3)/1000</f>
        <v>8092.633516129032</v>
      </c>
      <c r="F41" s="25">
        <f t="shared" si="0"/>
        <v>10940.314438709676</v>
      </c>
      <c r="G41" s="25">
        <f t="shared" si="0"/>
        <v>4446.212822580645</v>
      </c>
      <c r="H41" s="25">
        <f t="shared" si="0"/>
        <v>833.1518796774193</v>
      </c>
      <c r="I41" s="25">
        <f t="shared" si="0"/>
        <v>17.890087096774195</v>
      </c>
      <c r="J41" s="25">
        <f t="shared" si="0"/>
        <v>1209.1594161290323</v>
      </c>
      <c r="K41" s="25">
        <f t="shared" si="0"/>
        <v>101.76302483870967</v>
      </c>
      <c r="L41" s="25">
        <f t="shared" si="0"/>
        <v>211.31349935483868</v>
      </c>
      <c r="M41" s="25">
        <f t="shared" si="0"/>
        <v>9944.783709677418</v>
      </c>
      <c r="N41" s="25">
        <f t="shared" si="0"/>
        <v>505.1318709677419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(E40*$H$3)/1000</f>
        <v>250871.639</v>
      </c>
      <c r="F42" s="25">
        <f aca="true" t="shared" si="1" ref="F42:N42">(F40*$H$3)/1000</f>
        <v>339149.74759999994</v>
      </c>
      <c r="G42" s="25">
        <f t="shared" si="1"/>
        <v>137832.5975</v>
      </c>
      <c r="H42" s="25">
        <f t="shared" si="1"/>
        <v>25827.70827</v>
      </c>
      <c r="I42" s="25">
        <f t="shared" si="1"/>
        <v>554.5926999999999</v>
      </c>
      <c r="J42" s="25">
        <f t="shared" si="1"/>
        <v>37483.9419</v>
      </c>
      <c r="K42" s="25">
        <f t="shared" si="1"/>
        <v>3154.65377</v>
      </c>
      <c r="L42" s="25">
        <f t="shared" si="1"/>
        <v>6550.7184799999995</v>
      </c>
      <c r="M42" s="25">
        <f t="shared" si="1"/>
        <v>308288.295</v>
      </c>
      <c r="N42" s="25">
        <f t="shared" si="1"/>
        <v>15659.088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"/>
  <sheetViews>
    <sheetView zoomScale="150" zoomScaleNormal="150" zoomScalePageLayoutView="0" workbookViewId="0" topLeftCell="A1">
      <selection activeCell="B9" sqref="B9:B38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4" width="10.7109375" style="6" customWidth="1"/>
    <col min="5" max="5" width="13.57421875" style="6" customWidth="1"/>
    <col min="6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115</v>
      </c>
      <c r="B3" s="5"/>
      <c r="C3" s="8"/>
      <c r="D3" s="5"/>
      <c r="E3" s="5"/>
      <c r="F3" s="169">
        <v>30</v>
      </c>
      <c r="G3" s="8" t="s">
        <v>106</v>
      </c>
      <c r="H3" s="168">
        <v>275951</v>
      </c>
      <c r="I3" s="171" t="s">
        <v>55</v>
      </c>
      <c r="J3" s="170">
        <f>H3/F3</f>
        <v>9198.366666666667</v>
      </c>
      <c r="K3" s="171" t="s">
        <v>105</v>
      </c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57</v>
      </c>
      <c r="B8" s="37"/>
      <c r="C8" s="41" t="s">
        <v>58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5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161">
        <v>1</v>
      </c>
      <c r="B9" s="162" t="s">
        <v>116</v>
      </c>
      <c r="C9" s="197"/>
      <c r="D9" s="198"/>
      <c r="E9" s="199"/>
      <c r="F9" s="198"/>
      <c r="G9" s="200"/>
      <c r="H9" s="200"/>
      <c r="I9" s="200"/>
      <c r="J9" s="200"/>
      <c r="K9" s="200"/>
      <c r="L9" s="200"/>
      <c r="M9" s="198"/>
      <c r="N9" s="200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175">
        <v>2</v>
      </c>
      <c r="B10" s="176">
        <v>9803</v>
      </c>
      <c r="C10" s="177">
        <v>7.51</v>
      </c>
      <c r="D10" s="175">
        <v>3230</v>
      </c>
      <c r="E10" s="178">
        <v>20.3</v>
      </c>
      <c r="F10" s="175">
        <v>62</v>
      </c>
      <c r="G10" s="177"/>
      <c r="H10" s="179"/>
      <c r="I10" s="177"/>
      <c r="J10" s="175"/>
      <c r="K10" s="175"/>
      <c r="L10" s="177"/>
      <c r="M10" s="175">
        <v>978</v>
      </c>
      <c r="N10" s="175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175">
        <v>3</v>
      </c>
      <c r="B11" s="175">
        <v>9992</v>
      </c>
      <c r="C11" s="175">
        <v>7.57</v>
      </c>
      <c r="D11" s="175">
        <v>3090</v>
      </c>
      <c r="E11" s="175">
        <v>23.3</v>
      </c>
      <c r="F11" s="175">
        <v>63</v>
      </c>
      <c r="G11" s="175"/>
      <c r="H11" s="175"/>
      <c r="I11" s="177"/>
      <c r="J11" s="175"/>
      <c r="K11" s="175"/>
      <c r="L11" s="175"/>
      <c r="M11" s="175">
        <v>950</v>
      </c>
      <c r="N11" s="203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175">
        <v>4</v>
      </c>
      <c r="B12" s="21" t="s">
        <v>117</v>
      </c>
      <c r="C12" s="175">
        <v>7.64</v>
      </c>
      <c r="D12" s="175">
        <v>3340</v>
      </c>
      <c r="E12" s="178">
        <v>12.4</v>
      </c>
      <c r="F12" s="175">
        <v>47</v>
      </c>
      <c r="G12" s="177">
        <v>7.55</v>
      </c>
      <c r="H12" s="179">
        <v>0.19</v>
      </c>
      <c r="I12" s="177">
        <v>7.41</v>
      </c>
      <c r="J12" s="177">
        <v>11.8</v>
      </c>
      <c r="K12" s="177">
        <v>0.44</v>
      </c>
      <c r="L12" s="175">
        <v>0.94</v>
      </c>
      <c r="M12" s="175">
        <v>766</v>
      </c>
      <c r="N12" s="175">
        <v>88</v>
      </c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161">
        <v>5</v>
      </c>
      <c r="B13" s="161">
        <v>9291</v>
      </c>
      <c r="C13" s="161"/>
      <c r="D13" s="161"/>
      <c r="E13" s="164"/>
      <c r="F13" s="161"/>
      <c r="G13" s="202"/>
      <c r="H13" s="165"/>
      <c r="I13" s="205"/>
      <c r="J13" s="205"/>
      <c r="K13" s="161"/>
      <c r="L13" s="161"/>
      <c r="M13" s="161"/>
      <c r="N13" s="16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161">
        <v>6</v>
      </c>
      <c r="B14" s="161">
        <v>9105</v>
      </c>
      <c r="C14" s="161"/>
      <c r="D14" s="161"/>
      <c r="E14" s="164"/>
      <c r="F14" s="161"/>
      <c r="G14" s="202"/>
      <c r="H14" s="165"/>
      <c r="I14" s="205"/>
      <c r="J14" s="205"/>
      <c r="K14" s="161"/>
      <c r="L14" s="161"/>
      <c r="M14" s="161"/>
      <c r="N14" s="16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175">
        <v>7</v>
      </c>
      <c r="B15" s="21">
        <v>9367</v>
      </c>
      <c r="C15" s="175">
        <v>7.57</v>
      </c>
      <c r="D15" s="175">
        <v>3250</v>
      </c>
      <c r="E15" s="178">
        <v>15.2</v>
      </c>
      <c r="F15" s="175">
        <v>84</v>
      </c>
      <c r="G15" s="178"/>
      <c r="H15" s="179"/>
      <c r="I15" s="177"/>
      <c r="J15" s="177"/>
      <c r="K15" s="175"/>
      <c r="L15" s="175"/>
      <c r="M15" s="175">
        <v>716</v>
      </c>
      <c r="N15" s="175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175">
        <v>8</v>
      </c>
      <c r="B16" s="175">
        <v>8610</v>
      </c>
      <c r="C16" s="177">
        <v>7.54</v>
      </c>
      <c r="D16" s="175">
        <v>3080</v>
      </c>
      <c r="E16" s="178">
        <v>23.6</v>
      </c>
      <c r="F16" s="175">
        <v>63</v>
      </c>
      <c r="G16" s="177">
        <v>6.35</v>
      </c>
      <c r="H16" s="179">
        <v>1</v>
      </c>
      <c r="I16" s="177">
        <v>6.2</v>
      </c>
      <c r="J16" s="177">
        <v>8.6</v>
      </c>
      <c r="K16" s="175">
        <v>0.47</v>
      </c>
      <c r="L16" s="177">
        <v>0.87</v>
      </c>
      <c r="M16" s="175">
        <v>709</v>
      </c>
      <c r="N16" s="175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175">
        <v>9</v>
      </c>
      <c r="B17" s="175">
        <v>8818</v>
      </c>
      <c r="C17" s="177">
        <v>7.56</v>
      </c>
      <c r="D17" s="175">
        <v>2920</v>
      </c>
      <c r="E17" s="178">
        <v>13.8</v>
      </c>
      <c r="F17" s="175">
        <v>76</v>
      </c>
      <c r="G17" s="178"/>
      <c r="H17" s="179"/>
      <c r="I17" s="177"/>
      <c r="J17" s="177"/>
      <c r="K17" s="175"/>
      <c r="L17" s="175"/>
      <c r="M17" s="175">
        <v>709</v>
      </c>
      <c r="N17" s="175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175">
        <v>10</v>
      </c>
      <c r="B18" s="175">
        <v>8979</v>
      </c>
      <c r="C18" s="175">
        <v>7.65</v>
      </c>
      <c r="D18" s="175">
        <v>3020</v>
      </c>
      <c r="E18" s="178">
        <v>30</v>
      </c>
      <c r="F18" s="175">
        <v>96</v>
      </c>
      <c r="G18" s="178"/>
      <c r="H18" s="179"/>
      <c r="I18" s="177"/>
      <c r="J18" s="177"/>
      <c r="K18" s="175"/>
      <c r="L18" s="175"/>
      <c r="M18" s="175">
        <v>815</v>
      </c>
      <c r="N18" s="175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161">
        <v>11</v>
      </c>
      <c r="B19" s="161">
        <v>9466</v>
      </c>
      <c r="C19" s="161"/>
      <c r="D19" s="161"/>
      <c r="E19" s="164"/>
      <c r="F19" s="161"/>
      <c r="G19" s="164"/>
      <c r="H19" s="165"/>
      <c r="I19" s="205"/>
      <c r="J19" s="205"/>
      <c r="K19" s="161"/>
      <c r="L19" s="202"/>
      <c r="M19" s="161"/>
      <c r="N19" s="16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161">
        <v>12</v>
      </c>
      <c r="B20" s="161">
        <v>10111</v>
      </c>
      <c r="C20" s="161"/>
      <c r="D20" s="161"/>
      <c r="E20" s="164"/>
      <c r="F20" s="161"/>
      <c r="G20" s="164"/>
      <c r="H20" s="165"/>
      <c r="I20" s="205"/>
      <c r="J20" s="205"/>
      <c r="K20" s="161"/>
      <c r="L20" s="161"/>
      <c r="M20" s="161"/>
      <c r="N20" s="16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161">
        <v>13</v>
      </c>
      <c r="B21" s="161" t="s">
        <v>118</v>
      </c>
      <c r="C21" s="161"/>
      <c r="D21" s="161"/>
      <c r="E21" s="164"/>
      <c r="F21" s="161"/>
      <c r="G21" s="164"/>
      <c r="H21" s="165"/>
      <c r="I21" s="205"/>
      <c r="J21" s="205"/>
      <c r="K21" s="202"/>
      <c r="L21" s="161"/>
      <c r="M21" s="161"/>
      <c r="N21" s="16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175">
        <v>14</v>
      </c>
      <c r="B22" s="175">
        <v>9183</v>
      </c>
      <c r="C22" s="175">
        <v>7.49</v>
      </c>
      <c r="D22" s="175">
        <v>3360</v>
      </c>
      <c r="E22" s="178">
        <v>16.3</v>
      </c>
      <c r="F22" s="175">
        <v>54</v>
      </c>
      <c r="G22" s="178"/>
      <c r="H22" s="179"/>
      <c r="I22" s="177"/>
      <c r="J22" s="177"/>
      <c r="K22" s="175"/>
      <c r="L22" s="175"/>
      <c r="M22" s="175">
        <v>780</v>
      </c>
      <c r="N22" s="175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175">
        <v>15</v>
      </c>
      <c r="B23" s="175">
        <v>9350</v>
      </c>
      <c r="C23" s="177">
        <v>7.56</v>
      </c>
      <c r="D23" s="175">
        <v>3400</v>
      </c>
      <c r="E23" s="178">
        <v>16.3</v>
      </c>
      <c r="F23" s="175">
        <v>57</v>
      </c>
      <c r="G23" s="177">
        <v>7.3</v>
      </c>
      <c r="H23" s="179">
        <v>0.41</v>
      </c>
      <c r="I23" s="177">
        <v>7.78</v>
      </c>
      <c r="J23" s="177">
        <v>13.2</v>
      </c>
      <c r="K23" s="175">
        <v>0.81</v>
      </c>
      <c r="L23" s="175">
        <v>1.59</v>
      </c>
      <c r="M23" s="175">
        <v>822</v>
      </c>
      <c r="N23" s="175">
        <v>74</v>
      </c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175">
        <v>16</v>
      </c>
      <c r="B24" s="175">
        <v>9304</v>
      </c>
      <c r="C24" s="177">
        <v>7.7</v>
      </c>
      <c r="D24" s="175">
        <v>3460</v>
      </c>
      <c r="E24" s="178">
        <v>17.3</v>
      </c>
      <c r="F24" s="175">
        <v>63</v>
      </c>
      <c r="G24" s="177"/>
      <c r="H24" s="179"/>
      <c r="I24" s="177"/>
      <c r="J24" s="177"/>
      <c r="K24" s="175"/>
      <c r="L24" s="175"/>
      <c r="M24" s="175">
        <v>865</v>
      </c>
      <c r="N24" s="175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175">
        <v>17</v>
      </c>
      <c r="B25" s="175">
        <v>8545</v>
      </c>
      <c r="C25" s="175">
        <v>7.65</v>
      </c>
      <c r="D25" s="175">
        <v>3520</v>
      </c>
      <c r="E25" s="178">
        <v>17.3</v>
      </c>
      <c r="F25" s="175">
        <v>59</v>
      </c>
      <c r="G25" s="177"/>
      <c r="H25" s="179"/>
      <c r="I25" s="177"/>
      <c r="J25" s="177"/>
      <c r="K25" s="175"/>
      <c r="L25" s="175"/>
      <c r="M25" s="175">
        <v>950</v>
      </c>
      <c r="N25" s="175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175">
        <v>18</v>
      </c>
      <c r="B26" s="21">
        <v>9337</v>
      </c>
      <c r="C26" s="175">
        <v>7.56</v>
      </c>
      <c r="D26" s="175">
        <v>3510</v>
      </c>
      <c r="E26" s="178">
        <v>25.5</v>
      </c>
      <c r="F26" s="175">
        <v>64</v>
      </c>
      <c r="G26" s="177"/>
      <c r="H26" s="179"/>
      <c r="I26" s="177"/>
      <c r="J26" s="177"/>
      <c r="K26" s="175"/>
      <c r="L26" s="175"/>
      <c r="M26" s="175">
        <v>943</v>
      </c>
      <c r="N26" s="175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161">
        <v>19</v>
      </c>
      <c r="B27" s="161" t="s">
        <v>119</v>
      </c>
      <c r="C27" s="161"/>
      <c r="D27" s="161"/>
      <c r="E27" s="164"/>
      <c r="F27" s="161"/>
      <c r="G27" s="205"/>
      <c r="H27" s="165"/>
      <c r="I27" s="205"/>
      <c r="J27" s="205"/>
      <c r="K27" s="161"/>
      <c r="L27" s="161"/>
      <c r="M27" s="161"/>
      <c r="N27" s="16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161">
        <v>20</v>
      </c>
      <c r="B28" s="161" t="s">
        <v>120</v>
      </c>
      <c r="C28" s="161"/>
      <c r="D28" s="161"/>
      <c r="E28" s="164"/>
      <c r="F28" s="161"/>
      <c r="G28" s="205"/>
      <c r="H28" s="165"/>
      <c r="I28" s="205"/>
      <c r="J28" s="205"/>
      <c r="K28" s="161"/>
      <c r="L28" s="161"/>
      <c r="M28" s="161"/>
      <c r="N28" s="16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75">
        <v>21</v>
      </c>
      <c r="B29" s="21">
        <v>9010</v>
      </c>
      <c r="C29" s="175">
        <v>7.54</v>
      </c>
      <c r="D29" s="175">
        <v>3470</v>
      </c>
      <c r="E29" s="178">
        <v>18.5</v>
      </c>
      <c r="F29" s="175">
        <v>64</v>
      </c>
      <c r="G29" s="177">
        <v>9.42</v>
      </c>
      <c r="H29" s="179">
        <v>1.24</v>
      </c>
      <c r="I29" s="177">
        <v>6.7</v>
      </c>
      <c r="J29" s="177">
        <v>10.4</v>
      </c>
      <c r="K29" s="175">
        <v>0.46</v>
      </c>
      <c r="L29" s="175">
        <v>1.19</v>
      </c>
      <c r="M29" s="175">
        <v>766</v>
      </c>
      <c r="N29" s="175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75">
        <v>22</v>
      </c>
      <c r="B30" s="175">
        <v>8585</v>
      </c>
      <c r="C30" s="177">
        <v>7.46</v>
      </c>
      <c r="D30" s="175">
        <v>3260</v>
      </c>
      <c r="E30" s="178">
        <v>20</v>
      </c>
      <c r="F30" s="175">
        <v>77</v>
      </c>
      <c r="G30" s="177"/>
      <c r="H30" s="179"/>
      <c r="I30" s="177"/>
      <c r="J30" s="177">
        <v>9.6</v>
      </c>
      <c r="K30" s="175"/>
      <c r="L30" s="175">
        <v>1.37</v>
      </c>
      <c r="M30" s="175">
        <v>837</v>
      </c>
      <c r="N30" s="175"/>
      <c r="O30" s="184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75">
        <v>23</v>
      </c>
      <c r="B31" s="175">
        <v>9610</v>
      </c>
      <c r="C31" s="177">
        <v>7.99</v>
      </c>
      <c r="D31" s="175">
        <v>3280</v>
      </c>
      <c r="E31" s="178">
        <v>17.7</v>
      </c>
      <c r="F31" s="175">
        <v>56</v>
      </c>
      <c r="G31" s="177"/>
      <c r="H31" s="179"/>
      <c r="I31" s="177"/>
      <c r="J31" s="177"/>
      <c r="K31" s="178"/>
      <c r="L31" s="175"/>
      <c r="M31" s="175">
        <v>872</v>
      </c>
      <c r="N31" s="175"/>
      <c r="O31" s="18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175">
        <v>24</v>
      </c>
      <c r="B32" s="175" t="s">
        <v>121</v>
      </c>
      <c r="C32" s="175">
        <v>7.75</v>
      </c>
      <c r="D32" s="175">
        <v>3470</v>
      </c>
      <c r="E32" s="178">
        <v>16.7</v>
      </c>
      <c r="F32" s="175">
        <v>62</v>
      </c>
      <c r="G32" s="177"/>
      <c r="H32" s="179"/>
      <c r="I32" s="177"/>
      <c r="J32" s="177"/>
      <c r="K32" s="175"/>
      <c r="L32" s="175"/>
      <c r="M32" s="175">
        <v>936</v>
      </c>
      <c r="N32" s="175"/>
      <c r="O32" s="184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175">
        <v>25</v>
      </c>
      <c r="B33" s="175">
        <v>8787</v>
      </c>
      <c r="C33" s="175">
        <v>7.55</v>
      </c>
      <c r="D33" s="175">
        <v>3540</v>
      </c>
      <c r="E33" s="182">
        <v>16</v>
      </c>
      <c r="F33" s="180">
        <v>63</v>
      </c>
      <c r="G33" s="177"/>
      <c r="H33" s="179"/>
      <c r="I33" s="178"/>
      <c r="J33" s="177"/>
      <c r="K33" s="175"/>
      <c r="L33" s="175"/>
      <c r="M33" s="175">
        <v>978</v>
      </c>
      <c r="N33" s="175"/>
      <c r="O33" s="184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161">
        <v>26</v>
      </c>
      <c r="B34" s="161">
        <v>8606</v>
      </c>
      <c r="C34" s="161"/>
      <c r="D34" s="161"/>
      <c r="E34" s="164"/>
      <c r="F34" s="161"/>
      <c r="G34" s="205"/>
      <c r="H34" s="165"/>
      <c r="I34" s="164"/>
      <c r="J34" s="205"/>
      <c r="K34" s="161"/>
      <c r="L34" s="161"/>
      <c r="M34" s="161"/>
      <c r="N34" s="161"/>
      <c r="O34" s="184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161">
        <v>27</v>
      </c>
      <c r="B35" s="161">
        <v>8687</v>
      </c>
      <c r="C35" s="202"/>
      <c r="D35" s="172"/>
      <c r="E35" s="164"/>
      <c r="F35" s="172"/>
      <c r="G35" s="205"/>
      <c r="H35" s="202"/>
      <c r="I35" s="164"/>
      <c r="J35" s="205"/>
      <c r="K35" s="202"/>
      <c r="L35" s="202"/>
      <c r="M35" s="172"/>
      <c r="N35" s="172"/>
      <c r="O35" s="184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175">
        <v>28</v>
      </c>
      <c r="B36" s="175">
        <v>8150</v>
      </c>
      <c r="C36" s="177">
        <v>7.32</v>
      </c>
      <c r="D36" s="175">
        <v>3400</v>
      </c>
      <c r="E36" s="178">
        <v>30</v>
      </c>
      <c r="F36" s="175">
        <v>83</v>
      </c>
      <c r="G36" s="177"/>
      <c r="H36" s="179"/>
      <c r="I36" s="178"/>
      <c r="J36" s="177"/>
      <c r="K36" s="175"/>
      <c r="L36" s="177"/>
      <c r="M36" s="175">
        <v>915</v>
      </c>
      <c r="N36" s="175"/>
      <c r="O36" s="184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175">
        <v>29</v>
      </c>
      <c r="B37" s="175" t="s">
        <v>122</v>
      </c>
      <c r="C37" s="177">
        <v>7.71</v>
      </c>
      <c r="D37" s="175">
        <v>3310</v>
      </c>
      <c r="E37" s="178">
        <v>18</v>
      </c>
      <c r="F37" s="175">
        <v>74</v>
      </c>
      <c r="G37" s="177">
        <v>9.14</v>
      </c>
      <c r="H37" s="179">
        <v>1.01</v>
      </c>
      <c r="I37" s="177">
        <v>7.32</v>
      </c>
      <c r="J37" s="177">
        <v>12.6</v>
      </c>
      <c r="K37" s="177">
        <v>0.7</v>
      </c>
      <c r="L37" s="177">
        <v>1.38</v>
      </c>
      <c r="M37" s="175">
        <v>893</v>
      </c>
      <c r="N37" s="175"/>
      <c r="O37" s="184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 thickBot="1">
      <c r="A38" s="175">
        <v>30</v>
      </c>
      <c r="B38" s="175">
        <v>8629</v>
      </c>
      <c r="C38" s="177">
        <v>7.55</v>
      </c>
      <c r="D38" s="175">
        <v>3230</v>
      </c>
      <c r="E38" s="178">
        <v>18</v>
      </c>
      <c r="F38" s="175">
        <v>59</v>
      </c>
      <c r="G38" s="177"/>
      <c r="H38" s="179"/>
      <c r="I38" s="177"/>
      <c r="J38" s="177"/>
      <c r="K38" s="177"/>
      <c r="L38" s="177"/>
      <c r="M38" s="175">
        <v>879</v>
      </c>
      <c r="N38" s="175"/>
      <c r="O38" s="184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7.25" thickBot="1" thickTop="1">
      <c r="A39" s="48" t="s">
        <v>16</v>
      </c>
      <c r="B39" s="49"/>
      <c r="C39" s="49">
        <f>ROUND(AVERAGE(C9:C38),2)</f>
        <v>7.59</v>
      </c>
      <c r="D39" s="50">
        <f>ROUND(AVERAGE(D9:D38),0)</f>
        <v>3307</v>
      </c>
      <c r="E39" s="51">
        <f>ROUND(AVERAGE(E9:E38),1)</f>
        <v>19.3</v>
      </c>
      <c r="F39" s="51">
        <f>ROUND(AVERAGE(F9:F38),1)</f>
        <v>66.3</v>
      </c>
      <c r="G39" s="49">
        <f>ROUND(AVERAGE(G9:G38),2)</f>
        <v>7.95</v>
      </c>
      <c r="H39" s="49">
        <f>ROUND(AVERAGE(H9:H38),2)</f>
        <v>0.77</v>
      </c>
      <c r="I39" s="49">
        <f>ROUND(AVERAGE(I9:I38),1)</f>
        <v>7.1</v>
      </c>
      <c r="J39" s="49">
        <f>ROUND(AVERAGE(J9:J38),1)</f>
        <v>11</v>
      </c>
      <c r="K39" s="49">
        <f>ROUND(AVERAGE(K9:K38),2)</f>
        <v>0.58</v>
      </c>
      <c r="L39" s="49">
        <f>ROUND(AVERAGE(L9:L38),2)</f>
        <v>1.22</v>
      </c>
      <c r="M39" s="50">
        <f>ROUND(AVERAGE(M9:M38),0)</f>
        <v>854</v>
      </c>
      <c r="N39" s="86">
        <f>ROUND(AVERAGE(N9:N38),0)</f>
        <v>81</v>
      </c>
      <c r="O39" s="19"/>
      <c r="P39" s="5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47" ht="13.5" thickTop="1">
      <c r="A40" s="5" t="s">
        <v>17</v>
      </c>
      <c r="B40" s="21"/>
      <c r="C40" s="52"/>
      <c r="D40" s="21"/>
      <c r="E40" s="25">
        <f aca="true" t="shared" si="0" ref="E40:N40">(E39*$J$3)/1000</f>
        <v>177.52847666666668</v>
      </c>
      <c r="F40" s="25">
        <f t="shared" si="0"/>
        <v>609.8517099999999</v>
      </c>
      <c r="G40" s="25">
        <f t="shared" si="0"/>
        <v>73.127015</v>
      </c>
      <c r="H40" s="25">
        <f t="shared" si="0"/>
        <v>7.082742333333334</v>
      </c>
      <c r="I40" s="25">
        <f t="shared" si="0"/>
        <v>65.30840333333333</v>
      </c>
      <c r="J40" s="25">
        <f t="shared" si="0"/>
        <v>101.18203333333334</v>
      </c>
      <c r="K40" s="25">
        <f t="shared" si="0"/>
        <v>5.335052666666667</v>
      </c>
      <c r="L40" s="25">
        <f t="shared" si="0"/>
        <v>11.222007333333334</v>
      </c>
      <c r="M40" s="25">
        <f t="shared" si="0"/>
        <v>7855.405133333334</v>
      </c>
      <c r="N40" s="25">
        <f t="shared" si="0"/>
        <v>745.0677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36" ht="12.75">
      <c r="A41" s="5" t="s">
        <v>18</v>
      </c>
      <c r="B41" s="21"/>
      <c r="C41" s="22"/>
      <c r="D41" s="21"/>
      <c r="E41" s="25">
        <f>(E39*$H$3)/1000</f>
        <v>5325.8543</v>
      </c>
      <c r="F41" s="25">
        <f aca="true" t="shared" si="1" ref="F41:N41">(F39*$H$3)/1000</f>
        <v>18295.5513</v>
      </c>
      <c r="G41" s="25">
        <f t="shared" si="1"/>
        <v>2193.8104500000004</v>
      </c>
      <c r="H41" s="25">
        <f t="shared" si="1"/>
        <v>212.48227000000003</v>
      </c>
      <c r="I41" s="25">
        <f t="shared" si="1"/>
        <v>1959.2521</v>
      </c>
      <c r="J41" s="25">
        <f t="shared" si="1"/>
        <v>3035.461</v>
      </c>
      <c r="K41" s="25">
        <f t="shared" si="1"/>
        <v>160.05158</v>
      </c>
      <c r="L41" s="25">
        <f t="shared" si="1"/>
        <v>336.66022</v>
      </c>
      <c r="M41" s="25">
        <f t="shared" si="1"/>
        <v>235662.154</v>
      </c>
      <c r="N41" s="25">
        <f t="shared" si="1"/>
        <v>22352.031</v>
      </c>
      <c r="P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5:14" ht="12.75">
      <c r="E42" s="21"/>
      <c r="F42" s="21"/>
      <c r="G42" s="22"/>
      <c r="H42" s="24"/>
      <c r="I42" s="25"/>
      <c r="J42" s="21"/>
      <c r="K42" s="21"/>
      <c r="L42" s="21"/>
      <c r="M42" s="21"/>
      <c r="N42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"/>
  <sheetViews>
    <sheetView zoomScale="150" zoomScaleNormal="150" zoomScalePageLayoutView="0" workbookViewId="0" topLeftCell="A19">
      <selection activeCell="C39" sqref="C39:N39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4" width="10.7109375" style="6" customWidth="1"/>
    <col min="5" max="5" width="13.57421875" style="6" customWidth="1"/>
    <col min="6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123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115</v>
      </c>
      <c r="B3" s="5"/>
      <c r="C3" s="8"/>
      <c r="D3" s="5"/>
      <c r="E3" s="5"/>
      <c r="F3" s="169">
        <v>30</v>
      </c>
      <c r="G3" s="8" t="s">
        <v>106</v>
      </c>
      <c r="H3" s="168">
        <v>275951</v>
      </c>
      <c r="I3" s="171" t="s">
        <v>55</v>
      </c>
      <c r="J3" s="170">
        <f>H3/F3</f>
        <v>9198.366666666667</v>
      </c>
      <c r="K3" s="171" t="s">
        <v>105</v>
      </c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/>
      <c r="B8" s="37"/>
      <c r="C8" s="41"/>
      <c r="D8" s="39"/>
      <c r="E8" s="40"/>
      <c r="F8" s="40"/>
      <c r="G8" s="73"/>
      <c r="H8" s="42"/>
      <c r="I8" s="43"/>
      <c r="J8" s="40"/>
      <c r="K8" s="40"/>
      <c r="L8" s="40"/>
      <c r="M8" s="40"/>
      <c r="N8" s="85"/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161">
        <v>1</v>
      </c>
      <c r="B9" s="162" t="s">
        <v>116</v>
      </c>
      <c r="C9" s="197"/>
      <c r="D9" s="198"/>
      <c r="E9" s="199"/>
      <c r="F9" s="198"/>
      <c r="G9" s="200"/>
      <c r="H9" s="200"/>
      <c r="I9" s="200"/>
      <c r="J9" s="200"/>
      <c r="K9" s="200"/>
      <c r="L9" s="200"/>
      <c r="M9" s="198"/>
      <c r="N9" s="200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175">
        <v>2</v>
      </c>
      <c r="B10" s="176">
        <v>9803</v>
      </c>
      <c r="C10" s="177">
        <v>8.03</v>
      </c>
      <c r="D10" s="175">
        <v>4010</v>
      </c>
      <c r="E10" s="183">
        <v>1240</v>
      </c>
      <c r="F10" s="175">
        <v>876</v>
      </c>
      <c r="G10" s="177"/>
      <c r="H10" s="179"/>
      <c r="I10" s="178"/>
      <c r="J10" s="175"/>
      <c r="K10" s="175"/>
      <c r="L10" s="177"/>
      <c r="M10" s="175">
        <v>1276</v>
      </c>
      <c r="N10" s="175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175">
        <v>3</v>
      </c>
      <c r="B11" s="175">
        <v>9992</v>
      </c>
      <c r="C11" s="175">
        <v>7.99</v>
      </c>
      <c r="D11" s="175">
        <v>3850</v>
      </c>
      <c r="E11" s="183">
        <v>680</v>
      </c>
      <c r="F11" s="175">
        <v>851</v>
      </c>
      <c r="G11" s="203"/>
      <c r="H11" s="203"/>
      <c r="I11" s="203"/>
      <c r="J11" s="203"/>
      <c r="K11" s="203"/>
      <c r="L11" s="203"/>
      <c r="M11" s="175">
        <v>1191</v>
      </c>
      <c r="N11" s="203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175">
        <v>4</v>
      </c>
      <c r="B12" s="21" t="s">
        <v>117</v>
      </c>
      <c r="C12" s="175">
        <v>7.99</v>
      </c>
      <c r="D12" s="175">
        <v>4810</v>
      </c>
      <c r="E12" s="183">
        <v>840</v>
      </c>
      <c r="F12" s="175">
        <v>1182</v>
      </c>
      <c r="G12" s="183">
        <v>740</v>
      </c>
      <c r="H12" s="195">
        <v>71.5</v>
      </c>
      <c r="I12" s="177">
        <v>2.17</v>
      </c>
      <c r="J12" s="178">
        <v>115</v>
      </c>
      <c r="K12" s="178">
        <v>7.7</v>
      </c>
      <c r="L12" s="175">
        <v>25.2</v>
      </c>
      <c r="M12" s="175">
        <v>1078</v>
      </c>
      <c r="N12" s="175">
        <v>48</v>
      </c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161">
        <v>5</v>
      </c>
      <c r="B13" s="161">
        <v>9291</v>
      </c>
      <c r="C13" s="161"/>
      <c r="D13" s="161"/>
      <c r="E13" s="172"/>
      <c r="F13" s="161"/>
      <c r="G13" s="202"/>
      <c r="H13" s="165"/>
      <c r="I13" s="205"/>
      <c r="J13" s="164"/>
      <c r="K13" s="161"/>
      <c r="L13" s="161"/>
      <c r="M13" s="161"/>
      <c r="N13" s="16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161">
        <v>6</v>
      </c>
      <c r="B14" s="161">
        <v>9105</v>
      </c>
      <c r="C14" s="161"/>
      <c r="D14" s="161"/>
      <c r="E14" s="172"/>
      <c r="F14" s="161"/>
      <c r="G14" s="202"/>
      <c r="H14" s="165"/>
      <c r="I14" s="205"/>
      <c r="J14" s="164"/>
      <c r="K14" s="161"/>
      <c r="L14" s="161"/>
      <c r="M14" s="161"/>
      <c r="N14" s="16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175">
        <v>7</v>
      </c>
      <c r="B15" s="21">
        <v>9367</v>
      </c>
      <c r="C15" s="175">
        <v>8.01</v>
      </c>
      <c r="D15" s="175">
        <v>2440</v>
      </c>
      <c r="E15" s="183">
        <v>500</v>
      </c>
      <c r="F15" s="175">
        <v>911</v>
      </c>
      <c r="G15" s="183"/>
      <c r="H15" s="195"/>
      <c r="I15" s="177"/>
      <c r="J15" s="178"/>
      <c r="K15" s="175"/>
      <c r="L15" s="175"/>
      <c r="M15" s="175">
        <v>1702</v>
      </c>
      <c r="N15" s="175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175">
        <v>8</v>
      </c>
      <c r="B16" s="175">
        <v>8610</v>
      </c>
      <c r="C16" s="177">
        <v>7.59</v>
      </c>
      <c r="D16" s="175">
        <v>3290</v>
      </c>
      <c r="E16" s="183">
        <v>640</v>
      </c>
      <c r="F16" s="175">
        <v>672</v>
      </c>
      <c r="G16" s="183">
        <v>380</v>
      </c>
      <c r="H16" s="195">
        <v>58.15</v>
      </c>
      <c r="I16" s="177">
        <v>0.6</v>
      </c>
      <c r="J16" s="178">
        <v>65</v>
      </c>
      <c r="K16" s="175">
        <v>8.5</v>
      </c>
      <c r="L16" s="178">
        <v>12.6</v>
      </c>
      <c r="M16" s="175">
        <v>723</v>
      </c>
      <c r="N16" s="175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175">
        <v>9</v>
      </c>
      <c r="B17" s="175">
        <v>8818</v>
      </c>
      <c r="C17" s="177">
        <v>7.86</v>
      </c>
      <c r="D17" s="175">
        <v>6080</v>
      </c>
      <c r="E17" s="183">
        <v>640</v>
      </c>
      <c r="F17" s="175">
        <v>508</v>
      </c>
      <c r="G17" s="178"/>
      <c r="H17" s="179"/>
      <c r="I17" s="177"/>
      <c r="J17" s="178"/>
      <c r="K17" s="175"/>
      <c r="L17" s="175"/>
      <c r="M17" s="175">
        <v>1659</v>
      </c>
      <c r="N17" s="175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175">
        <v>10</v>
      </c>
      <c r="B18" s="175">
        <v>8979</v>
      </c>
      <c r="C18" s="175">
        <v>7.63</v>
      </c>
      <c r="D18" s="175">
        <v>2660</v>
      </c>
      <c r="E18" s="183">
        <v>550</v>
      </c>
      <c r="F18" s="175">
        <v>889</v>
      </c>
      <c r="G18" s="178"/>
      <c r="H18" s="179"/>
      <c r="I18" s="177"/>
      <c r="J18" s="178"/>
      <c r="K18" s="175"/>
      <c r="L18" s="175"/>
      <c r="M18" s="175">
        <v>1021</v>
      </c>
      <c r="N18" s="175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161">
        <v>11</v>
      </c>
      <c r="B19" s="161">
        <v>9466</v>
      </c>
      <c r="C19" s="161"/>
      <c r="D19" s="161"/>
      <c r="E19" s="172"/>
      <c r="F19" s="161"/>
      <c r="G19" s="172"/>
      <c r="H19" s="206"/>
      <c r="I19" s="205"/>
      <c r="J19" s="164"/>
      <c r="K19" s="164"/>
      <c r="L19" s="164"/>
      <c r="M19" s="161"/>
      <c r="N19" s="16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161">
        <v>12</v>
      </c>
      <c r="B20" s="161">
        <v>10111</v>
      </c>
      <c r="C20" s="161"/>
      <c r="D20" s="161"/>
      <c r="E20" s="172"/>
      <c r="F20" s="161"/>
      <c r="G20" s="164"/>
      <c r="H20" s="165"/>
      <c r="I20" s="205"/>
      <c r="J20" s="164"/>
      <c r="K20" s="161"/>
      <c r="L20" s="161"/>
      <c r="M20" s="161"/>
      <c r="N20" s="16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161">
        <v>13</v>
      </c>
      <c r="B21" s="161" t="s">
        <v>118</v>
      </c>
      <c r="C21" s="161"/>
      <c r="D21" s="161"/>
      <c r="E21" s="172"/>
      <c r="F21" s="161"/>
      <c r="G21" s="164"/>
      <c r="H21" s="165"/>
      <c r="I21" s="205"/>
      <c r="J21" s="164"/>
      <c r="K21" s="202"/>
      <c r="L21" s="161"/>
      <c r="M21" s="161"/>
      <c r="N21" s="16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175">
        <v>14</v>
      </c>
      <c r="B22" s="175">
        <v>9183</v>
      </c>
      <c r="C22" s="177">
        <v>7.56</v>
      </c>
      <c r="D22" s="175">
        <v>5680</v>
      </c>
      <c r="E22" s="183">
        <v>720</v>
      </c>
      <c r="F22" s="175">
        <v>889</v>
      </c>
      <c r="G22" s="178"/>
      <c r="H22" s="179"/>
      <c r="I22" s="177"/>
      <c r="J22" s="178"/>
      <c r="K22" s="175"/>
      <c r="L22" s="175"/>
      <c r="M22" s="175">
        <v>1333</v>
      </c>
      <c r="N22" s="175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175">
        <v>15</v>
      </c>
      <c r="B23" s="175">
        <v>9350</v>
      </c>
      <c r="C23" s="177">
        <v>7.64</v>
      </c>
      <c r="D23" s="175">
        <v>3870</v>
      </c>
      <c r="E23" s="183">
        <v>1150</v>
      </c>
      <c r="F23" s="175">
        <v>1042</v>
      </c>
      <c r="G23" s="183">
        <v>280</v>
      </c>
      <c r="H23" s="195">
        <v>70.5</v>
      </c>
      <c r="I23" s="177">
        <v>1.98</v>
      </c>
      <c r="J23" s="178">
        <v>129</v>
      </c>
      <c r="K23" s="175">
        <v>9.7</v>
      </c>
      <c r="L23" s="175">
        <v>27.6</v>
      </c>
      <c r="M23" s="175">
        <v>1149</v>
      </c>
      <c r="N23" s="175">
        <v>49</v>
      </c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175">
        <v>16</v>
      </c>
      <c r="B24" s="175">
        <v>9304</v>
      </c>
      <c r="C24" s="177">
        <v>7.66</v>
      </c>
      <c r="D24" s="175">
        <v>5210</v>
      </c>
      <c r="E24" s="183">
        <v>900</v>
      </c>
      <c r="F24" s="175">
        <v>1119</v>
      </c>
      <c r="G24" s="178"/>
      <c r="H24" s="179"/>
      <c r="I24" s="177"/>
      <c r="J24" s="178"/>
      <c r="K24" s="175"/>
      <c r="L24" s="175"/>
      <c r="M24" s="175">
        <v>1425</v>
      </c>
      <c r="N24" s="175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175">
        <v>17</v>
      </c>
      <c r="B25" s="175">
        <v>8545</v>
      </c>
      <c r="C25" s="175">
        <v>7.67</v>
      </c>
      <c r="D25" s="175">
        <v>7750</v>
      </c>
      <c r="E25" s="183">
        <v>950</v>
      </c>
      <c r="F25" s="175">
        <v>1213</v>
      </c>
      <c r="G25" s="178"/>
      <c r="H25" s="179"/>
      <c r="I25" s="177"/>
      <c r="J25" s="178"/>
      <c r="K25" s="175"/>
      <c r="L25" s="175"/>
      <c r="M25" s="175">
        <v>2552</v>
      </c>
      <c r="N25" s="175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175">
        <v>18</v>
      </c>
      <c r="B26" s="21">
        <v>9337</v>
      </c>
      <c r="C26" s="175">
        <v>7.71</v>
      </c>
      <c r="D26" s="175">
        <v>6010</v>
      </c>
      <c r="E26" s="183">
        <v>750</v>
      </c>
      <c r="F26" s="175">
        <v>1007</v>
      </c>
      <c r="G26" s="178"/>
      <c r="H26" s="179"/>
      <c r="I26" s="177"/>
      <c r="J26" s="177"/>
      <c r="K26" s="175"/>
      <c r="L26" s="175"/>
      <c r="M26" s="175">
        <v>1404</v>
      </c>
      <c r="N26" s="175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161">
        <v>19</v>
      </c>
      <c r="B27" s="161" t="s">
        <v>119</v>
      </c>
      <c r="C27" s="161"/>
      <c r="D27" s="161"/>
      <c r="E27" s="172"/>
      <c r="F27" s="161"/>
      <c r="G27" s="164"/>
      <c r="H27" s="165"/>
      <c r="I27" s="205"/>
      <c r="J27" s="202"/>
      <c r="K27" s="161"/>
      <c r="L27" s="161"/>
      <c r="M27" s="161"/>
      <c r="N27" s="16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161">
        <v>20</v>
      </c>
      <c r="B28" s="161" t="s">
        <v>120</v>
      </c>
      <c r="C28" s="161"/>
      <c r="D28" s="161"/>
      <c r="E28" s="172"/>
      <c r="F28" s="161"/>
      <c r="G28" s="164"/>
      <c r="H28" s="165"/>
      <c r="I28" s="205"/>
      <c r="J28" s="164"/>
      <c r="K28" s="161"/>
      <c r="L28" s="161"/>
      <c r="M28" s="161"/>
      <c r="N28" s="16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75">
        <v>21</v>
      </c>
      <c r="B29" s="21">
        <v>9010</v>
      </c>
      <c r="C29" s="175">
        <v>7.66</v>
      </c>
      <c r="D29" s="175">
        <v>7460</v>
      </c>
      <c r="E29" s="183">
        <v>620</v>
      </c>
      <c r="F29" s="175">
        <v>672</v>
      </c>
      <c r="G29" s="183">
        <v>320</v>
      </c>
      <c r="H29" s="178">
        <v>62.37</v>
      </c>
      <c r="I29" s="177">
        <v>0.9</v>
      </c>
      <c r="J29" s="178">
        <v>84.1</v>
      </c>
      <c r="K29" s="175">
        <v>7.2</v>
      </c>
      <c r="L29" s="175">
        <v>10.3</v>
      </c>
      <c r="M29" s="175">
        <v>2141</v>
      </c>
      <c r="N29" s="175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75">
        <v>22</v>
      </c>
      <c r="B30" s="175">
        <v>8585</v>
      </c>
      <c r="C30" s="177">
        <v>7.63</v>
      </c>
      <c r="D30" s="175">
        <v>5450</v>
      </c>
      <c r="E30" s="183">
        <v>400</v>
      </c>
      <c r="F30" s="175">
        <v>851</v>
      </c>
      <c r="G30" s="177"/>
      <c r="H30" s="179"/>
      <c r="I30" s="177"/>
      <c r="J30" s="178"/>
      <c r="K30" s="175"/>
      <c r="L30" s="175"/>
      <c r="M30" s="175">
        <v>1517</v>
      </c>
      <c r="N30" s="175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75">
        <v>23</v>
      </c>
      <c r="B31" s="175">
        <v>9610</v>
      </c>
      <c r="C31" s="177">
        <v>8.06</v>
      </c>
      <c r="D31" s="175">
        <v>7930</v>
      </c>
      <c r="E31" s="183">
        <v>1300</v>
      </c>
      <c r="F31" s="175">
        <v>936</v>
      </c>
      <c r="G31" s="177"/>
      <c r="H31" s="179"/>
      <c r="I31" s="177"/>
      <c r="J31" s="178"/>
      <c r="K31" s="178"/>
      <c r="L31" s="175"/>
      <c r="M31" s="175">
        <v>2269</v>
      </c>
      <c r="N31" s="175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175">
        <v>24</v>
      </c>
      <c r="B32" s="175" t="s">
        <v>121</v>
      </c>
      <c r="C32" s="175">
        <v>7.87</v>
      </c>
      <c r="D32" s="175">
        <v>4240</v>
      </c>
      <c r="E32" s="183">
        <v>1160</v>
      </c>
      <c r="F32" s="175">
        <v>889</v>
      </c>
      <c r="G32" s="177"/>
      <c r="H32" s="179"/>
      <c r="I32" s="177"/>
      <c r="J32" s="178"/>
      <c r="K32" s="175"/>
      <c r="L32" s="175"/>
      <c r="M32" s="175">
        <v>1333</v>
      </c>
      <c r="N32" s="175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175">
        <v>25</v>
      </c>
      <c r="B33" s="175">
        <v>8787</v>
      </c>
      <c r="C33" s="175">
        <v>7.64</v>
      </c>
      <c r="D33" s="175">
        <v>2760</v>
      </c>
      <c r="E33" s="204">
        <v>400</v>
      </c>
      <c r="F33" s="180">
        <v>849</v>
      </c>
      <c r="G33" s="183"/>
      <c r="H33" s="178"/>
      <c r="I33" s="177"/>
      <c r="J33" s="178"/>
      <c r="K33" s="178"/>
      <c r="L33" s="175"/>
      <c r="M33" s="175">
        <v>581</v>
      </c>
      <c r="N33" s="175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161">
        <v>26</v>
      </c>
      <c r="B34" s="161">
        <v>8606</v>
      </c>
      <c r="C34" s="161"/>
      <c r="D34" s="161"/>
      <c r="E34" s="172"/>
      <c r="F34" s="161"/>
      <c r="G34" s="202"/>
      <c r="H34" s="165"/>
      <c r="I34" s="205"/>
      <c r="J34" s="164"/>
      <c r="K34" s="161"/>
      <c r="L34" s="161"/>
      <c r="M34" s="161"/>
      <c r="N34" s="16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161">
        <v>27</v>
      </c>
      <c r="B35" s="161">
        <v>8687</v>
      </c>
      <c r="C35" s="202"/>
      <c r="D35" s="172"/>
      <c r="E35" s="172"/>
      <c r="F35" s="172"/>
      <c r="G35" s="164"/>
      <c r="H35" s="202"/>
      <c r="I35" s="205"/>
      <c r="J35" s="164"/>
      <c r="K35" s="202"/>
      <c r="L35" s="202"/>
      <c r="M35" s="172"/>
      <c r="N35" s="172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175">
        <v>28</v>
      </c>
      <c r="B36" s="175">
        <v>8150</v>
      </c>
      <c r="C36" s="177">
        <v>7.67</v>
      </c>
      <c r="D36" s="175">
        <v>4250</v>
      </c>
      <c r="E36" s="183">
        <v>960</v>
      </c>
      <c r="F36" s="175">
        <v>922</v>
      </c>
      <c r="G36" s="177"/>
      <c r="H36" s="179"/>
      <c r="I36" s="177"/>
      <c r="J36" s="178"/>
      <c r="K36" s="175"/>
      <c r="L36" s="177"/>
      <c r="M36" s="175">
        <v>1361</v>
      </c>
      <c r="N36" s="175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175">
        <v>29</v>
      </c>
      <c r="B37" s="175" t="s">
        <v>122</v>
      </c>
      <c r="C37" s="177">
        <v>7.76</v>
      </c>
      <c r="D37" s="175">
        <v>2360</v>
      </c>
      <c r="E37" s="183">
        <v>650</v>
      </c>
      <c r="F37" s="175">
        <v>942</v>
      </c>
      <c r="G37" s="183">
        <v>440</v>
      </c>
      <c r="H37" s="195">
        <v>68</v>
      </c>
      <c r="I37" s="177">
        <v>1.68</v>
      </c>
      <c r="J37" s="178">
        <v>98</v>
      </c>
      <c r="K37" s="175">
        <v>8.7</v>
      </c>
      <c r="L37" s="178">
        <v>17.1</v>
      </c>
      <c r="M37" s="175">
        <v>950</v>
      </c>
      <c r="N37" s="175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 thickBot="1">
      <c r="A38" s="175">
        <v>30</v>
      </c>
      <c r="B38" s="175">
        <v>8629</v>
      </c>
      <c r="C38" s="177">
        <v>7.58</v>
      </c>
      <c r="D38" s="175">
        <v>5190</v>
      </c>
      <c r="E38" s="183">
        <v>1050</v>
      </c>
      <c r="F38" s="175">
        <v>945</v>
      </c>
      <c r="G38" s="177"/>
      <c r="H38" s="179"/>
      <c r="I38" s="177"/>
      <c r="J38" s="178"/>
      <c r="K38" s="177"/>
      <c r="L38" s="177"/>
      <c r="M38" s="175">
        <v>1397</v>
      </c>
      <c r="N38" s="175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7.25" thickBot="1" thickTop="1">
      <c r="A39" s="48" t="s">
        <v>16</v>
      </c>
      <c r="B39" s="49"/>
      <c r="C39" s="49">
        <f>ROUND(AVERAGE(C9:C38),2)</f>
        <v>7.76</v>
      </c>
      <c r="D39" s="50">
        <f>ROUND(AVERAGE(D9:D38),0)</f>
        <v>4765</v>
      </c>
      <c r="E39" s="51">
        <f>ROUND(AVERAGE(E9:E38),1)</f>
        <v>805</v>
      </c>
      <c r="F39" s="51">
        <f>ROUND(AVERAGE(F9:F38),1)</f>
        <v>908.3</v>
      </c>
      <c r="G39" s="49">
        <f>ROUND(AVERAGE(G9:G38),2)</f>
        <v>432</v>
      </c>
      <c r="H39" s="49">
        <f>ROUND(AVERAGE(H9:H38),2)</f>
        <v>66.1</v>
      </c>
      <c r="I39" s="49">
        <f>ROUND(AVERAGE(I9:I38),1)</f>
        <v>1.5</v>
      </c>
      <c r="J39" s="51">
        <f>ROUND(AVERAGE(J9:J38),1)</f>
        <v>98.2</v>
      </c>
      <c r="K39" s="49">
        <f>ROUND(AVERAGE(K9:K38),2)</f>
        <v>8.36</v>
      </c>
      <c r="L39" s="49">
        <f>ROUND(AVERAGE(L9:L38),2)</f>
        <v>18.56</v>
      </c>
      <c r="M39" s="50">
        <f>ROUND(AVERAGE(M9:M38),0)</f>
        <v>1403</v>
      </c>
      <c r="N39" s="86">
        <f>ROUND(AVERAGE(N9:N38),0)</f>
        <v>49</v>
      </c>
      <c r="O39" s="19"/>
      <c r="P39" s="5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47" ht="13.5" thickTop="1">
      <c r="A40" s="5" t="s">
        <v>17</v>
      </c>
      <c r="B40" s="21"/>
      <c r="C40" s="52"/>
      <c r="D40" s="21"/>
      <c r="E40" s="25">
        <f aca="true" t="shared" si="0" ref="E40:N40">(E39*$J$3)/1000</f>
        <v>7404.685166666667</v>
      </c>
      <c r="F40" s="25">
        <f t="shared" si="0"/>
        <v>8354.876443333333</v>
      </c>
      <c r="G40" s="25">
        <f t="shared" si="0"/>
        <v>3973.6944</v>
      </c>
      <c r="H40" s="25">
        <f t="shared" si="0"/>
        <v>608.0120366666666</v>
      </c>
      <c r="I40" s="25">
        <f t="shared" si="0"/>
        <v>13.79755</v>
      </c>
      <c r="J40" s="25">
        <f t="shared" si="0"/>
        <v>903.2796066666667</v>
      </c>
      <c r="K40" s="25">
        <f t="shared" si="0"/>
        <v>76.89834533333332</v>
      </c>
      <c r="L40" s="25">
        <f t="shared" si="0"/>
        <v>170.72168533333334</v>
      </c>
      <c r="M40" s="25">
        <f t="shared" si="0"/>
        <v>12905.308433333334</v>
      </c>
      <c r="N40" s="25">
        <f t="shared" si="0"/>
        <v>450.71996666666666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36" ht="12.75">
      <c r="A41" s="5" t="s">
        <v>18</v>
      </c>
      <c r="B41" s="21"/>
      <c r="C41" s="22"/>
      <c r="D41" s="21"/>
      <c r="E41" s="25">
        <f>(E39*$H$3)/1000</f>
        <v>222140.555</v>
      </c>
      <c r="F41" s="25">
        <f aca="true" t="shared" si="1" ref="F41:N41">(F39*$H$3)/1000</f>
        <v>250646.2933</v>
      </c>
      <c r="G41" s="25">
        <f t="shared" si="1"/>
        <v>119210.832</v>
      </c>
      <c r="H41" s="25">
        <f t="shared" si="1"/>
        <v>18240.3611</v>
      </c>
      <c r="I41" s="25">
        <f t="shared" si="1"/>
        <v>413.9265</v>
      </c>
      <c r="J41" s="25">
        <f t="shared" si="1"/>
        <v>27098.388199999998</v>
      </c>
      <c r="K41" s="25">
        <f t="shared" si="1"/>
        <v>2306.95036</v>
      </c>
      <c r="L41" s="25">
        <f t="shared" si="1"/>
        <v>5121.65056</v>
      </c>
      <c r="M41" s="25">
        <f t="shared" si="1"/>
        <v>387159.253</v>
      </c>
      <c r="N41" s="25">
        <f t="shared" si="1"/>
        <v>13521.599</v>
      </c>
      <c r="P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5:14" ht="12.75">
      <c r="E42" s="21"/>
      <c r="F42" s="21"/>
      <c r="G42" s="22"/>
      <c r="H42" s="24"/>
      <c r="I42" s="25"/>
      <c r="J42" s="21"/>
      <c r="K42" s="21"/>
      <c r="L42" s="21"/>
      <c r="M42" s="21"/>
      <c r="N42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">
      <selection activeCell="B9" sqref="B9:B39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4" width="10.7109375" style="6" customWidth="1"/>
    <col min="5" max="5" width="13.57421875" style="6" customWidth="1"/>
    <col min="6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124</v>
      </c>
      <c r="B3" s="5"/>
      <c r="C3" s="8"/>
      <c r="D3" s="5"/>
      <c r="E3" s="5"/>
      <c r="F3" s="169">
        <v>31</v>
      </c>
      <c r="G3" s="8" t="s">
        <v>106</v>
      </c>
      <c r="H3" s="168">
        <v>285582</v>
      </c>
      <c r="I3" s="171" t="s">
        <v>55</v>
      </c>
      <c r="J3" s="170">
        <f>H3/F3</f>
        <v>9212.322580645161</v>
      </c>
      <c r="K3" s="171" t="s">
        <v>105</v>
      </c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57</v>
      </c>
      <c r="B8" s="37"/>
      <c r="C8" s="41" t="s">
        <v>58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5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175">
        <v>1</v>
      </c>
      <c r="B9" s="176">
        <v>8169</v>
      </c>
      <c r="C9" s="208">
        <v>7.43</v>
      </c>
      <c r="D9" s="209">
        <v>3350</v>
      </c>
      <c r="E9" s="210">
        <v>25.5</v>
      </c>
      <c r="F9" s="209">
        <v>53</v>
      </c>
      <c r="G9" s="211"/>
      <c r="H9" s="211"/>
      <c r="I9" s="211"/>
      <c r="J9" s="211"/>
      <c r="K9" s="211"/>
      <c r="L9" s="211"/>
      <c r="M9" s="209">
        <v>872</v>
      </c>
      <c r="N9" s="21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175">
        <v>2</v>
      </c>
      <c r="B10" s="176">
        <v>9300</v>
      </c>
      <c r="C10" s="177">
        <v>7.73</v>
      </c>
      <c r="D10" s="175">
        <v>3350</v>
      </c>
      <c r="E10" s="178">
        <v>17.5</v>
      </c>
      <c r="F10" s="175">
        <v>75</v>
      </c>
      <c r="G10" s="177"/>
      <c r="H10" s="179"/>
      <c r="I10" s="177"/>
      <c r="J10" s="175"/>
      <c r="K10" s="175"/>
      <c r="L10" s="177"/>
      <c r="M10" s="175">
        <v>964</v>
      </c>
      <c r="N10" s="175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161">
        <v>3</v>
      </c>
      <c r="B11" s="161" t="s">
        <v>125</v>
      </c>
      <c r="C11" s="161"/>
      <c r="D11" s="161"/>
      <c r="E11" s="161"/>
      <c r="F11" s="161"/>
      <c r="G11" s="161"/>
      <c r="H11" s="161"/>
      <c r="I11" s="207"/>
      <c r="J11" s="161"/>
      <c r="K11" s="161"/>
      <c r="L11" s="161"/>
      <c r="M11" s="161"/>
      <c r="N11" s="212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161">
        <v>4</v>
      </c>
      <c r="B12" s="161">
        <v>8356</v>
      </c>
      <c r="C12" s="161"/>
      <c r="D12" s="161"/>
      <c r="E12" s="164"/>
      <c r="F12" s="161"/>
      <c r="G12" s="207"/>
      <c r="H12" s="165"/>
      <c r="I12" s="207"/>
      <c r="J12" s="207"/>
      <c r="K12" s="207"/>
      <c r="L12" s="161"/>
      <c r="M12" s="161"/>
      <c r="N12" s="16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175">
        <v>5</v>
      </c>
      <c r="B13" s="175" t="s">
        <v>126</v>
      </c>
      <c r="C13" s="175">
        <v>7.47</v>
      </c>
      <c r="D13" s="175">
        <v>3220</v>
      </c>
      <c r="E13" s="178">
        <v>19.5</v>
      </c>
      <c r="F13" s="175">
        <v>77</v>
      </c>
      <c r="G13" s="177"/>
      <c r="H13" s="179"/>
      <c r="I13" s="177"/>
      <c r="J13" s="177"/>
      <c r="K13" s="175"/>
      <c r="L13" s="175"/>
      <c r="M13" s="175">
        <v>773</v>
      </c>
      <c r="N13" s="175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175">
        <v>6</v>
      </c>
      <c r="B14" s="175" t="s">
        <v>127</v>
      </c>
      <c r="C14" s="175">
        <v>7.41</v>
      </c>
      <c r="D14" s="175">
        <v>3310</v>
      </c>
      <c r="E14" s="178">
        <v>16.4</v>
      </c>
      <c r="F14" s="175">
        <v>63</v>
      </c>
      <c r="G14" s="177">
        <v>9.29</v>
      </c>
      <c r="H14" s="179">
        <v>0.85</v>
      </c>
      <c r="I14" s="177">
        <v>6.3</v>
      </c>
      <c r="J14" s="177">
        <v>9.9</v>
      </c>
      <c r="K14" s="175">
        <v>0.47</v>
      </c>
      <c r="L14" s="175">
        <v>0.9</v>
      </c>
      <c r="M14" s="175">
        <v>794</v>
      </c>
      <c r="N14" s="175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175">
        <v>7</v>
      </c>
      <c r="B15" s="175" t="s">
        <v>128</v>
      </c>
      <c r="C15" s="175">
        <v>7.55</v>
      </c>
      <c r="D15" s="175">
        <v>3440</v>
      </c>
      <c r="E15" s="178">
        <v>15.8</v>
      </c>
      <c r="F15" s="175">
        <v>69</v>
      </c>
      <c r="G15" s="178"/>
      <c r="H15" s="179"/>
      <c r="I15" s="177"/>
      <c r="J15" s="177"/>
      <c r="K15" s="175"/>
      <c r="L15" s="175"/>
      <c r="M15" s="175">
        <v>872</v>
      </c>
      <c r="N15" s="175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175">
        <v>8</v>
      </c>
      <c r="B16" s="175" t="s">
        <v>129</v>
      </c>
      <c r="C16" s="177">
        <v>7.47</v>
      </c>
      <c r="D16" s="175">
        <v>3420</v>
      </c>
      <c r="E16" s="178">
        <v>16.3</v>
      </c>
      <c r="F16" s="175">
        <v>72</v>
      </c>
      <c r="G16" s="177"/>
      <c r="H16" s="179"/>
      <c r="I16" s="177"/>
      <c r="J16" s="177"/>
      <c r="K16" s="175"/>
      <c r="L16" s="177"/>
      <c r="M16" s="175">
        <v>936</v>
      </c>
      <c r="N16" s="175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175">
        <v>9</v>
      </c>
      <c r="B17" s="175">
        <v>8668</v>
      </c>
      <c r="C17" s="177">
        <v>7.9</v>
      </c>
      <c r="D17" s="175">
        <v>3440</v>
      </c>
      <c r="E17" s="178">
        <v>16.4</v>
      </c>
      <c r="F17" s="175">
        <v>60</v>
      </c>
      <c r="G17" s="178"/>
      <c r="H17" s="179"/>
      <c r="I17" s="177"/>
      <c r="J17" s="177"/>
      <c r="K17" s="175"/>
      <c r="L17" s="175"/>
      <c r="M17" s="175">
        <v>964</v>
      </c>
      <c r="N17" s="175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161">
        <v>10</v>
      </c>
      <c r="B18" s="161" t="s">
        <v>130</v>
      </c>
      <c r="C18" s="161"/>
      <c r="D18" s="161"/>
      <c r="E18" s="164"/>
      <c r="F18" s="161"/>
      <c r="G18" s="164"/>
      <c r="H18" s="165"/>
      <c r="I18" s="207"/>
      <c r="J18" s="207"/>
      <c r="K18" s="161"/>
      <c r="L18" s="161"/>
      <c r="M18" s="161"/>
      <c r="N18" s="16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161">
        <v>11</v>
      </c>
      <c r="B19" s="161">
        <v>7628</v>
      </c>
      <c r="C19" s="161"/>
      <c r="D19" s="161"/>
      <c r="E19" s="164"/>
      <c r="F19" s="161"/>
      <c r="G19" s="164"/>
      <c r="H19" s="165"/>
      <c r="I19" s="207"/>
      <c r="J19" s="207"/>
      <c r="K19" s="161"/>
      <c r="L19" s="207"/>
      <c r="M19" s="161"/>
      <c r="N19" s="16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175">
        <v>12</v>
      </c>
      <c r="B20" s="175">
        <v>8032</v>
      </c>
      <c r="C20" s="175">
        <v>7.58</v>
      </c>
      <c r="D20" s="175">
        <v>3530</v>
      </c>
      <c r="E20" s="178">
        <v>17.3</v>
      </c>
      <c r="F20" s="175">
        <v>62</v>
      </c>
      <c r="G20" s="178"/>
      <c r="H20" s="179"/>
      <c r="I20" s="177"/>
      <c r="J20" s="177"/>
      <c r="K20" s="175"/>
      <c r="L20" s="175"/>
      <c r="M20" s="175">
        <v>908</v>
      </c>
      <c r="N20" s="175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175">
        <v>13</v>
      </c>
      <c r="B21" s="175">
        <v>8936</v>
      </c>
      <c r="C21" s="175">
        <v>7.67</v>
      </c>
      <c r="D21" s="175">
        <v>3530</v>
      </c>
      <c r="E21" s="178">
        <v>16</v>
      </c>
      <c r="F21" s="175">
        <v>67</v>
      </c>
      <c r="G21" s="178"/>
      <c r="H21" s="179"/>
      <c r="I21" s="177"/>
      <c r="J21" s="177"/>
      <c r="K21" s="177"/>
      <c r="L21" s="175"/>
      <c r="M21" s="175">
        <v>879</v>
      </c>
      <c r="N21" s="175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175">
        <v>14</v>
      </c>
      <c r="B22" s="175">
        <v>8802</v>
      </c>
      <c r="C22" s="175">
        <v>7.62</v>
      </c>
      <c r="D22" s="175">
        <v>3590</v>
      </c>
      <c r="E22" s="178">
        <v>19.5</v>
      </c>
      <c r="F22" s="175">
        <v>56</v>
      </c>
      <c r="G22" s="178"/>
      <c r="H22" s="179"/>
      <c r="I22" s="177"/>
      <c r="J22" s="177"/>
      <c r="K22" s="175"/>
      <c r="L22" s="175"/>
      <c r="M22" s="175">
        <v>879</v>
      </c>
      <c r="N22" s="175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175">
        <v>15</v>
      </c>
      <c r="B23" s="175" t="s">
        <v>131</v>
      </c>
      <c r="C23" s="177">
        <v>7.56</v>
      </c>
      <c r="D23" s="175">
        <v>3620</v>
      </c>
      <c r="E23" s="178">
        <v>29.5</v>
      </c>
      <c r="F23" s="175">
        <v>56</v>
      </c>
      <c r="G23" s="177">
        <v>9.01</v>
      </c>
      <c r="H23" s="179">
        <v>0.91</v>
      </c>
      <c r="I23" s="177">
        <v>7.1</v>
      </c>
      <c r="J23" s="177">
        <v>12.2</v>
      </c>
      <c r="K23" s="175">
        <v>0.61</v>
      </c>
      <c r="L23" s="175">
        <v>1.11</v>
      </c>
      <c r="M23" s="175">
        <v>865</v>
      </c>
      <c r="N23" s="175">
        <v>61</v>
      </c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175">
        <v>16</v>
      </c>
      <c r="B24" s="175">
        <v>9030</v>
      </c>
      <c r="C24" s="177">
        <v>7.59</v>
      </c>
      <c r="D24" s="175">
        <v>3600</v>
      </c>
      <c r="E24" s="178">
        <v>19</v>
      </c>
      <c r="F24" s="175">
        <v>78</v>
      </c>
      <c r="G24" s="177"/>
      <c r="H24" s="179"/>
      <c r="I24" s="177"/>
      <c r="J24" s="177"/>
      <c r="K24" s="175"/>
      <c r="L24" s="175"/>
      <c r="M24" s="175">
        <v>863</v>
      </c>
      <c r="N24" s="175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161">
        <v>17</v>
      </c>
      <c r="B25" s="161">
        <v>8076</v>
      </c>
      <c r="C25" s="161"/>
      <c r="D25" s="161"/>
      <c r="E25" s="164"/>
      <c r="F25" s="161"/>
      <c r="G25" s="207"/>
      <c r="H25" s="165"/>
      <c r="I25" s="207"/>
      <c r="J25" s="207"/>
      <c r="K25" s="161"/>
      <c r="L25" s="161"/>
      <c r="M25" s="161"/>
      <c r="N25" s="16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161">
        <v>18</v>
      </c>
      <c r="B26" s="161">
        <v>7717</v>
      </c>
      <c r="C26" s="161"/>
      <c r="D26" s="161"/>
      <c r="E26" s="164"/>
      <c r="F26" s="161"/>
      <c r="G26" s="207"/>
      <c r="H26" s="165"/>
      <c r="I26" s="207"/>
      <c r="J26" s="207"/>
      <c r="K26" s="161"/>
      <c r="L26" s="161"/>
      <c r="M26" s="161"/>
      <c r="N26" s="16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175">
        <v>19</v>
      </c>
      <c r="B27" s="175" t="s">
        <v>133</v>
      </c>
      <c r="C27" s="175">
        <v>7.61</v>
      </c>
      <c r="D27" s="175">
        <v>3620</v>
      </c>
      <c r="E27" s="178">
        <v>16.6</v>
      </c>
      <c r="F27" s="175">
        <v>57</v>
      </c>
      <c r="G27" s="177"/>
      <c r="H27" s="179"/>
      <c r="I27" s="177"/>
      <c r="J27" s="177"/>
      <c r="K27" s="175"/>
      <c r="L27" s="175"/>
      <c r="M27" s="175">
        <v>844</v>
      </c>
      <c r="N27" s="175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175">
        <v>20</v>
      </c>
      <c r="B28" s="175" t="s">
        <v>132</v>
      </c>
      <c r="C28" s="175">
        <v>7.6</v>
      </c>
      <c r="D28" s="175">
        <v>3590</v>
      </c>
      <c r="E28" s="178">
        <v>9.6</v>
      </c>
      <c r="F28" s="175">
        <v>68</v>
      </c>
      <c r="G28" s="177">
        <v>9.19</v>
      </c>
      <c r="H28" s="179">
        <v>2.15</v>
      </c>
      <c r="I28" s="177">
        <v>5.6</v>
      </c>
      <c r="J28" s="177">
        <v>11.7</v>
      </c>
      <c r="K28" s="175">
        <v>0.88</v>
      </c>
      <c r="L28" s="175">
        <v>1.42</v>
      </c>
      <c r="M28" s="175">
        <v>865</v>
      </c>
      <c r="N28" s="175">
        <v>76</v>
      </c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75">
        <v>21</v>
      </c>
      <c r="B29" s="175">
        <v>9207</v>
      </c>
      <c r="C29" s="175">
        <v>7.66</v>
      </c>
      <c r="D29" s="175">
        <v>3420</v>
      </c>
      <c r="E29" s="178">
        <v>18</v>
      </c>
      <c r="F29" s="175">
        <v>68</v>
      </c>
      <c r="G29" s="177"/>
      <c r="H29" s="179"/>
      <c r="I29" s="177"/>
      <c r="J29" s="177"/>
      <c r="K29" s="175"/>
      <c r="L29" s="175"/>
      <c r="M29" s="175">
        <v>787</v>
      </c>
      <c r="N29" s="175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75">
        <v>22</v>
      </c>
      <c r="B30" s="175" t="s">
        <v>134</v>
      </c>
      <c r="C30" s="177">
        <v>7.56</v>
      </c>
      <c r="D30" s="175">
        <v>3360</v>
      </c>
      <c r="E30" s="178">
        <v>17.2</v>
      </c>
      <c r="F30" s="175">
        <v>83</v>
      </c>
      <c r="G30" s="177"/>
      <c r="H30" s="179"/>
      <c r="I30" s="177"/>
      <c r="J30" s="177"/>
      <c r="K30" s="175"/>
      <c r="L30" s="175"/>
      <c r="M30" s="175">
        <v>766</v>
      </c>
      <c r="N30" s="175"/>
      <c r="O30" s="184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75">
        <v>23</v>
      </c>
      <c r="B31" s="175">
        <v>10579</v>
      </c>
      <c r="C31" s="177">
        <v>7.44</v>
      </c>
      <c r="D31" s="175">
        <v>3250</v>
      </c>
      <c r="E31" s="178">
        <v>16.2</v>
      </c>
      <c r="F31" s="175">
        <v>76</v>
      </c>
      <c r="G31" s="177"/>
      <c r="H31" s="179"/>
      <c r="I31" s="177"/>
      <c r="J31" s="177"/>
      <c r="K31" s="178"/>
      <c r="L31" s="175"/>
      <c r="M31" s="175">
        <v>766</v>
      </c>
      <c r="N31" s="175"/>
      <c r="O31" s="18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161">
        <v>24</v>
      </c>
      <c r="B32" s="161">
        <v>9372</v>
      </c>
      <c r="C32" s="161"/>
      <c r="D32" s="161"/>
      <c r="E32" s="164"/>
      <c r="F32" s="161"/>
      <c r="G32" s="207"/>
      <c r="H32" s="165"/>
      <c r="I32" s="207"/>
      <c r="J32" s="207"/>
      <c r="K32" s="161"/>
      <c r="L32" s="161"/>
      <c r="M32" s="161"/>
      <c r="N32" s="161"/>
      <c r="O32" s="184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161">
        <v>25</v>
      </c>
      <c r="B33" s="161">
        <v>9460</v>
      </c>
      <c r="C33" s="161"/>
      <c r="D33" s="161"/>
      <c r="E33" s="191"/>
      <c r="F33" s="192"/>
      <c r="G33" s="207"/>
      <c r="H33" s="165"/>
      <c r="I33" s="164"/>
      <c r="J33" s="207"/>
      <c r="K33" s="161"/>
      <c r="L33" s="161"/>
      <c r="M33" s="161"/>
      <c r="N33" s="161"/>
      <c r="O33" s="184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161">
        <v>26</v>
      </c>
      <c r="B34" s="161" t="s">
        <v>135</v>
      </c>
      <c r="C34" s="161"/>
      <c r="D34" s="161"/>
      <c r="E34" s="164"/>
      <c r="F34" s="161"/>
      <c r="G34" s="207"/>
      <c r="H34" s="165"/>
      <c r="I34" s="164"/>
      <c r="J34" s="207"/>
      <c r="K34" s="161"/>
      <c r="L34" s="161"/>
      <c r="M34" s="161"/>
      <c r="N34" s="161"/>
      <c r="O34" s="184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175">
        <v>27</v>
      </c>
      <c r="B35" s="175">
        <v>10242</v>
      </c>
      <c r="C35" s="177"/>
      <c r="D35" s="183"/>
      <c r="E35" s="178"/>
      <c r="F35" s="183"/>
      <c r="G35" s="177"/>
      <c r="H35" s="177"/>
      <c r="I35" s="178"/>
      <c r="J35" s="177"/>
      <c r="K35" s="177"/>
      <c r="L35" s="177"/>
      <c r="M35" s="183"/>
      <c r="N35" s="183"/>
      <c r="O35" s="184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175">
        <v>28</v>
      </c>
      <c r="B36" s="175" t="s">
        <v>136</v>
      </c>
      <c r="C36" s="177"/>
      <c r="D36" s="175"/>
      <c r="E36" s="178"/>
      <c r="F36" s="175"/>
      <c r="G36" s="177"/>
      <c r="H36" s="179"/>
      <c r="I36" s="178"/>
      <c r="J36" s="177"/>
      <c r="K36" s="175"/>
      <c r="L36" s="177"/>
      <c r="M36" s="175"/>
      <c r="N36" s="175"/>
      <c r="O36" s="184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175">
        <v>29</v>
      </c>
      <c r="B37" s="175">
        <v>10795</v>
      </c>
      <c r="C37" s="177"/>
      <c r="D37" s="175"/>
      <c r="E37" s="178"/>
      <c r="F37" s="175"/>
      <c r="G37" s="177"/>
      <c r="H37" s="179"/>
      <c r="I37" s="177"/>
      <c r="J37" s="177"/>
      <c r="K37" s="177"/>
      <c r="L37" s="177"/>
      <c r="M37" s="175"/>
      <c r="N37" s="175"/>
      <c r="O37" s="184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175">
        <v>30</v>
      </c>
      <c r="B38" s="175" t="s">
        <v>137</v>
      </c>
      <c r="C38" s="177">
        <v>7.63</v>
      </c>
      <c r="D38" s="175">
        <v>3020</v>
      </c>
      <c r="E38" s="178">
        <v>13.5</v>
      </c>
      <c r="F38" s="175">
        <v>73</v>
      </c>
      <c r="G38" s="177"/>
      <c r="H38" s="179"/>
      <c r="I38" s="177"/>
      <c r="J38" s="177"/>
      <c r="K38" s="177"/>
      <c r="L38" s="177"/>
      <c r="M38" s="175">
        <v>695</v>
      </c>
      <c r="N38" s="175"/>
      <c r="O38" s="184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161">
        <v>31</v>
      </c>
      <c r="B39" s="161" t="s">
        <v>138</v>
      </c>
      <c r="C39" s="207"/>
      <c r="D39" s="161"/>
      <c r="E39" s="164"/>
      <c r="F39" s="161"/>
      <c r="G39" s="207"/>
      <c r="H39" s="165"/>
      <c r="I39" s="207"/>
      <c r="J39" s="207"/>
      <c r="K39" s="207"/>
      <c r="L39" s="207"/>
      <c r="M39" s="161"/>
      <c r="N39" s="161"/>
      <c r="O39" s="184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7.58</v>
      </c>
      <c r="D40" s="50">
        <f>ROUND(AVERAGE(D9:D39),0)</f>
        <v>3426</v>
      </c>
      <c r="E40" s="51">
        <f>ROUND(AVERAGE(E9:E39),1)</f>
        <v>17.8</v>
      </c>
      <c r="F40" s="51">
        <f>ROUND(AVERAGE(F9:F39),1)</f>
        <v>67.4</v>
      </c>
      <c r="G40" s="49">
        <f>ROUND(AVERAGE(G9:G39),2)</f>
        <v>9.16</v>
      </c>
      <c r="H40" s="49">
        <f>ROUND(AVERAGE(H9:H39),2)</f>
        <v>1.3</v>
      </c>
      <c r="I40" s="49">
        <f>ROUND(AVERAGE(I9:I39),1)</f>
        <v>6.3</v>
      </c>
      <c r="J40" s="49">
        <f>ROUND(AVERAGE(J9:J39),1)</f>
        <v>11.3</v>
      </c>
      <c r="K40" s="49">
        <f>ROUND(AVERAGE(K9:K39),2)</f>
        <v>0.65</v>
      </c>
      <c r="L40" s="49">
        <f>ROUND(AVERAGE(L9:L39),2)</f>
        <v>1.14</v>
      </c>
      <c r="M40" s="50">
        <f>ROUND(AVERAGE(M9:M39),0)</f>
        <v>850</v>
      </c>
      <c r="N40" s="86">
        <f>ROUND(AVERAGE(N9:N39),0)</f>
        <v>69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 aca="true" t="shared" si="0" ref="E41:N41">(E40*$J$3)/1000</f>
        <v>163.9793419354839</v>
      </c>
      <c r="F41" s="25">
        <f t="shared" si="0"/>
        <v>620.9105419354839</v>
      </c>
      <c r="G41" s="25">
        <f t="shared" si="0"/>
        <v>84.38487483870968</v>
      </c>
      <c r="H41" s="25">
        <f t="shared" si="0"/>
        <v>11.97601935483871</v>
      </c>
      <c r="I41" s="25">
        <f t="shared" si="0"/>
        <v>58.03763225806451</v>
      </c>
      <c r="J41" s="25">
        <f t="shared" si="0"/>
        <v>104.09924516129033</v>
      </c>
      <c r="K41" s="25">
        <f t="shared" si="0"/>
        <v>5.988009677419355</v>
      </c>
      <c r="L41" s="25">
        <f t="shared" si="0"/>
        <v>10.502047741935483</v>
      </c>
      <c r="M41" s="25">
        <f t="shared" si="0"/>
        <v>7830.474193548387</v>
      </c>
      <c r="N41" s="25">
        <f t="shared" si="0"/>
        <v>635.6502580645162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(E40*$H$3)/1000</f>
        <v>5083.359600000001</v>
      </c>
      <c r="F42" s="25">
        <f aca="true" t="shared" si="1" ref="F42:N42">(F40*$H$3)/1000</f>
        <v>19248.2268</v>
      </c>
      <c r="G42" s="25">
        <f t="shared" si="1"/>
        <v>2615.93112</v>
      </c>
      <c r="H42" s="25">
        <f t="shared" si="1"/>
        <v>371.25660000000005</v>
      </c>
      <c r="I42" s="25">
        <f t="shared" si="1"/>
        <v>1799.1665999999998</v>
      </c>
      <c r="J42" s="25">
        <f t="shared" si="1"/>
        <v>3227.0766</v>
      </c>
      <c r="K42" s="25">
        <f t="shared" si="1"/>
        <v>185.62830000000002</v>
      </c>
      <c r="L42" s="25">
        <f t="shared" si="1"/>
        <v>325.56347999999997</v>
      </c>
      <c r="M42" s="25">
        <f t="shared" si="1"/>
        <v>242744.7</v>
      </c>
      <c r="N42" s="25">
        <f t="shared" si="1"/>
        <v>19705.158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B16">
      <selection activeCell="Q20" sqref="Q20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4" width="10.7109375" style="6" customWidth="1"/>
    <col min="5" max="5" width="13.57421875" style="6" customWidth="1"/>
    <col min="6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123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124</v>
      </c>
      <c r="B3" s="5"/>
      <c r="C3" s="8"/>
      <c r="D3" s="5"/>
      <c r="E3" s="5"/>
      <c r="F3" s="169">
        <v>31</v>
      </c>
      <c r="G3" s="8" t="s">
        <v>106</v>
      </c>
      <c r="H3" s="168">
        <v>285582</v>
      </c>
      <c r="I3" s="171" t="s">
        <v>55</v>
      </c>
      <c r="J3" s="170">
        <f>H3/F3</f>
        <v>9212.322580645161</v>
      </c>
      <c r="K3" s="171" t="s">
        <v>105</v>
      </c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/>
      <c r="B8" s="37"/>
      <c r="C8" s="41"/>
      <c r="D8" s="39"/>
      <c r="E8" s="40"/>
      <c r="F8" s="40"/>
      <c r="G8" s="73"/>
      <c r="H8" s="42"/>
      <c r="I8" s="43"/>
      <c r="J8" s="40"/>
      <c r="K8" s="40"/>
      <c r="L8" s="40"/>
      <c r="M8" s="40"/>
      <c r="N8" s="85"/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175">
        <v>1</v>
      </c>
      <c r="B9" s="176">
        <v>8169</v>
      </c>
      <c r="C9" s="208">
        <v>7.61</v>
      </c>
      <c r="D9" s="209">
        <v>9100</v>
      </c>
      <c r="E9" s="209">
        <v>1480</v>
      </c>
      <c r="F9" s="209">
        <v>997</v>
      </c>
      <c r="G9" s="211"/>
      <c r="H9" s="211"/>
      <c r="I9" s="211"/>
      <c r="J9" s="211"/>
      <c r="K9" s="211"/>
      <c r="L9" s="211"/>
      <c r="M9" s="209">
        <v>2907</v>
      </c>
      <c r="N9" s="21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175">
        <v>2</v>
      </c>
      <c r="B10" s="176">
        <v>9300</v>
      </c>
      <c r="C10" s="177">
        <v>8.12</v>
      </c>
      <c r="D10" s="175">
        <v>3010</v>
      </c>
      <c r="E10" s="183">
        <v>840</v>
      </c>
      <c r="F10" s="175">
        <v>756</v>
      </c>
      <c r="G10" s="177"/>
      <c r="H10" s="179"/>
      <c r="I10" s="178"/>
      <c r="J10" s="175"/>
      <c r="K10" s="175"/>
      <c r="L10" s="177"/>
      <c r="M10" s="175">
        <v>936</v>
      </c>
      <c r="N10" s="175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161">
        <v>3</v>
      </c>
      <c r="B11" s="161" t="s">
        <v>125</v>
      </c>
      <c r="C11" s="161"/>
      <c r="D11" s="161"/>
      <c r="E11" s="172"/>
      <c r="F11" s="161"/>
      <c r="G11" s="212"/>
      <c r="H11" s="212"/>
      <c r="I11" s="212"/>
      <c r="J11" s="212"/>
      <c r="K11" s="212"/>
      <c r="L11" s="212"/>
      <c r="M11" s="161"/>
      <c r="N11" s="212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161">
        <v>4</v>
      </c>
      <c r="B12" s="161">
        <v>8356</v>
      </c>
      <c r="C12" s="161"/>
      <c r="D12" s="161"/>
      <c r="E12" s="172"/>
      <c r="F12" s="161"/>
      <c r="G12" s="172"/>
      <c r="H12" s="206"/>
      <c r="I12" s="207"/>
      <c r="J12" s="164"/>
      <c r="K12" s="164"/>
      <c r="L12" s="161"/>
      <c r="M12" s="161"/>
      <c r="N12" s="16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175">
        <v>5</v>
      </c>
      <c r="B13" s="175" t="s">
        <v>126</v>
      </c>
      <c r="C13" s="175">
        <v>7.71</v>
      </c>
      <c r="D13" s="175">
        <v>4320</v>
      </c>
      <c r="E13" s="183">
        <v>480</v>
      </c>
      <c r="F13" s="175">
        <v>868</v>
      </c>
      <c r="G13" s="177"/>
      <c r="H13" s="179"/>
      <c r="I13" s="177"/>
      <c r="J13" s="178"/>
      <c r="K13" s="175"/>
      <c r="L13" s="175"/>
      <c r="M13" s="175">
        <v>978</v>
      </c>
      <c r="N13" s="175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175">
        <v>6</v>
      </c>
      <c r="B14" s="175" t="s">
        <v>127</v>
      </c>
      <c r="C14" s="175">
        <v>7.61</v>
      </c>
      <c r="D14" s="175">
        <v>5750</v>
      </c>
      <c r="E14" s="183">
        <v>760</v>
      </c>
      <c r="F14" s="175">
        <v>1089</v>
      </c>
      <c r="G14" s="183">
        <v>440</v>
      </c>
      <c r="H14" s="195">
        <v>66.38</v>
      </c>
      <c r="I14" s="177">
        <v>0.9</v>
      </c>
      <c r="J14" s="178">
        <v>85.4</v>
      </c>
      <c r="K14" s="175">
        <v>11.2</v>
      </c>
      <c r="L14" s="175">
        <v>12.5</v>
      </c>
      <c r="M14" s="175">
        <v>1404</v>
      </c>
      <c r="N14" s="175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175">
        <v>7</v>
      </c>
      <c r="B15" s="175" t="s">
        <v>128</v>
      </c>
      <c r="C15" s="175">
        <v>7.68</v>
      </c>
      <c r="D15" s="175">
        <v>3730</v>
      </c>
      <c r="E15" s="183">
        <v>780</v>
      </c>
      <c r="F15" s="175">
        <v>820</v>
      </c>
      <c r="G15" s="183"/>
      <c r="H15" s="195"/>
      <c r="I15" s="177"/>
      <c r="J15" s="178"/>
      <c r="K15" s="175"/>
      <c r="L15" s="175"/>
      <c r="M15" s="175">
        <v>908</v>
      </c>
      <c r="N15" s="175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175">
        <v>8</v>
      </c>
      <c r="B16" s="175" t="s">
        <v>129</v>
      </c>
      <c r="C16" s="177">
        <v>7.56</v>
      </c>
      <c r="D16" s="175">
        <v>5850</v>
      </c>
      <c r="E16" s="183">
        <v>1080</v>
      </c>
      <c r="F16" s="175">
        <v>1428</v>
      </c>
      <c r="G16" s="183"/>
      <c r="H16" s="195"/>
      <c r="I16" s="177"/>
      <c r="J16" s="178"/>
      <c r="K16" s="175"/>
      <c r="L16" s="178"/>
      <c r="M16" s="175">
        <v>1595</v>
      </c>
      <c r="N16" s="175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175">
        <v>9</v>
      </c>
      <c r="B17" s="175">
        <v>8668</v>
      </c>
      <c r="C17" s="177">
        <v>7.52</v>
      </c>
      <c r="D17" s="175">
        <v>4800</v>
      </c>
      <c r="E17" s="183">
        <v>900</v>
      </c>
      <c r="F17" s="175">
        <v>1608</v>
      </c>
      <c r="G17" s="178"/>
      <c r="H17" s="179"/>
      <c r="I17" s="177"/>
      <c r="J17" s="178"/>
      <c r="K17" s="175"/>
      <c r="L17" s="175"/>
      <c r="M17" s="175">
        <v>1106</v>
      </c>
      <c r="N17" s="175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161">
        <v>10</v>
      </c>
      <c r="B18" s="161" t="s">
        <v>130</v>
      </c>
      <c r="C18" s="161"/>
      <c r="D18" s="161"/>
      <c r="E18" s="172"/>
      <c r="F18" s="161"/>
      <c r="G18" s="164"/>
      <c r="H18" s="165"/>
      <c r="I18" s="207"/>
      <c r="J18" s="164"/>
      <c r="K18" s="161"/>
      <c r="L18" s="161"/>
      <c r="M18" s="161"/>
      <c r="N18" s="16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161">
        <v>11</v>
      </c>
      <c r="B19" s="161">
        <v>7628</v>
      </c>
      <c r="C19" s="161"/>
      <c r="D19" s="161"/>
      <c r="E19" s="172"/>
      <c r="F19" s="161"/>
      <c r="G19" s="172"/>
      <c r="H19" s="206"/>
      <c r="I19" s="207"/>
      <c r="J19" s="164"/>
      <c r="K19" s="164"/>
      <c r="L19" s="164"/>
      <c r="M19" s="161"/>
      <c r="N19" s="16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175">
        <v>12</v>
      </c>
      <c r="B20" s="175">
        <v>8032</v>
      </c>
      <c r="C20" s="175">
        <v>7.67</v>
      </c>
      <c r="D20" s="175">
        <v>4380</v>
      </c>
      <c r="E20" s="183">
        <v>840</v>
      </c>
      <c r="F20" s="175">
        <v>1171</v>
      </c>
      <c r="G20" s="178"/>
      <c r="H20" s="179"/>
      <c r="I20" s="177"/>
      <c r="J20" s="178"/>
      <c r="K20" s="175"/>
      <c r="L20" s="175"/>
      <c r="M20" s="175">
        <v>1149</v>
      </c>
      <c r="N20" s="175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175">
        <v>13</v>
      </c>
      <c r="B21" s="175">
        <v>8936</v>
      </c>
      <c r="C21" s="175">
        <v>7.81</v>
      </c>
      <c r="D21" s="175">
        <v>3650</v>
      </c>
      <c r="E21" s="183">
        <v>1040</v>
      </c>
      <c r="F21" s="175">
        <v>1378</v>
      </c>
      <c r="G21" s="178"/>
      <c r="H21" s="179"/>
      <c r="I21" s="177"/>
      <c r="J21" s="178"/>
      <c r="K21" s="177"/>
      <c r="L21" s="175"/>
      <c r="M21" s="175">
        <v>1092</v>
      </c>
      <c r="N21" s="175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175">
        <v>14</v>
      </c>
      <c r="B22" s="175">
        <v>8802</v>
      </c>
      <c r="C22" s="177">
        <v>7.81</v>
      </c>
      <c r="D22" s="175">
        <v>2970</v>
      </c>
      <c r="E22" s="183">
        <v>500</v>
      </c>
      <c r="F22" s="175">
        <v>691</v>
      </c>
      <c r="G22" s="178"/>
      <c r="H22" s="179"/>
      <c r="I22" s="177"/>
      <c r="J22" s="178"/>
      <c r="K22" s="175"/>
      <c r="L22" s="175"/>
      <c r="M22" s="175">
        <v>695</v>
      </c>
      <c r="N22" s="175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175">
        <v>15</v>
      </c>
      <c r="B23" s="175" t="s">
        <v>131</v>
      </c>
      <c r="C23" s="177">
        <v>7.72</v>
      </c>
      <c r="D23" s="175">
        <v>8370</v>
      </c>
      <c r="E23" s="183">
        <v>1320</v>
      </c>
      <c r="F23" s="175">
        <v>891</v>
      </c>
      <c r="G23" s="183">
        <v>400</v>
      </c>
      <c r="H23" s="195">
        <v>64</v>
      </c>
      <c r="I23" s="177">
        <v>2.47</v>
      </c>
      <c r="J23" s="178">
        <v>84</v>
      </c>
      <c r="K23" s="175">
        <v>10.9</v>
      </c>
      <c r="L23" s="175">
        <v>14.2</v>
      </c>
      <c r="M23" s="175">
        <v>2730</v>
      </c>
      <c r="N23" s="175">
        <v>53</v>
      </c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175">
        <v>16</v>
      </c>
      <c r="B24" s="175">
        <v>9030</v>
      </c>
      <c r="C24" s="177">
        <v>7.86</v>
      </c>
      <c r="D24" s="175">
        <v>6450</v>
      </c>
      <c r="E24" s="183">
        <v>1200</v>
      </c>
      <c r="F24" s="175">
        <v>897</v>
      </c>
      <c r="G24" s="178"/>
      <c r="H24" s="179"/>
      <c r="I24" s="177"/>
      <c r="J24" s="178"/>
      <c r="K24" s="175"/>
      <c r="L24" s="175"/>
      <c r="M24" s="175">
        <v>2021</v>
      </c>
      <c r="N24" s="175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161">
        <v>17</v>
      </c>
      <c r="B25" s="161">
        <v>8076</v>
      </c>
      <c r="C25" s="161"/>
      <c r="D25" s="161"/>
      <c r="E25" s="172"/>
      <c r="F25" s="161"/>
      <c r="G25" s="164"/>
      <c r="H25" s="165"/>
      <c r="I25" s="207"/>
      <c r="J25" s="164"/>
      <c r="K25" s="161"/>
      <c r="L25" s="161"/>
      <c r="M25" s="161"/>
      <c r="N25" s="16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161">
        <v>18</v>
      </c>
      <c r="B26" s="161">
        <v>7717</v>
      </c>
      <c r="C26" s="161"/>
      <c r="D26" s="161"/>
      <c r="E26" s="172"/>
      <c r="F26" s="161"/>
      <c r="G26" s="164"/>
      <c r="H26" s="165"/>
      <c r="I26" s="207"/>
      <c r="J26" s="207"/>
      <c r="K26" s="161"/>
      <c r="L26" s="161"/>
      <c r="M26" s="161"/>
      <c r="N26" s="16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175">
        <v>19</v>
      </c>
      <c r="B27" s="175" t="s">
        <v>133</v>
      </c>
      <c r="C27" s="175">
        <v>7.62</v>
      </c>
      <c r="D27" s="175">
        <v>3710</v>
      </c>
      <c r="E27" s="183">
        <v>360</v>
      </c>
      <c r="F27" s="175">
        <v>679</v>
      </c>
      <c r="G27" s="178"/>
      <c r="H27" s="179"/>
      <c r="I27" s="177"/>
      <c r="J27" s="177"/>
      <c r="K27" s="175"/>
      <c r="L27" s="175"/>
      <c r="M27" s="175">
        <v>844</v>
      </c>
      <c r="N27" s="175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175">
        <v>20</v>
      </c>
      <c r="B28" s="175" t="s">
        <v>132</v>
      </c>
      <c r="C28" s="175">
        <v>7.8</v>
      </c>
      <c r="D28" s="175">
        <v>4010</v>
      </c>
      <c r="E28" s="183">
        <v>520</v>
      </c>
      <c r="F28" s="175">
        <v>686</v>
      </c>
      <c r="G28" s="183">
        <v>260</v>
      </c>
      <c r="H28" s="195">
        <v>53.11</v>
      </c>
      <c r="I28" s="177">
        <v>0.3</v>
      </c>
      <c r="J28" s="178">
        <v>69.2</v>
      </c>
      <c r="K28" s="178">
        <v>5</v>
      </c>
      <c r="L28" s="175">
        <v>8.6</v>
      </c>
      <c r="M28" s="175">
        <v>1007</v>
      </c>
      <c r="N28" s="175">
        <v>55</v>
      </c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75">
        <v>21</v>
      </c>
      <c r="B29" s="175">
        <v>9207</v>
      </c>
      <c r="C29" s="175">
        <v>7.89</v>
      </c>
      <c r="D29" s="175">
        <v>1878</v>
      </c>
      <c r="E29" s="183">
        <v>180</v>
      </c>
      <c r="F29" s="175">
        <v>529</v>
      </c>
      <c r="G29" s="183"/>
      <c r="H29" s="178"/>
      <c r="I29" s="177"/>
      <c r="J29" s="178"/>
      <c r="K29" s="175"/>
      <c r="L29" s="175"/>
      <c r="M29" s="175">
        <v>298</v>
      </c>
      <c r="N29" s="175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75">
        <v>22</v>
      </c>
      <c r="B30" s="175" t="s">
        <v>134</v>
      </c>
      <c r="C30" s="177">
        <v>7.7</v>
      </c>
      <c r="D30" s="175">
        <v>4320</v>
      </c>
      <c r="E30" s="183">
        <v>420</v>
      </c>
      <c r="F30" s="175">
        <v>797</v>
      </c>
      <c r="G30" s="177"/>
      <c r="H30" s="179"/>
      <c r="I30" s="177"/>
      <c r="J30" s="178"/>
      <c r="K30" s="175"/>
      <c r="L30" s="175"/>
      <c r="M30" s="175">
        <v>1049</v>
      </c>
      <c r="N30" s="175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75">
        <v>23</v>
      </c>
      <c r="B31" s="175">
        <v>10579</v>
      </c>
      <c r="C31" s="177">
        <v>7.6</v>
      </c>
      <c r="D31" s="175">
        <v>3660</v>
      </c>
      <c r="E31" s="183">
        <v>620</v>
      </c>
      <c r="F31" s="175">
        <v>749</v>
      </c>
      <c r="G31" s="177"/>
      <c r="H31" s="179"/>
      <c r="I31" s="177"/>
      <c r="J31" s="178"/>
      <c r="K31" s="178"/>
      <c r="L31" s="175"/>
      <c r="M31" s="175">
        <v>893</v>
      </c>
      <c r="N31" s="175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161">
        <v>24</v>
      </c>
      <c r="B32" s="161">
        <v>9372</v>
      </c>
      <c r="C32" s="161"/>
      <c r="D32" s="161"/>
      <c r="E32" s="172"/>
      <c r="F32" s="161"/>
      <c r="G32" s="207"/>
      <c r="H32" s="165"/>
      <c r="I32" s="207"/>
      <c r="J32" s="164"/>
      <c r="K32" s="161"/>
      <c r="L32" s="161"/>
      <c r="M32" s="161"/>
      <c r="N32" s="16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161">
        <v>25</v>
      </c>
      <c r="B33" s="161">
        <v>9460</v>
      </c>
      <c r="C33" s="161"/>
      <c r="D33" s="161"/>
      <c r="E33" s="213"/>
      <c r="F33" s="192"/>
      <c r="G33" s="172"/>
      <c r="H33" s="164"/>
      <c r="I33" s="207"/>
      <c r="J33" s="164"/>
      <c r="K33" s="164"/>
      <c r="L33" s="161"/>
      <c r="M33" s="161"/>
      <c r="N33" s="16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161">
        <v>26</v>
      </c>
      <c r="B34" s="161" t="s">
        <v>135</v>
      </c>
      <c r="C34" s="161"/>
      <c r="D34" s="161"/>
      <c r="E34" s="172"/>
      <c r="F34" s="161"/>
      <c r="G34" s="207"/>
      <c r="H34" s="165"/>
      <c r="I34" s="207"/>
      <c r="J34" s="164"/>
      <c r="K34" s="161"/>
      <c r="L34" s="161"/>
      <c r="M34" s="161"/>
      <c r="N34" s="16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175">
        <v>27</v>
      </c>
      <c r="B35" s="175">
        <v>10242</v>
      </c>
      <c r="C35" s="177"/>
      <c r="D35" s="183"/>
      <c r="E35" s="183"/>
      <c r="F35" s="183"/>
      <c r="G35" s="178"/>
      <c r="H35" s="177"/>
      <c r="I35" s="177"/>
      <c r="J35" s="178"/>
      <c r="K35" s="177"/>
      <c r="L35" s="177"/>
      <c r="M35" s="183"/>
      <c r="N35" s="183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175">
        <v>28</v>
      </c>
      <c r="B36" s="175" t="s">
        <v>136</v>
      </c>
      <c r="C36" s="177"/>
      <c r="D36" s="175"/>
      <c r="E36" s="183"/>
      <c r="F36" s="175"/>
      <c r="G36" s="177"/>
      <c r="H36" s="179"/>
      <c r="I36" s="177"/>
      <c r="J36" s="178"/>
      <c r="K36" s="175"/>
      <c r="L36" s="177"/>
      <c r="M36" s="175"/>
      <c r="N36" s="175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175">
        <v>29</v>
      </c>
      <c r="B37" s="175">
        <v>10795</v>
      </c>
      <c r="C37" s="177"/>
      <c r="D37" s="175"/>
      <c r="E37" s="183"/>
      <c r="F37" s="175"/>
      <c r="G37" s="177"/>
      <c r="H37" s="179"/>
      <c r="I37" s="177"/>
      <c r="J37" s="178"/>
      <c r="K37" s="175"/>
      <c r="L37" s="177"/>
      <c r="M37" s="175"/>
      <c r="N37" s="175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175">
        <v>30</v>
      </c>
      <c r="B38" s="175" t="s">
        <v>137</v>
      </c>
      <c r="C38" s="177">
        <v>7.87</v>
      </c>
      <c r="D38" s="175">
        <v>3180</v>
      </c>
      <c r="E38" s="183">
        <v>920</v>
      </c>
      <c r="F38" s="175">
        <v>1220</v>
      </c>
      <c r="G38" s="183"/>
      <c r="H38" s="195"/>
      <c r="I38" s="177"/>
      <c r="J38" s="178"/>
      <c r="K38" s="175"/>
      <c r="L38" s="178"/>
      <c r="M38" s="175">
        <v>581</v>
      </c>
      <c r="N38" s="175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161">
        <v>31</v>
      </c>
      <c r="B39" s="161" t="s">
        <v>138</v>
      </c>
      <c r="C39" s="207"/>
      <c r="D39" s="161"/>
      <c r="E39" s="172"/>
      <c r="F39" s="161"/>
      <c r="G39" s="207"/>
      <c r="H39" s="165"/>
      <c r="I39" s="207"/>
      <c r="J39" s="164"/>
      <c r="K39" s="207"/>
      <c r="L39" s="207"/>
      <c r="M39" s="161"/>
      <c r="N39" s="16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7.73</v>
      </c>
      <c r="D40" s="50">
        <f>ROUND(AVERAGE(D9:D39),0)</f>
        <v>4619</v>
      </c>
      <c r="E40" s="51">
        <f>ROUND(AVERAGE(E9:E39),1)</f>
        <v>791.1</v>
      </c>
      <c r="F40" s="51">
        <f>ROUND(AVERAGE(F9:F39),1)</f>
        <v>958.6</v>
      </c>
      <c r="G40" s="49">
        <f>ROUND(AVERAGE(G9:G39),2)</f>
        <v>366.67</v>
      </c>
      <c r="H40" s="49">
        <f>ROUND(AVERAGE(H9:H39),2)</f>
        <v>61.16</v>
      </c>
      <c r="I40" s="49">
        <f>ROUND(AVERAGE(I9:I39),1)</f>
        <v>1.2</v>
      </c>
      <c r="J40" s="51">
        <f>ROUND(AVERAGE(J9:J39),1)</f>
        <v>79.5</v>
      </c>
      <c r="K40" s="49">
        <f>ROUND(AVERAGE(K9:K39),2)</f>
        <v>9.03</v>
      </c>
      <c r="L40" s="49">
        <f>ROUND(AVERAGE(L9:L39),2)</f>
        <v>11.77</v>
      </c>
      <c r="M40" s="50">
        <f>ROUND(AVERAGE(M9:M39),0)</f>
        <v>1233</v>
      </c>
      <c r="N40" s="86">
        <f>ROUND(AVERAGE(N9:N39),0)</f>
        <v>54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 aca="true" t="shared" si="0" ref="E41:N41">(E40*$J$3)/1000</f>
        <v>7287.868393548387</v>
      </c>
      <c r="F41" s="25">
        <f t="shared" si="0"/>
        <v>8830.932425806452</v>
      </c>
      <c r="G41" s="25">
        <f t="shared" si="0"/>
        <v>3377.8823206451616</v>
      </c>
      <c r="H41" s="25">
        <f t="shared" si="0"/>
        <v>563.425649032258</v>
      </c>
      <c r="I41" s="25">
        <f t="shared" si="0"/>
        <v>11.054787096774193</v>
      </c>
      <c r="J41" s="25">
        <f t="shared" si="0"/>
        <v>732.3796451612903</v>
      </c>
      <c r="K41" s="25">
        <f t="shared" si="0"/>
        <v>83.18727290322579</v>
      </c>
      <c r="L41" s="25">
        <f t="shared" si="0"/>
        <v>108.42903677419355</v>
      </c>
      <c r="M41" s="25">
        <f t="shared" si="0"/>
        <v>11358.793741935484</v>
      </c>
      <c r="N41" s="25">
        <f t="shared" si="0"/>
        <v>497.4654193548387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(E40*$H$3)/1000</f>
        <v>225923.92020000002</v>
      </c>
      <c r="F42" s="25">
        <f aca="true" t="shared" si="1" ref="F42:N42">(F40*$H$3)/1000</f>
        <v>273758.9052</v>
      </c>
      <c r="G42" s="25">
        <f t="shared" si="1"/>
        <v>104714.35194</v>
      </c>
      <c r="H42" s="25">
        <f t="shared" si="1"/>
        <v>17466.195119999997</v>
      </c>
      <c r="I42" s="25">
        <f t="shared" si="1"/>
        <v>342.6984</v>
      </c>
      <c r="J42" s="25">
        <f t="shared" si="1"/>
        <v>22703.769</v>
      </c>
      <c r="K42" s="25">
        <f t="shared" si="1"/>
        <v>2578.80546</v>
      </c>
      <c r="L42" s="25">
        <f t="shared" si="1"/>
        <v>3361.30014</v>
      </c>
      <c r="M42" s="25">
        <f t="shared" si="1"/>
        <v>352122.606</v>
      </c>
      <c r="N42" s="25">
        <f t="shared" si="1"/>
        <v>15421.428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="150" zoomScaleNormal="150" zoomScalePageLayoutView="0" workbookViewId="0" topLeftCell="A7">
      <selection activeCell="P19" sqref="P19"/>
    </sheetView>
  </sheetViews>
  <sheetFormatPr defaultColWidth="9.140625" defaultRowHeight="12.75"/>
  <cols>
    <col min="1" max="1" width="11.7109375" style="6" customWidth="1"/>
    <col min="2" max="2" width="12.7109375" style="6" customWidth="1"/>
    <col min="3" max="3" width="7.7109375" style="53" customWidth="1"/>
    <col min="4" max="4" width="7.8515625" style="53" customWidth="1"/>
    <col min="5" max="5" width="9.7109375" style="55" bestFit="1" customWidth="1"/>
    <col min="6" max="6" width="9.421875" style="55" bestFit="1" customWidth="1"/>
    <col min="7" max="7" width="9.421875" style="53" bestFit="1" customWidth="1"/>
    <col min="8" max="8" width="11.00390625" style="53" bestFit="1" customWidth="1"/>
    <col min="9" max="9" width="9.421875" style="55" bestFit="1" customWidth="1"/>
    <col min="10" max="10" width="9.421875" style="55" customWidth="1"/>
    <col min="11" max="11" width="14.7109375" style="53" bestFit="1" customWidth="1"/>
    <col min="12" max="12" width="9.421875" style="81" bestFit="1" customWidth="1"/>
    <col min="13" max="13" width="10.140625" style="6" bestFit="1" customWidth="1"/>
    <col min="14" max="14" width="11.28125" style="70" customWidth="1"/>
    <col min="15" max="16384" width="9.140625" style="6" customWidth="1"/>
  </cols>
  <sheetData>
    <row r="1" spans="1:12" ht="23.25">
      <c r="A1" s="11" t="s">
        <v>36</v>
      </c>
      <c r="B1" s="11"/>
      <c r="C1" s="66"/>
      <c r="D1" s="66"/>
      <c r="E1" s="67"/>
      <c r="F1" s="67"/>
      <c r="G1" s="66"/>
      <c r="H1" s="66"/>
      <c r="I1" s="67"/>
      <c r="J1" s="67"/>
      <c r="K1" s="66"/>
      <c r="L1" s="68"/>
    </row>
    <row r="2" spans="1:12" ht="20.25">
      <c r="A2" s="1" t="s">
        <v>49</v>
      </c>
      <c r="B2" s="5"/>
      <c r="C2" s="8"/>
      <c r="D2" s="8"/>
      <c r="E2" s="10"/>
      <c r="F2" s="10"/>
      <c r="G2" s="71"/>
      <c r="H2" s="8"/>
      <c r="I2" s="10"/>
      <c r="J2" s="10"/>
      <c r="K2" s="8"/>
      <c r="L2" s="69"/>
    </row>
    <row r="3" spans="1:13" ht="26.25">
      <c r="A3" s="215" t="s">
        <v>139</v>
      </c>
      <c r="B3" s="215"/>
      <c r="C3" s="215"/>
      <c r="D3" s="215"/>
      <c r="E3" s="215"/>
      <c r="F3" s="227">
        <f>B23</f>
        <v>4129735</v>
      </c>
      <c r="G3" s="228"/>
      <c r="H3" s="214" t="s">
        <v>140</v>
      </c>
      <c r="I3" s="214" t="s">
        <v>142</v>
      </c>
      <c r="J3" s="214"/>
      <c r="K3" s="216">
        <f>F3/365</f>
        <v>11314.342465753425</v>
      </c>
      <c r="L3" s="214" t="s">
        <v>141</v>
      </c>
      <c r="M3" s="217"/>
    </row>
    <row r="4" spans="1:12" ht="13.5" thickBot="1">
      <c r="A4" s="5"/>
      <c r="B4" s="5"/>
      <c r="C4" s="8"/>
      <c r="D4" s="8"/>
      <c r="E4" s="10"/>
      <c r="F4" s="10"/>
      <c r="G4" s="71"/>
      <c r="H4" s="8"/>
      <c r="I4" s="10"/>
      <c r="J4" s="10"/>
      <c r="K4" s="8"/>
      <c r="L4" s="69"/>
    </row>
    <row r="5" spans="1:14" ht="15" thickTop="1">
      <c r="A5" s="145" t="s">
        <v>37</v>
      </c>
      <c r="B5" s="13" t="s">
        <v>2</v>
      </c>
      <c r="C5" s="97" t="s">
        <v>3</v>
      </c>
      <c r="D5" s="13" t="s">
        <v>4</v>
      </c>
      <c r="E5" s="94" t="s">
        <v>62</v>
      </c>
      <c r="F5" s="95" t="s">
        <v>20</v>
      </c>
      <c r="G5" s="96" t="s">
        <v>50</v>
      </c>
      <c r="H5" s="97" t="s">
        <v>22</v>
      </c>
      <c r="I5" s="94" t="s">
        <v>23</v>
      </c>
      <c r="J5" s="94" t="s">
        <v>6</v>
      </c>
      <c r="K5" s="97" t="s">
        <v>24</v>
      </c>
      <c r="L5" s="97" t="s">
        <v>7</v>
      </c>
      <c r="M5" s="98" t="s">
        <v>8</v>
      </c>
      <c r="N5" s="99" t="s">
        <v>61</v>
      </c>
    </row>
    <row r="6" spans="1:14" ht="15.75">
      <c r="A6" s="146" t="s">
        <v>95</v>
      </c>
      <c r="B6" s="21" t="s">
        <v>51</v>
      </c>
      <c r="C6" s="102" t="s">
        <v>10</v>
      </c>
      <c r="D6" s="23" t="s">
        <v>11</v>
      </c>
      <c r="E6" s="100" t="s">
        <v>12</v>
      </c>
      <c r="F6" s="100" t="s">
        <v>26</v>
      </c>
      <c r="G6" s="101" t="s">
        <v>52</v>
      </c>
      <c r="H6" s="102" t="s">
        <v>13</v>
      </c>
      <c r="I6" s="100" t="s">
        <v>13</v>
      </c>
      <c r="J6" s="100" t="s">
        <v>13</v>
      </c>
      <c r="K6" s="102" t="s">
        <v>14</v>
      </c>
      <c r="L6" s="102" t="s">
        <v>14</v>
      </c>
      <c r="M6" s="103" t="s">
        <v>15</v>
      </c>
      <c r="N6" s="104" t="s">
        <v>27</v>
      </c>
    </row>
    <row r="7" spans="1:14" ht="15" thickBot="1">
      <c r="A7" s="147"/>
      <c r="B7" s="72"/>
      <c r="C7" s="126"/>
      <c r="D7" s="126"/>
      <c r="E7" s="105"/>
      <c r="F7" s="105"/>
      <c r="G7" s="106"/>
      <c r="H7" s="107"/>
      <c r="I7" s="105"/>
      <c r="J7" s="105"/>
      <c r="K7" s="109"/>
      <c r="L7" s="109"/>
      <c r="M7" s="157"/>
      <c r="N7" s="158"/>
    </row>
    <row r="8" spans="1:14" ht="15.75" thickBot="1" thickTop="1">
      <c r="A8" s="36" t="s">
        <v>57</v>
      </c>
      <c r="B8" s="37"/>
      <c r="C8" s="41" t="s">
        <v>58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159"/>
      <c r="L8" s="40">
        <v>2</v>
      </c>
      <c r="M8" s="160">
        <v>1000</v>
      </c>
      <c r="N8" s="112">
        <v>500</v>
      </c>
    </row>
    <row r="9" spans="2:14" ht="13.5" thickTop="1">
      <c r="B9" s="74"/>
      <c r="C9" s="108"/>
      <c r="D9" s="108"/>
      <c r="E9" s="113"/>
      <c r="F9" s="113"/>
      <c r="G9" s="108"/>
      <c r="H9" s="108"/>
      <c r="I9" s="113"/>
      <c r="J9" s="113"/>
      <c r="K9" s="108"/>
      <c r="L9" s="108"/>
      <c r="M9" s="110"/>
      <c r="N9" s="114"/>
    </row>
    <row r="10" spans="1:14" ht="12.75">
      <c r="A10" s="75" t="s">
        <v>38</v>
      </c>
      <c r="B10" s="76">
        <v>299636</v>
      </c>
      <c r="C10" s="102">
        <v>7.6</v>
      </c>
      <c r="D10" s="103">
        <v>3205</v>
      </c>
      <c r="E10" s="115">
        <v>16.7</v>
      </c>
      <c r="F10" s="115">
        <v>64.9</v>
      </c>
      <c r="G10" s="101">
        <v>7.5</v>
      </c>
      <c r="H10" s="101">
        <v>0.92</v>
      </c>
      <c r="I10" s="115">
        <v>6.8</v>
      </c>
      <c r="J10" s="115">
        <v>11.8</v>
      </c>
      <c r="K10" s="101">
        <v>0.65</v>
      </c>
      <c r="L10" s="101">
        <v>1.18</v>
      </c>
      <c r="M10" s="116">
        <v>930</v>
      </c>
      <c r="N10" s="117">
        <v>99</v>
      </c>
    </row>
    <row r="11" spans="1:14" ht="12.75">
      <c r="A11" s="75" t="s">
        <v>39</v>
      </c>
      <c r="B11" s="76">
        <v>327112</v>
      </c>
      <c r="C11" s="101">
        <v>7.59</v>
      </c>
      <c r="D11" s="116">
        <v>3196</v>
      </c>
      <c r="E11" s="115">
        <v>12.6</v>
      </c>
      <c r="F11" s="115">
        <v>59.2</v>
      </c>
      <c r="G11" s="101">
        <v>8.09</v>
      </c>
      <c r="H11" s="101">
        <v>0.79</v>
      </c>
      <c r="I11" s="115">
        <v>6.7</v>
      </c>
      <c r="J11" s="115">
        <v>11.4</v>
      </c>
      <c r="K11" s="101">
        <v>0.42</v>
      </c>
      <c r="L11" s="101">
        <v>0.98</v>
      </c>
      <c r="M11" s="116">
        <v>810</v>
      </c>
      <c r="N11" s="117">
        <v>95</v>
      </c>
    </row>
    <row r="12" spans="1:14" ht="12.75">
      <c r="A12" s="75" t="s">
        <v>40</v>
      </c>
      <c r="B12" s="76">
        <v>332528</v>
      </c>
      <c r="C12" s="101">
        <v>7.56</v>
      </c>
      <c r="D12" s="116">
        <v>3103</v>
      </c>
      <c r="E12" s="115">
        <v>11.7</v>
      </c>
      <c r="F12" s="115">
        <v>59.2</v>
      </c>
      <c r="G12" s="101">
        <v>9.44</v>
      </c>
      <c r="H12" s="101">
        <v>1.21</v>
      </c>
      <c r="I12" s="115">
        <v>6.5</v>
      </c>
      <c r="J12" s="115">
        <v>10.2</v>
      </c>
      <c r="K12" s="101">
        <v>0.35</v>
      </c>
      <c r="L12" s="101">
        <v>0.7</v>
      </c>
      <c r="M12" s="116">
        <v>833</v>
      </c>
      <c r="N12" s="117">
        <v>89</v>
      </c>
    </row>
    <row r="13" spans="1:14" ht="12.75">
      <c r="A13" s="75" t="s">
        <v>41</v>
      </c>
      <c r="B13" s="76">
        <v>334080</v>
      </c>
      <c r="C13" s="102">
        <v>7.74</v>
      </c>
      <c r="D13" s="103">
        <v>2941</v>
      </c>
      <c r="E13" s="100">
        <v>9.6</v>
      </c>
      <c r="F13" s="100">
        <v>51.3</v>
      </c>
      <c r="G13" s="102">
        <v>6.61</v>
      </c>
      <c r="H13" s="102">
        <v>0.6</v>
      </c>
      <c r="I13" s="100">
        <v>8</v>
      </c>
      <c r="J13" s="100">
        <v>10.5</v>
      </c>
      <c r="K13" s="102">
        <v>0.41</v>
      </c>
      <c r="L13" s="102">
        <v>0.62</v>
      </c>
      <c r="M13" s="103">
        <v>770</v>
      </c>
      <c r="N13" s="104">
        <v>103</v>
      </c>
    </row>
    <row r="14" spans="1:14" ht="12.75">
      <c r="A14" s="75" t="s">
        <v>42</v>
      </c>
      <c r="B14" s="76">
        <v>355845</v>
      </c>
      <c r="C14" s="102">
        <v>7.62</v>
      </c>
      <c r="D14" s="103">
        <v>2919</v>
      </c>
      <c r="E14" s="100">
        <v>10.9</v>
      </c>
      <c r="F14" s="100">
        <v>56.8</v>
      </c>
      <c r="G14" s="102">
        <v>8.15</v>
      </c>
      <c r="H14" s="102">
        <v>0.56</v>
      </c>
      <c r="I14" s="100">
        <v>6.4</v>
      </c>
      <c r="J14" s="100">
        <v>10</v>
      </c>
      <c r="K14" s="102">
        <v>0.46</v>
      </c>
      <c r="L14" s="102">
        <v>0.63</v>
      </c>
      <c r="M14" s="103">
        <v>730</v>
      </c>
      <c r="N14" s="104">
        <v>86</v>
      </c>
    </row>
    <row r="15" spans="1:14" ht="12.75">
      <c r="A15" s="75" t="s">
        <v>43</v>
      </c>
      <c r="B15" s="76">
        <v>392250</v>
      </c>
      <c r="C15" s="102">
        <v>7.5</v>
      </c>
      <c r="D15" s="103">
        <v>2701</v>
      </c>
      <c r="E15" s="100">
        <v>16.1</v>
      </c>
      <c r="F15" s="100">
        <v>62.8</v>
      </c>
      <c r="G15" s="102">
        <v>8.09</v>
      </c>
      <c r="H15" s="102">
        <v>1.8</v>
      </c>
      <c r="I15" s="100">
        <v>6.1</v>
      </c>
      <c r="J15" s="100">
        <v>10</v>
      </c>
      <c r="K15" s="102">
        <v>0.49</v>
      </c>
      <c r="L15" s="102">
        <v>1.59</v>
      </c>
      <c r="M15" s="103">
        <v>634</v>
      </c>
      <c r="N15" s="104">
        <v>113</v>
      </c>
    </row>
    <row r="16" spans="1:14" ht="12.75">
      <c r="A16" s="75" t="s">
        <v>44</v>
      </c>
      <c r="B16" s="76">
        <v>438148</v>
      </c>
      <c r="C16" s="102">
        <v>7.72</v>
      </c>
      <c r="D16" s="103">
        <v>2720</v>
      </c>
      <c r="E16" s="100">
        <v>22.1</v>
      </c>
      <c r="F16" s="100">
        <v>64</v>
      </c>
      <c r="G16" s="102">
        <v>7.59</v>
      </c>
      <c r="H16" s="102">
        <v>0.65</v>
      </c>
      <c r="I16" s="100">
        <v>8.7</v>
      </c>
      <c r="J16" s="100">
        <v>12.7</v>
      </c>
      <c r="K16" s="102">
        <v>0.43</v>
      </c>
      <c r="L16" s="102">
        <v>0.95</v>
      </c>
      <c r="M16" s="103">
        <v>614</v>
      </c>
      <c r="N16" s="104">
        <v>83</v>
      </c>
    </row>
    <row r="17" spans="1:14" ht="12.75">
      <c r="A17" s="75" t="s">
        <v>45</v>
      </c>
      <c r="B17" s="76">
        <v>425245</v>
      </c>
      <c r="C17" s="102">
        <v>7.64</v>
      </c>
      <c r="D17" s="103">
        <v>2636</v>
      </c>
      <c r="E17" s="100">
        <v>12.6</v>
      </c>
      <c r="F17" s="100">
        <v>66.6</v>
      </c>
      <c r="G17" s="102">
        <v>7.12</v>
      </c>
      <c r="H17" s="102">
        <v>2.24</v>
      </c>
      <c r="I17" s="100">
        <v>8.4</v>
      </c>
      <c r="J17" s="100">
        <v>13.7</v>
      </c>
      <c r="K17" s="102">
        <v>0.47</v>
      </c>
      <c r="L17" s="102">
        <v>0.92</v>
      </c>
      <c r="M17" s="103">
        <v>620</v>
      </c>
      <c r="N17" s="104">
        <v>90</v>
      </c>
    </row>
    <row r="18" spans="1:14" ht="12.75">
      <c r="A18" s="75" t="s">
        <v>46</v>
      </c>
      <c r="B18" s="76">
        <v>337127</v>
      </c>
      <c r="C18" s="102">
        <v>7.49</v>
      </c>
      <c r="D18" s="103">
        <v>3018</v>
      </c>
      <c r="E18" s="100">
        <v>9.5</v>
      </c>
      <c r="F18" s="100">
        <v>53.6</v>
      </c>
      <c r="G18" s="102">
        <v>6.86</v>
      </c>
      <c r="H18" s="102">
        <v>1.7</v>
      </c>
      <c r="I18" s="100">
        <v>6.5</v>
      </c>
      <c r="J18" s="100">
        <v>11.8</v>
      </c>
      <c r="K18" s="102">
        <v>0.33</v>
      </c>
      <c r="L18" s="102">
        <v>0.68</v>
      </c>
      <c r="M18" s="103">
        <v>759</v>
      </c>
      <c r="N18" s="104">
        <v>93</v>
      </c>
    </row>
    <row r="19" spans="1:16" ht="12.75">
      <c r="A19" s="75" t="s">
        <v>60</v>
      </c>
      <c r="B19" s="76">
        <v>326231</v>
      </c>
      <c r="C19" s="102">
        <v>7.29</v>
      </c>
      <c r="D19" s="103">
        <v>3025</v>
      </c>
      <c r="E19" s="100">
        <v>13.2</v>
      </c>
      <c r="F19" s="100">
        <v>61.2</v>
      </c>
      <c r="G19" s="102">
        <v>6.3</v>
      </c>
      <c r="H19" s="102">
        <v>0.98</v>
      </c>
      <c r="I19" s="100">
        <v>8.2</v>
      </c>
      <c r="J19" s="100">
        <v>14.9</v>
      </c>
      <c r="K19" s="102">
        <v>0.75</v>
      </c>
      <c r="L19" s="102">
        <v>1.07</v>
      </c>
      <c r="M19" s="103">
        <v>828</v>
      </c>
      <c r="N19" s="104">
        <v>95</v>
      </c>
      <c r="P19" s="154">
        <f>SUM(B16:B21)</f>
        <v>2088284</v>
      </c>
    </row>
    <row r="20" spans="1:14" ht="12.75">
      <c r="A20" s="75" t="s">
        <v>47</v>
      </c>
      <c r="B20" s="76">
        <v>275951</v>
      </c>
      <c r="C20" s="102">
        <v>7.59</v>
      </c>
      <c r="D20" s="103">
        <v>3307</v>
      </c>
      <c r="E20" s="100">
        <v>19.3</v>
      </c>
      <c r="F20" s="100">
        <v>66.3</v>
      </c>
      <c r="G20" s="102">
        <v>7.95</v>
      </c>
      <c r="H20" s="102">
        <v>0.77</v>
      </c>
      <c r="I20" s="100">
        <v>7.1</v>
      </c>
      <c r="J20" s="100">
        <v>11</v>
      </c>
      <c r="K20" s="102">
        <v>0.58</v>
      </c>
      <c r="L20" s="102">
        <v>1.22</v>
      </c>
      <c r="M20" s="103">
        <v>854</v>
      </c>
      <c r="N20" s="104">
        <v>81</v>
      </c>
    </row>
    <row r="21" spans="1:14" ht="12.75">
      <c r="A21" s="75" t="s">
        <v>48</v>
      </c>
      <c r="B21" s="76">
        <v>285582</v>
      </c>
      <c r="C21" s="102">
        <v>7.58</v>
      </c>
      <c r="D21" s="103">
        <v>3426</v>
      </c>
      <c r="E21" s="100">
        <v>17.8</v>
      </c>
      <c r="F21" s="100">
        <v>67.4</v>
      </c>
      <c r="G21" s="102">
        <v>9.16</v>
      </c>
      <c r="H21" s="102">
        <v>1.3</v>
      </c>
      <c r="I21" s="100">
        <v>6.3</v>
      </c>
      <c r="J21" s="100">
        <v>11.3</v>
      </c>
      <c r="K21" s="102">
        <v>0.65</v>
      </c>
      <c r="L21" s="102">
        <v>1.14</v>
      </c>
      <c r="M21" s="103">
        <v>850</v>
      </c>
      <c r="N21" s="104">
        <v>69</v>
      </c>
    </row>
    <row r="22" spans="1:14" ht="13.5" thickBot="1">
      <c r="A22" s="75"/>
      <c r="B22" s="77"/>
      <c r="C22" s="119"/>
      <c r="D22" s="119"/>
      <c r="E22" s="118"/>
      <c r="F22" s="118"/>
      <c r="G22" s="119"/>
      <c r="H22" s="119"/>
      <c r="I22" s="118"/>
      <c r="J22" s="118"/>
      <c r="K22" s="102"/>
      <c r="L22" s="102"/>
      <c r="M22" s="120"/>
      <c r="N22" s="121"/>
    </row>
    <row r="23" spans="1:14" ht="17.25" thickBot="1" thickTop="1">
      <c r="A23" s="78" t="s">
        <v>95</v>
      </c>
      <c r="B23" s="79">
        <f>SUM(B10:B21)</f>
        <v>4129735</v>
      </c>
      <c r="C23" s="123">
        <f>AVERAGE(C10:C21)</f>
        <v>7.576666666666667</v>
      </c>
      <c r="D23" s="124">
        <f>AVERAGE(D10:D21)</f>
        <v>3016.4166666666665</v>
      </c>
      <c r="E23" s="122">
        <f>ROUND(AVERAGE(E10:E21),1)</f>
        <v>14.3</v>
      </c>
      <c r="F23" s="122">
        <f>ROUND(AVERAGE(F10:F21),1)</f>
        <v>61.1</v>
      </c>
      <c r="G23" s="123">
        <f>ROUND(AVERAGE(G10:G21),2)</f>
        <v>7.74</v>
      </c>
      <c r="H23" s="123">
        <f>ROUND(AVERAGE(H10:H21),2)</f>
        <v>1.13</v>
      </c>
      <c r="I23" s="122">
        <f>ROUND(AVERAGE(I10:I21),1)</f>
        <v>7.1</v>
      </c>
      <c r="J23" s="122">
        <f>ROUND(AVERAGE(J10:J21),1)</f>
        <v>11.6</v>
      </c>
      <c r="K23" s="123">
        <f>ROUND(AVERAGE(K10:K21),2)</f>
        <v>0.5</v>
      </c>
      <c r="L23" s="123">
        <f>ROUND(AVERAGE(L10:L21),2)</f>
        <v>0.97</v>
      </c>
      <c r="M23" s="124">
        <f>ROUND(AVERAGE(M10:M21),0)</f>
        <v>769</v>
      </c>
      <c r="N23" s="125">
        <f>ROUND(AVERAGE(N10:N21),0)</f>
        <v>91</v>
      </c>
    </row>
    <row r="24" spans="1:14" ht="13.5" thickTop="1">
      <c r="A24" s="80"/>
      <c r="B24" s="21"/>
      <c r="C24" s="22"/>
      <c r="D24" s="22"/>
      <c r="E24" s="21"/>
      <c r="F24" s="21"/>
      <c r="G24" s="22"/>
      <c r="H24" s="21"/>
      <c r="I24" s="21"/>
      <c r="J24" s="21"/>
      <c r="K24" s="21"/>
      <c r="L24" s="21"/>
      <c r="M24" s="21"/>
      <c r="N24" s="21"/>
    </row>
    <row r="25" spans="1:14" ht="12.75">
      <c r="A25" s="75"/>
      <c r="B25" s="21"/>
      <c r="C25" s="22"/>
      <c r="D25" s="22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2.75">
      <c r="A26" s="75" t="s">
        <v>59</v>
      </c>
      <c r="B26" s="21"/>
      <c r="C26" s="22"/>
      <c r="D26" s="22"/>
      <c r="E26" s="89">
        <f>(E23*$F$3)/1000</f>
        <v>59055.2105</v>
      </c>
      <c r="F26" s="89">
        <f aca="true" t="shared" si="0" ref="F26:N26">(F23*$F$3)/1000</f>
        <v>252326.8085</v>
      </c>
      <c r="G26" s="89">
        <f t="shared" si="0"/>
        <v>31964.148900000004</v>
      </c>
      <c r="H26" s="89">
        <f t="shared" si="0"/>
        <v>4666.60055</v>
      </c>
      <c r="I26" s="89">
        <f t="shared" si="0"/>
        <v>29321.1185</v>
      </c>
      <c r="J26" s="89">
        <f t="shared" si="0"/>
        <v>47904.926</v>
      </c>
      <c r="K26" s="89">
        <f t="shared" si="0"/>
        <v>2064.8675</v>
      </c>
      <c r="L26" s="89">
        <f t="shared" si="0"/>
        <v>4005.8429499999997</v>
      </c>
      <c r="M26" s="89">
        <f t="shared" si="0"/>
        <v>3175766.215</v>
      </c>
      <c r="N26" s="89">
        <f t="shared" si="0"/>
        <v>375805.885</v>
      </c>
    </row>
    <row r="27" spans="5:14" ht="12.75">
      <c r="E27" s="89"/>
      <c r="F27" s="89"/>
      <c r="G27" s="90"/>
      <c r="H27" s="90"/>
      <c r="I27" s="89"/>
      <c r="J27" s="89"/>
      <c r="K27" s="90"/>
      <c r="L27" s="91"/>
      <c r="M27" s="92"/>
      <c r="N27" s="93"/>
    </row>
    <row r="28" spans="1:15" ht="12.75">
      <c r="A28" s="87" t="s">
        <v>64</v>
      </c>
      <c r="B28" s="87"/>
      <c r="C28" s="88"/>
      <c r="D28" s="88"/>
      <c r="E28" s="89">
        <f>(E23*$K$3)/1000</f>
        <v>161.795097260274</v>
      </c>
      <c r="F28" s="89">
        <f aca="true" t="shared" si="1" ref="F28:N28">(F23*$K$3)/1000</f>
        <v>691.3063246575342</v>
      </c>
      <c r="G28" s="89">
        <f t="shared" si="1"/>
        <v>87.57301068493152</v>
      </c>
      <c r="H28" s="89">
        <f t="shared" si="1"/>
        <v>12.78520698630137</v>
      </c>
      <c r="I28" s="89">
        <f t="shared" si="1"/>
        <v>80.33183150684931</v>
      </c>
      <c r="J28" s="89">
        <f t="shared" si="1"/>
        <v>131.2463726027397</v>
      </c>
      <c r="K28" s="89">
        <f t="shared" si="1"/>
        <v>5.6571712328767125</v>
      </c>
      <c r="L28" s="89">
        <f t="shared" si="1"/>
        <v>10.974912191780822</v>
      </c>
      <c r="M28" s="89">
        <f t="shared" si="1"/>
        <v>8700.729356164386</v>
      </c>
      <c r="N28" s="89">
        <f t="shared" si="1"/>
        <v>1029.6051643835617</v>
      </c>
      <c r="O28" s="89"/>
    </row>
    <row r="34" spans="2:5" ht="12.75">
      <c r="B34" s="154"/>
      <c r="E34" s="81"/>
    </row>
  </sheetData>
  <sheetProtection/>
  <mergeCells count="1">
    <mergeCell ref="F3:G3"/>
  </mergeCells>
  <printOptions gridLines="1"/>
  <pageMargins left="0.5905511811023623" right="0.3937007874015748" top="1.3779527559055118" bottom="0.7874015748031497" header="0.5118110236220472" footer="0.5118110236220472"/>
  <pageSetup fitToHeight="1" fitToWidth="1" horizontalDpi="360" verticalDpi="36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="150" zoomScaleNormal="150" zoomScalePageLayoutView="0" workbookViewId="0" topLeftCell="A4">
      <selection activeCell="E23" sqref="E23"/>
    </sheetView>
  </sheetViews>
  <sheetFormatPr defaultColWidth="9.140625" defaultRowHeight="12.75"/>
  <cols>
    <col min="1" max="1" width="11.7109375" style="6" customWidth="1"/>
    <col min="2" max="2" width="12.7109375" style="6" customWidth="1"/>
    <col min="3" max="3" width="9.28125" style="53" bestFit="1" customWidth="1"/>
    <col min="4" max="4" width="9.28125" style="53" customWidth="1"/>
    <col min="5" max="7" width="10.140625" style="6" bestFit="1" customWidth="1"/>
    <col min="8" max="10" width="9.421875" style="6" bestFit="1" customWidth="1"/>
    <col min="11" max="11" width="12.57421875" style="6" customWidth="1"/>
    <col min="12" max="12" width="9.421875" style="6" bestFit="1" customWidth="1"/>
    <col min="13" max="13" width="10.140625" style="81" bestFit="1" customWidth="1"/>
    <col min="14" max="14" width="11.28125" style="81" bestFit="1" customWidth="1"/>
    <col min="15" max="16384" width="9.140625" style="6" customWidth="1"/>
  </cols>
  <sheetData>
    <row r="1" spans="1:14" ht="23.25">
      <c r="A1" s="11" t="s">
        <v>53</v>
      </c>
      <c r="B1" s="11"/>
      <c r="C1" s="66"/>
      <c r="D1" s="66"/>
      <c r="E1" s="68"/>
      <c r="F1" s="68"/>
      <c r="G1" s="68"/>
      <c r="H1" s="67"/>
      <c r="I1" s="67"/>
      <c r="J1" s="67"/>
      <c r="K1" s="67"/>
      <c r="L1" s="67"/>
      <c r="M1" s="68"/>
      <c r="N1" s="68"/>
    </row>
    <row r="2" spans="1:14" ht="20.25">
      <c r="A2" s="1" t="s">
        <v>143</v>
      </c>
      <c r="B2" s="5"/>
      <c r="C2" s="8"/>
      <c r="D2" s="8"/>
      <c r="E2" s="69"/>
      <c r="F2" s="69"/>
      <c r="G2" s="69"/>
      <c r="H2" s="10"/>
      <c r="I2" s="10"/>
      <c r="J2" s="10"/>
      <c r="K2" s="10"/>
      <c r="L2" s="10"/>
      <c r="M2" s="69"/>
      <c r="N2" s="69"/>
    </row>
    <row r="3" spans="1:14" ht="26.25">
      <c r="A3" s="218" t="s">
        <v>144</v>
      </c>
      <c r="B3" s="218"/>
      <c r="C3" s="218"/>
      <c r="D3" s="218"/>
      <c r="E3" s="218"/>
      <c r="F3" s="229">
        <f>B23</f>
        <v>4129735</v>
      </c>
      <c r="G3" s="230"/>
      <c r="H3" s="219" t="s">
        <v>145</v>
      </c>
      <c r="I3" s="221" t="s">
        <v>146</v>
      </c>
      <c r="J3" s="11"/>
      <c r="K3" s="220">
        <f>F3/365</f>
        <v>11314.342465753425</v>
      </c>
      <c r="L3" s="219" t="s">
        <v>141</v>
      </c>
      <c r="M3" s="222"/>
      <c r="N3" s="69"/>
    </row>
    <row r="4" spans="1:14" ht="13.5" thickBot="1">
      <c r="A4" s="5"/>
      <c r="B4" s="5"/>
      <c r="C4" s="8"/>
      <c r="D4" s="8"/>
      <c r="E4" s="69"/>
      <c r="F4" s="69"/>
      <c r="G4" s="69"/>
      <c r="H4" s="10"/>
      <c r="I4" s="10"/>
      <c r="J4" s="10"/>
      <c r="K4" s="10"/>
      <c r="L4" s="10"/>
      <c r="M4" s="69"/>
      <c r="N4" s="69"/>
    </row>
    <row r="5" spans="1:14" ht="15" thickTop="1">
      <c r="A5" s="145" t="s">
        <v>37</v>
      </c>
      <c r="B5" s="13" t="s">
        <v>2</v>
      </c>
      <c r="C5" s="97" t="s">
        <v>3</v>
      </c>
      <c r="D5" s="13" t="s">
        <v>4</v>
      </c>
      <c r="E5" s="98" t="s">
        <v>62</v>
      </c>
      <c r="F5" s="98" t="s">
        <v>20</v>
      </c>
      <c r="G5" s="98" t="s">
        <v>21</v>
      </c>
      <c r="H5" s="94" t="s">
        <v>33</v>
      </c>
      <c r="I5" s="94" t="s">
        <v>34</v>
      </c>
      <c r="J5" s="94" t="s">
        <v>6</v>
      </c>
      <c r="K5" s="94" t="s">
        <v>63</v>
      </c>
      <c r="L5" s="94" t="s">
        <v>7</v>
      </c>
      <c r="M5" s="98" t="s">
        <v>8</v>
      </c>
      <c r="N5" s="99" t="s">
        <v>61</v>
      </c>
    </row>
    <row r="6" spans="1:14" ht="15.75">
      <c r="A6" s="150" t="s">
        <v>95</v>
      </c>
      <c r="B6" s="21" t="s">
        <v>55</v>
      </c>
      <c r="C6" s="102" t="s">
        <v>10</v>
      </c>
      <c r="D6" s="23" t="s">
        <v>11</v>
      </c>
      <c r="E6" s="103" t="s">
        <v>12</v>
      </c>
      <c r="F6" s="103" t="s">
        <v>26</v>
      </c>
      <c r="G6" s="103" t="s">
        <v>26</v>
      </c>
      <c r="H6" s="100" t="s">
        <v>13</v>
      </c>
      <c r="I6" s="100" t="s">
        <v>13</v>
      </c>
      <c r="J6" s="100" t="s">
        <v>13</v>
      </c>
      <c r="K6" s="100" t="s">
        <v>14</v>
      </c>
      <c r="L6" s="100" t="s">
        <v>14</v>
      </c>
      <c r="M6" s="103" t="s">
        <v>15</v>
      </c>
      <c r="N6" s="104" t="s">
        <v>29</v>
      </c>
    </row>
    <row r="7" spans="1:14" ht="15" thickBot="1">
      <c r="A7" s="148"/>
      <c r="B7" s="57"/>
      <c r="C7" s="139"/>
      <c r="D7" s="139"/>
      <c r="E7" s="127"/>
      <c r="F7" s="127"/>
      <c r="G7" s="127"/>
      <c r="H7" s="128"/>
      <c r="I7" s="128"/>
      <c r="J7" s="128"/>
      <c r="K7" s="128"/>
      <c r="L7" s="128"/>
      <c r="M7" s="127"/>
      <c r="N7" s="129"/>
    </row>
    <row r="8" spans="1:14" ht="15.75" thickBot="1" thickTop="1">
      <c r="A8" s="151"/>
      <c r="B8" s="37"/>
      <c r="C8" s="140"/>
      <c r="D8" s="140"/>
      <c r="E8" s="111"/>
      <c r="F8" s="111"/>
      <c r="G8" s="111"/>
      <c r="H8" s="111"/>
      <c r="I8" s="130"/>
      <c r="J8" s="111"/>
      <c r="K8" s="111"/>
      <c r="L8" s="111"/>
      <c r="M8" s="111"/>
      <c r="N8" s="131"/>
    </row>
    <row r="9" spans="2:14" ht="13.5" thickTop="1">
      <c r="B9" s="82"/>
      <c r="C9" s="141"/>
      <c r="D9" s="141"/>
      <c r="E9" s="132"/>
      <c r="F9" s="132"/>
      <c r="G9" s="132"/>
      <c r="H9" s="133"/>
      <c r="I9" s="133"/>
      <c r="J9" s="133"/>
      <c r="K9" s="133"/>
      <c r="L9" s="133"/>
      <c r="M9" s="132"/>
      <c r="N9" s="134"/>
    </row>
    <row r="10" spans="1:14" ht="12.75">
      <c r="A10" s="75" t="s">
        <v>38</v>
      </c>
      <c r="B10" s="76">
        <v>299636</v>
      </c>
      <c r="C10" s="102">
        <v>7.77</v>
      </c>
      <c r="D10" s="103">
        <v>3763</v>
      </c>
      <c r="E10" s="103">
        <v>437</v>
      </c>
      <c r="F10" s="103">
        <v>799</v>
      </c>
      <c r="G10" s="103">
        <v>408</v>
      </c>
      <c r="H10" s="100">
        <v>63.7</v>
      </c>
      <c r="I10" s="100">
        <v>0.9</v>
      </c>
      <c r="J10" s="100">
        <v>88</v>
      </c>
      <c r="K10" s="100">
        <v>7.8</v>
      </c>
      <c r="L10" s="100">
        <v>14.4</v>
      </c>
      <c r="M10" s="103">
        <v>1071</v>
      </c>
      <c r="N10" s="104">
        <v>114</v>
      </c>
    </row>
    <row r="11" spans="1:14" ht="12.75">
      <c r="A11" s="75" t="s">
        <v>39</v>
      </c>
      <c r="B11" s="76">
        <v>327112</v>
      </c>
      <c r="C11" s="102">
        <v>7.84</v>
      </c>
      <c r="D11" s="103">
        <v>3399</v>
      </c>
      <c r="E11" s="103">
        <v>537</v>
      </c>
      <c r="F11" s="103">
        <v>743</v>
      </c>
      <c r="G11" s="103">
        <v>310</v>
      </c>
      <c r="H11" s="100">
        <v>64.9</v>
      </c>
      <c r="I11" s="100">
        <v>1.7</v>
      </c>
      <c r="J11" s="100">
        <v>98.5</v>
      </c>
      <c r="K11" s="100">
        <v>8.7</v>
      </c>
      <c r="L11" s="100">
        <v>15.4</v>
      </c>
      <c r="M11" s="103">
        <v>844</v>
      </c>
      <c r="N11" s="104">
        <v>77</v>
      </c>
    </row>
    <row r="12" spans="1:24" ht="12.75">
      <c r="A12" s="75" t="s">
        <v>40</v>
      </c>
      <c r="B12" s="76">
        <v>332528</v>
      </c>
      <c r="C12" s="102">
        <v>7.73</v>
      </c>
      <c r="D12" s="103">
        <v>3391</v>
      </c>
      <c r="E12" s="103">
        <v>416</v>
      </c>
      <c r="F12" s="103">
        <v>784</v>
      </c>
      <c r="G12" s="103">
        <v>227</v>
      </c>
      <c r="H12" s="100">
        <v>78.6</v>
      </c>
      <c r="I12" s="100">
        <v>1</v>
      </c>
      <c r="J12" s="100">
        <v>92.3</v>
      </c>
      <c r="K12" s="100">
        <v>4.8</v>
      </c>
      <c r="L12" s="100">
        <v>18.9</v>
      </c>
      <c r="M12" s="103">
        <v>871</v>
      </c>
      <c r="N12" s="104">
        <v>63</v>
      </c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1:14" ht="12.75">
      <c r="A13" s="75" t="s">
        <v>41</v>
      </c>
      <c r="B13" s="76">
        <v>334080</v>
      </c>
      <c r="C13" s="102">
        <v>7.82</v>
      </c>
      <c r="D13" s="103">
        <v>3878</v>
      </c>
      <c r="E13" s="103">
        <v>564</v>
      </c>
      <c r="F13" s="103">
        <v>831</v>
      </c>
      <c r="G13" s="103">
        <v>395</v>
      </c>
      <c r="H13" s="100">
        <v>63.4</v>
      </c>
      <c r="I13" s="100">
        <v>0.8</v>
      </c>
      <c r="J13" s="100">
        <v>89.3</v>
      </c>
      <c r="K13" s="100">
        <v>6.3</v>
      </c>
      <c r="L13" s="100">
        <v>19.6</v>
      </c>
      <c r="M13" s="103">
        <v>1024</v>
      </c>
      <c r="N13" s="104">
        <v>76</v>
      </c>
    </row>
    <row r="14" spans="1:14" ht="12.75">
      <c r="A14" s="75" t="s">
        <v>42</v>
      </c>
      <c r="B14" s="76">
        <v>355845</v>
      </c>
      <c r="C14" s="102">
        <v>7.81</v>
      </c>
      <c r="D14" s="103">
        <v>3742</v>
      </c>
      <c r="E14" s="103">
        <v>646</v>
      </c>
      <c r="F14" s="103">
        <v>991</v>
      </c>
      <c r="G14" s="103">
        <v>293</v>
      </c>
      <c r="H14" s="100">
        <v>76.8</v>
      </c>
      <c r="I14" s="100">
        <v>1</v>
      </c>
      <c r="J14" s="100">
        <v>111.3</v>
      </c>
      <c r="K14" s="100">
        <v>10.8</v>
      </c>
      <c r="L14" s="100">
        <v>18.1</v>
      </c>
      <c r="M14" s="103">
        <v>942</v>
      </c>
      <c r="N14" s="152">
        <v>55</v>
      </c>
    </row>
    <row r="15" spans="1:14" ht="12.75">
      <c r="A15" s="75" t="s">
        <v>43</v>
      </c>
      <c r="B15" s="76">
        <v>392250</v>
      </c>
      <c r="C15" s="102">
        <v>7.86</v>
      </c>
      <c r="D15" s="103">
        <v>2925</v>
      </c>
      <c r="E15" s="103">
        <v>730</v>
      </c>
      <c r="F15" s="103">
        <v>884</v>
      </c>
      <c r="G15" s="103">
        <v>405</v>
      </c>
      <c r="H15" s="100">
        <v>84</v>
      </c>
      <c r="I15" s="100">
        <v>0.9</v>
      </c>
      <c r="J15" s="100">
        <v>106.8</v>
      </c>
      <c r="K15" s="100">
        <v>8.9</v>
      </c>
      <c r="L15" s="100">
        <v>14.7</v>
      </c>
      <c r="M15" s="103">
        <v>698</v>
      </c>
      <c r="N15" s="152">
        <v>54</v>
      </c>
    </row>
    <row r="16" spans="1:14" ht="12.75">
      <c r="A16" s="75" t="s">
        <v>44</v>
      </c>
      <c r="B16" s="76">
        <v>438148</v>
      </c>
      <c r="C16" s="102">
        <v>7.94</v>
      </c>
      <c r="D16" s="103">
        <v>2983</v>
      </c>
      <c r="E16" s="103">
        <v>675</v>
      </c>
      <c r="F16" s="103">
        <v>931</v>
      </c>
      <c r="G16" s="103">
        <v>320</v>
      </c>
      <c r="H16" s="100">
        <v>73.3</v>
      </c>
      <c r="I16" s="100">
        <v>1.9</v>
      </c>
      <c r="J16" s="100">
        <v>105.8</v>
      </c>
      <c r="K16" s="100">
        <v>12.1</v>
      </c>
      <c r="L16" s="100">
        <v>18.1</v>
      </c>
      <c r="M16" s="103">
        <v>619</v>
      </c>
      <c r="N16" s="152">
        <v>61</v>
      </c>
    </row>
    <row r="17" spans="1:14" ht="12.75">
      <c r="A17" s="75" t="s">
        <v>45</v>
      </c>
      <c r="B17" s="76">
        <v>425245</v>
      </c>
      <c r="C17" s="102">
        <v>7.7</v>
      </c>
      <c r="D17" s="103">
        <v>3045</v>
      </c>
      <c r="E17" s="153">
        <v>719</v>
      </c>
      <c r="F17" s="153">
        <v>998</v>
      </c>
      <c r="G17" s="103">
        <v>448</v>
      </c>
      <c r="H17" s="100">
        <v>81.2</v>
      </c>
      <c r="I17" s="100">
        <v>0.9</v>
      </c>
      <c r="J17" s="100">
        <v>112.8</v>
      </c>
      <c r="K17" s="100">
        <v>10.5</v>
      </c>
      <c r="L17" s="100">
        <v>21.4</v>
      </c>
      <c r="M17" s="103">
        <v>608</v>
      </c>
      <c r="N17" s="152">
        <v>40</v>
      </c>
    </row>
    <row r="18" spans="1:14" ht="12.75">
      <c r="A18" s="75" t="s">
        <v>46</v>
      </c>
      <c r="B18" s="76">
        <v>337127</v>
      </c>
      <c r="C18" s="102">
        <v>7.77</v>
      </c>
      <c r="D18" s="103">
        <v>3455</v>
      </c>
      <c r="E18" s="103">
        <v>626</v>
      </c>
      <c r="F18" s="103">
        <v>871</v>
      </c>
      <c r="G18" s="103">
        <v>370</v>
      </c>
      <c r="H18" s="100">
        <v>76.8</v>
      </c>
      <c r="I18" s="100">
        <v>1.8</v>
      </c>
      <c r="J18" s="100">
        <v>106.5</v>
      </c>
      <c r="K18" s="100">
        <v>10.6</v>
      </c>
      <c r="L18" s="100">
        <v>18.6</v>
      </c>
      <c r="M18" s="103">
        <v>839</v>
      </c>
      <c r="N18" s="152">
        <v>32</v>
      </c>
    </row>
    <row r="19" spans="1:14" ht="12.75">
      <c r="A19" s="75" t="s">
        <v>60</v>
      </c>
      <c r="B19" s="76">
        <v>326231</v>
      </c>
      <c r="C19" s="102">
        <v>7.59</v>
      </c>
      <c r="D19" s="103">
        <v>3722</v>
      </c>
      <c r="E19" s="103">
        <v>769</v>
      </c>
      <c r="F19" s="103">
        <v>1039.6</v>
      </c>
      <c r="G19" s="103">
        <v>422.5</v>
      </c>
      <c r="H19" s="100">
        <v>79.17</v>
      </c>
      <c r="I19" s="100">
        <v>1.7</v>
      </c>
      <c r="J19" s="100">
        <v>114.9</v>
      </c>
      <c r="K19" s="100">
        <v>9.67</v>
      </c>
      <c r="L19" s="100">
        <v>20.08</v>
      </c>
      <c r="M19" s="103">
        <v>945</v>
      </c>
      <c r="N19" s="104">
        <v>48</v>
      </c>
    </row>
    <row r="20" spans="1:14" ht="12.75">
      <c r="A20" s="75" t="s">
        <v>47</v>
      </c>
      <c r="B20" s="76">
        <v>275951</v>
      </c>
      <c r="C20" s="102">
        <v>7.76</v>
      </c>
      <c r="D20" s="103">
        <v>4765</v>
      </c>
      <c r="E20" s="103">
        <v>805</v>
      </c>
      <c r="F20" s="103">
        <v>908.3</v>
      </c>
      <c r="G20" s="103">
        <v>432</v>
      </c>
      <c r="H20" s="100">
        <v>66.1</v>
      </c>
      <c r="I20" s="100">
        <v>1.5</v>
      </c>
      <c r="J20" s="100">
        <v>98.2</v>
      </c>
      <c r="K20" s="100">
        <v>8.36</v>
      </c>
      <c r="L20" s="100">
        <v>18.56</v>
      </c>
      <c r="M20" s="103">
        <v>1403</v>
      </c>
      <c r="N20" s="104">
        <v>49</v>
      </c>
    </row>
    <row r="21" spans="1:14" ht="12.75">
      <c r="A21" s="75" t="s">
        <v>48</v>
      </c>
      <c r="B21" s="76">
        <v>285582</v>
      </c>
      <c r="C21" s="102">
        <v>7.73</v>
      </c>
      <c r="D21" s="103">
        <v>4619</v>
      </c>
      <c r="E21" s="103">
        <v>791.1</v>
      </c>
      <c r="F21" s="103">
        <v>958.6</v>
      </c>
      <c r="G21" s="103">
        <v>366.67</v>
      </c>
      <c r="H21" s="100">
        <v>61.16</v>
      </c>
      <c r="I21" s="100">
        <v>1.2</v>
      </c>
      <c r="J21" s="100">
        <v>79.5</v>
      </c>
      <c r="K21" s="100">
        <v>9.03</v>
      </c>
      <c r="L21" s="100">
        <v>11.77</v>
      </c>
      <c r="M21" s="103">
        <v>1233</v>
      </c>
      <c r="N21" s="152">
        <v>54</v>
      </c>
    </row>
    <row r="22" spans="1:14" ht="13.5" thickBot="1">
      <c r="A22" s="75"/>
      <c r="B22" s="77"/>
      <c r="C22" s="106"/>
      <c r="D22" s="136"/>
      <c r="E22" s="135"/>
      <c r="F22" s="135"/>
      <c r="G22" s="136"/>
      <c r="H22" s="137"/>
      <c r="I22" s="137"/>
      <c r="J22" s="137"/>
      <c r="K22" s="137"/>
      <c r="L22" s="137"/>
      <c r="M22" s="136"/>
      <c r="N22" s="138"/>
    </row>
    <row r="23" spans="1:14" ht="17.25" thickBot="1" thickTop="1">
      <c r="A23" s="78" t="s">
        <v>95</v>
      </c>
      <c r="B23" s="142">
        <f>SUM(B10:B21)</f>
        <v>4129735</v>
      </c>
      <c r="C23" s="123">
        <f>AVERAGE(C10:C21)</f>
        <v>7.776666666666667</v>
      </c>
      <c r="D23" s="124">
        <f>AVERAGE(D10:D21)</f>
        <v>3640.5833333333335</v>
      </c>
      <c r="E23" s="122">
        <f>ROUND((AVERAGE(E10:E21)),0)</f>
        <v>643</v>
      </c>
      <c r="F23" s="122">
        <f>ROUND((AVERAGE(F10:F21)),0)</f>
        <v>895</v>
      </c>
      <c r="G23" s="122">
        <f>ROUND((AVERAGE(G10:G21)),0)</f>
        <v>366</v>
      </c>
      <c r="H23" s="122">
        <f>ROUND(AVERAGE(H10:H21),1)</f>
        <v>72.4</v>
      </c>
      <c r="I23" s="122">
        <f>ROUND(AVERAGE(I10:I21),1)</f>
        <v>1.3</v>
      </c>
      <c r="J23" s="122">
        <f>ROUND(AVERAGE(J10:J21),1)</f>
        <v>100.3</v>
      </c>
      <c r="K23" s="122">
        <f>ROUND(AVERAGE(K10:K21),1)</f>
        <v>9</v>
      </c>
      <c r="L23" s="122">
        <f>ROUND(AVERAGE(L10:L21),1)</f>
        <v>17.5</v>
      </c>
      <c r="M23" s="143">
        <f>ROUND(AVERAGE(M10:M21),0)</f>
        <v>925</v>
      </c>
      <c r="N23" s="86">
        <f>ROUND(AVERAGE(N10:N21),0)</f>
        <v>60</v>
      </c>
    </row>
    <row r="24" spans="2:14" ht="13.5" thickTop="1">
      <c r="B24" s="84"/>
      <c r="C24" s="52"/>
      <c r="D24" s="52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5:12" ht="12.75">
      <c r="E25" s="81"/>
      <c r="F25" s="81"/>
      <c r="G25" s="81"/>
      <c r="H25" s="55"/>
      <c r="I25" s="55"/>
      <c r="J25" s="55"/>
      <c r="K25" s="55"/>
      <c r="L25" s="55"/>
    </row>
    <row r="26" spans="1:14" ht="12.75">
      <c r="A26" s="75" t="s">
        <v>59</v>
      </c>
      <c r="B26" s="21"/>
      <c r="C26" s="22"/>
      <c r="D26" s="22"/>
      <c r="E26" s="89">
        <f>(E23*$F$3)/1000</f>
        <v>2655419.605</v>
      </c>
      <c r="F26" s="89">
        <f aca="true" t="shared" si="0" ref="F26:N26">(F23*$F$3)/1000</f>
        <v>3696112.825</v>
      </c>
      <c r="G26" s="89">
        <f t="shared" si="0"/>
        <v>1511483.01</v>
      </c>
      <c r="H26" s="89">
        <f t="shared" si="0"/>
        <v>298992.814</v>
      </c>
      <c r="I26" s="89">
        <f t="shared" si="0"/>
        <v>5368.6555</v>
      </c>
      <c r="J26" s="89">
        <f t="shared" si="0"/>
        <v>414212.4205</v>
      </c>
      <c r="K26" s="89">
        <f t="shared" si="0"/>
        <v>37167.615</v>
      </c>
      <c r="L26" s="89">
        <f t="shared" si="0"/>
        <v>72270.3625</v>
      </c>
      <c r="M26" s="89">
        <f t="shared" si="0"/>
        <v>3820004.875</v>
      </c>
      <c r="N26" s="89">
        <f t="shared" si="0"/>
        <v>247784.1</v>
      </c>
    </row>
    <row r="27" spans="5:14" ht="12.75"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spans="1:14" ht="12.75">
      <c r="A28" s="87" t="s">
        <v>64</v>
      </c>
      <c r="B28" s="87"/>
      <c r="C28" s="88"/>
      <c r="D28" s="88"/>
      <c r="E28" s="89">
        <f>(E23*$K$3)/1000</f>
        <v>7275.1222054794525</v>
      </c>
      <c r="F28" s="89">
        <f aca="true" t="shared" si="1" ref="F28:N28">(F23*$K$3)/1000</f>
        <v>10126.336506849315</v>
      </c>
      <c r="G28" s="89">
        <f t="shared" si="1"/>
        <v>4141.049342465753</v>
      </c>
      <c r="H28" s="89">
        <f t="shared" si="1"/>
        <v>819.1583945205481</v>
      </c>
      <c r="I28" s="89">
        <f t="shared" si="1"/>
        <v>14.708645205479453</v>
      </c>
      <c r="J28" s="89">
        <f t="shared" si="1"/>
        <v>1134.8285493150684</v>
      </c>
      <c r="K28" s="89">
        <f t="shared" si="1"/>
        <v>101.82908219178083</v>
      </c>
      <c r="L28" s="89">
        <f t="shared" si="1"/>
        <v>198.00099315068496</v>
      </c>
      <c r="M28" s="89">
        <f t="shared" si="1"/>
        <v>10465.766780821918</v>
      </c>
      <c r="N28" s="89">
        <f t="shared" si="1"/>
        <v>678.8605479452054</v>
      </c>
    </row>
    <row r="30" ht="12.75">
      <c r="G30" s="6" t="s">
        <v>54</v>
      </c>
    </row>
  </sheetData>
  <sheetProtection/>
  <mergeCells count="1">
    <mergeCell ref="F3:G3"/>
  </mergeCells>
  <printOptions gridLines="1"/>
  <pageMargins left="0.984251968503937" right="0.7874015748031497" top="1.3779527559055118" bottom="0.984251968503937" header="0.5118110236220472" footer="0.5118110236220472"/>
  <pageSetup fitToHeight="1" fitToWidth="1" horizontalDpi="360" verticalDpi="36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">
      <selection activeCell="C48" sqref="C48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94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10984</v>
      </c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63"/>
      <c r="P9" s="5"/>
    </row>
    <row r="10" spans="1:16" ht="12.75">
      <c r="A10" s="21" t="s">
        <v>91</v>
      </c>
      <c r="B10" s="46">
        <v>10510</v>
      </c>
      <c r="C10" s="149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63"/>
      <c r="P10" s="5"/>
    </row>
    <row r="11" spans="1:16" ht="12.75">
      <c r="A11" s="21">
        <v>3</v>
      </c>
      <c r="B11" s="21">
        <v>10209</v>
      </c>
      <c r="C11" s="22">
        <v>7.7</v>
      </c>
      <c r="D11" s="21">
        <v>2330</v>
      </c>
      <c r="E11" s="21">
        <v>280</v>
      </c>
      <c r="F11" s="21">
        <v>517</v>
      </c>
      <c r="G11" s="21"/>
      <c r="H11" s="21"/>
      <c r="I11" s="25"/>
      <c r="J11" s="25"/>
      <c r="K11" s="21"/>
      <c r="L11" s="21"/>
      <c r="M11" s="21"/>
      <c r="N11" s="21"/>
      <c r="O11" s="64"/>
      <c r="P11" s="5"/>
    </row>
    <row r="12" spans="1:16" ht="12.75">
      <c r="A12" s="21">
        <v>4</v>
      </c>
      <c r="B12" s="21">
        <v>10003</v>
      </c>
      <c r="C12" s="22">
        <v>7.84</v>
      </c>
      <c r="D12" s="21">
        <v>2580</v>
      </c>
      <c r="E12" s="21">
        <v>180</v>
      </c>
      <c r="F12" s="21">
        <v>596</v>
      </c>
      <c r="G12" s="21">
        <v>340</v>
      </c>
      <c r="H12" s="22">
        <v>69</v>
      </c>
      <c r="I12" s="25">
        <v>0.8</v>
      </c>
      <c r="J12" s="25">
        <v>89</v>
      </c>
      <c r="K12" s="25">
        <v>4.8</v>
      </c>
      <c r="L12" s="25">
        <v>9.2</v>
      </c>
      <c r="M12" s="21">
        <v>511</v>
      </c>
      <c r="N12" s="21">
        <v>221</v>
      </c>
      <c r="O12" s="64"/>
      <c r="P12" s="5"/>
    </row>
    <row r="13" spans="1:16" ht="12.75">
      <c r="A13" s="21" t="s">
        <v>85</v>
      </c>
      <c r="B13" s="21">
        <v>10164</v>
      </c>
      <c r="C13" s="22">
        <v>7.78</v>
      </c>
      <c r="D13" s="21">
        <v>3050</v>
      </c>
      <c r="E13" s="21">
        <v>280</v>
      </c>
      <c r="F13" s="21">
        <v>564</v>
      </c>
      <c r="G13" s="21"/>
      <c r="H13" s="25"/>
      <c r="I13" s="25"/>
      <c r="J13" s="25"/>
      <c r="K13" s="25"/>
      <c r="L13" s="25"/>
      <c r="M13" s="21"/>
      <c r="N13" s="21"/>
      <c r="O13" s="5"/>
      <c r="P13" s="5"/>
    </row>
    <row r="14" spans="1:16" ht="12.75">
      <c r="A14" s="21" t="s">
        <v>66</v>
      </c>
      <c r="B14" s="21">
        <v>9003</v>
      </c>
      <c r="C14" s="22"/>
      <c r="D14" s="21"/>
      <c r="E14" s="21"/>
      <c r="F14" s="21"/>
      <c r="G14" s="21"/>
      <c r="H14" s="25"/>
      <c r="I14" s="25"/>
      <c r="J14" s="25"/>
      <c r="K14" s="25"/>
      <c r="L14" s="25"/>
      <c r="M14" s="21"/>
      <c r="N14" s="21"/>
      <c r="O14" s="5"/>
      <c r="P14" s="5"/>
    </row>
    <row r="15" spans="1:16" ht="12.75">
      <c r="A15" s="21" t="s">
        <v>67</v>
      </c>
      <c r="B15" s="21">
        <v>10062</v>
      </c>
      <c r="C15" s="22"/>
      <c r="D15" s="21"/>
      <c r="E15" s="21"/>
      <c r="F15" s="21"/>
      <c r="G15" s="21"/>
      <c r="H15" s="22"/>
      <c r="I15" s="25"/>
      <c r="J15" s="25"/>
      <c r="K15" s="25"/>
      <c r="L15" s="25"/>
      <c r="M15" s="21"/>
      <c r="N15" s="21"/>
      <c r="O15" s="64"/>
      <c r="P15" s="5"/>
    </row>
    <row r="16" spans="1:16" ht="12.75">
      <c r="A16" s="21" t="s">
        <v>68</v>
      </c>
      <c r="B16" s="21">
        <v>9815</v>
      </c>
      <c r="C16" s="22"/>
      <c r="D16" s="21"/>
      <c r="E16" s="21"/>
      <c r="F16" s="21"/>
      <c r="G16" s="21"/>
      <c r="H16" s="22"/>
      <c r="I16" s="25"/>
      <c r="J16" s="25"/>
      <c r="K16" s="22"/>
      <c r="L16" s="25"/>
      <c r="M16" s="21"/>
      <c r="N16" s="21"/>
      <c r="O16" s="5"/>
      <c r="P16" s="5"/>
    </row>
    <row r="17" spans="1:16" ht="12.75">
      <c r="A17" s="21">
        <v>9</v>
      </c>
      <c r="B17" s="21">
        <v>9310</v>
      </c>
      <c r="C17" s="22"/>
      <c r="D17" s="21"/>
      <c r="E17" s="21"/>
      <c r="F17" s="21"/>
      <c r="G17" s="21"/>
      <c r="H17" s="22"/>
      <c r="I17" s="25"/>
      <c r="J17" s="25"/>
      <c r="K17" s="25"/>
      <c r="L17" s="25"/>
      <c r="M17" s="21"/>
      <c r="N17" s="21"/>
      <c r="O17" s="5"/>
      <c r="P17" s="5"/>
    </row>
    <row r="18" spans="1:16" ht="12.75">
      <c r="A18" s="21">
        <v>10</v>
      </c>
      <c r="B18" s="21">
        <v>9149</v>
      </c>
      <c r="C18" s="22">
        <v>7.73</v>
      </c>
      <c r="D18" s="21">
        <v>2770</v>
      </c>
      <c r="E18" s="21">
        <v>480</v>
      </c>
      <c r="F18" s="21">
        <v>682</v>
      </c>
      <c r="G18" s="21"/>
      <c r="H18" s="22"/>
      <c r="I18" s="25"/>
      <c r="J18" s="25"/>
      <c r="K18" s="25"/>
      <c r="L18" s="25"/>
      <c r="M18" s="21"/>
      <c r="N18" s="21"/>
      <c r="O18" s="5"/>
      <c r="P18" s="5"/>
    </row>
    <row r="19" spans="1:16" ht="12.75">
      <c r="A19" s="21">
        <v>11</v>
      </c>
      <c r="B19" s="21">
        <v>9170</v>
      </c>
      <c r="C19" s="22">
        <v>7.62</v>
      </c>
      <c r="D19" s="21">
        <v>2750</v>
      </c>
      <c r="E19" s="21">
        <v>520</v>
      </c>
      <c r="F19" s="21">
        <v>715</v>
      </c>
      <c r="G19" s="21"/>
      <c r="H19" s="22"/>
      <c r="I19" s="25"/>
      <c r="J19" s="25"/>
      <c r="K19" s="25"/>
      <c r="L19" s="25"/>
      <c r="M19" s="21"/>
      <c r="N19" s="21"/>
      <c r="O19" s="5"/>
      <c r="P19" s="5"/>
    </row>
    <row r="20" spans="1:16" ht="12.75">
      <c r="A20" s="21">
        <v>12</v>
      </c>
      <c r="B20" s="21">
        <v>8994</v>
      </c>
      <c r="C20" s="22">
        <v>7.72</v>
      </c>
      <c r="D20" s="21">
        <v>3030</v>
      </c>
      <c r="E20" s="21">
        <v>360</v>
      </c>
      <c r="F20" s="21">
        <v>654</v>
      </c>
      <c r="G20" s="21">
        <v>420</v>
      </c>
      <c r="H20" s="22">
        <v>67.8</v>
      </c>
      <c r="I20" s="25">
        <v>0.6</v>
      </c>
      <c r="J20" s="25">
        <v>107</v>
      </c>
      <c r="K20" s="25">
        <v>12</v>
      </c>
      <c r="L20" s="25">
        <v>16</v>
      </c>
      <c r="M20" s="21">
        <v>716</v>
      </c>
      <c r="N20" s="21">
        <v>98</v>
      </c>
      <c r="O20" s="5"/>
      <c r="P20" s="5"/>
    </row>
    <row r="21" spans="1:16" ht="12.75">
      <c r="A21" s="21">
        <v>13</v>
      </c>
      <c r="B21" s="21">
        <v>9122</v>
      </c>
      <c r="C21" s="22">
        <v>7.78</v>
      </c>
      <c r="D21" s="21">
        <v>2880</v>
      </c>
      <c r="E21" s="21">
        <v>300</v>
      </c>
      <c r="F21" s="21">
        <v>633</v>
      </c>
      <c r="G21" s="21"/>
      <c r="H21" s="22"/>
      <c r="I21" s="25"/>
      <c r="J21" s="25"/>
      <c r="K21" s="25"/>
      <c r="L21" s="25"/>
      <c r="M21" s="21"/>
      <c r="N21" s="21"/>
      <c r="O21" s="5"/>
      <c r="P21" s="5"/>
    </row>
    <row r="22" spans="1:16" ht="12.75">
      <c r="A22" s="21">
        <v>14</v>
      </c>
      <c r="B22" s="21">
        <v>8999</v>
      </c>
      <c r="C22" s="22">
        <v>7.76</v>
      </c>
      <c r="D22" s="21">
        <v>3020</v>
      </c>
      <c r="E22" s="21">
        <v>440</v>
      </c>
      <c r="F22" s="21">
        <v>690</v>
      </c>
      <c r="G22" s="21"/>
      <c r="H22" s="22"/>
      <c r="I22" s="25"/>
      <c r="J22" s="25"/>
      <c r="K22" s="25"/>
      <c r="L22" s="25"/>
      <c r="M22" s="21"/>
      <c r="N22" s="21"/>
      <c r="O22" s="5"/>
      <c r="P22" s="5"/>
    </row>
    <row r="23" spans="1:16" ht="12.75">
      <c r="A23" s="21">
        <v>15</v>
      </c>
      <c r="B23" s="21">
        <v>8671</v>
      </c>
      <c r="C23" s="22"/>
      <c r="D23" s="21"/>
      <c r="E23" s="21"/>
      <c r="F23" s="21"/>
      <c r="G23" s="21"/>
      <c r="H23" s="22"/>
      <c r="I23" s="25"/>
      <c r="J23" s="25"/>
      <c r="K23" s="25"/>
      <c r="L23" s="25"/>
      <c r="M23" s="21"/>
      <c r="N23" s="21"/>
      <c r="O23" s="5"/>
      <c r="P23" s="5"/>
    </row>
    <row r="24" spans="1:16" ht="12.75">
      <c r="A24" s="21">
        <v>16</v>
      </c>
      <c r="B24" s="21">
        <v>8729</v>
      </c>
      <c r="C24" s="22"/>
      <c r="D24" s="21"/>
      <c r="E24" s="21"/>
      <c r="F24" s="21"/>
      <c r="G24" s="21"/>
      <c r="H24" s="22"/>
      <c r="I24" s="25"/>
      <c r="J24" s="25"/>
      <c r="K24" s="25"/>
      <c r="L24" s="25"/>
      <c r="M24" s="21"/>
      <c r="N24" s="21"/>
      <c r="O24" s="5"/>
      <c r="P24" s="5"/>
    </row>
    <row r="25" spans="1:16" ht="12.75">
      <c r="A25" s="21" t="s">
        <v>80</v>
      </c>
      <c r="B25" s="21">
        <v>10226</v>
      </c>
      <c r="C25" s="22">
        <v>7.81</v>
      </c>
      <c r="D25" s="21">
        <v>4250</v>
      </c>
      <c r="E25" s="21">
        <v>340</v>
      </c>
      <c r="F25" s="21">
        <v>922</v>
      </c>
      <c r="G25" s="21"/>
      <c r="H25" s="22"/>
      <c r="I25" s="22"/>
      <c r="J25" s="25"/>
      <c r="K25" s="25"/>
      <c r="L25" s="25"/>
      <c r="M25" s="21"/>
      <c r="N25" s="21"/>
      <c r="O25" s="5"/>
      <c r="P25" s="5"/>
    </row>
    <row r="26" spans="1:16" ht="12.75">
      <c r="A26" s="21">
        <v>18</v>
      </c>
      <c r="B26" s="21">
        <v>9361</v>
      </c>
      <c r="C26" s="22">
        <v>7.64</v>
      </c>
      <c r="D26" s="21">
        <v>5350</v>
      </c>
      <c r="E26" s="21">
        <v>500</v>
      </c>
      <c r="F26" s="21">
        <v>994</v>
      </c>
      <c r="G26" s="21">
        <v>440</v>
      </c>
      <c r="H26" s="22">
        <v>55.5</v>
      </c>
      <c r="I26" s="25">
        <v>0.4</v>
      </c>
      <c r="J26" s="25">
        <v>87</v>
      </c>
      <c r="K26" s="25">
        <v>2.3</v>
      </c>
      <c r="L26" s="25">
        <v>11.3</v>
      </c>
      <c r="M26" s="21">
        <v>1489</v>
      </c>
      <c r="N26" s="21">
        <v>66</v>
      </c>
      <c r="O26" s="5"/>
      <c r="P26" s="5"/>
    </row>
    <row r="27" spans="1:16" ht="12.75">
      <c r="A27" s="21">
        <v>19</v>
      </c>
      <c r="B27" s="21">
        <v>8934</v>
      </c>
      <c r="C27" s="22">
        <v>7.81</v>
      </c>
      <c r="D27" s="21">
        <v>2630</v>
      </c>
      <c r="E27" s="21">
        <v>440</v>
      </c>
      <c r="F27" s="21">
        <v>640</v>
      </c>
      <c r="G27" s="21"/>
      <c r="H27" s="22"/>
      <c r="I27" s="25"/>
      <c r="J27" s="25"/>
      <c r="K27" s="25"/>
      <c r="L27" s="25"/>
      <c r="M27" s="21"/>
      <c r="N27" s="21"/>
      <c r="O27" s="5"/>
      <c r="P27" s="5"/>
    </row>
    <row r="28" spans="1:16" ht="12.75">
      <c r="A28" s="21">
        <v>20</v>
      </c>
      <c r="B28" s="21">
        <v>10818</v>
      </c>
      <c r="C28" s="22">
        <v>7.75</v>
      </c>
      <c r="D28" s="21">
        <v>4900</v>
      </c>
      <c r="E28" s="21">
        <v>460</v>
      </c>
      <c r="F28" s="21">
        <v>980</v>
      </c>
      <c r="G28" s="21"/>
      <c r="H28" s="22"/>
      <c r="I28" s="25"/>
      <c r="J28" s="25"/>
      <c r="K28" s="25"/>
      <c r="L28" s="25"/>
      <c r="M28" s="21"/>
      <c r="N28" s="21"/>
      <c r="O28" s="5"/>
      <c r="P28" s="5"/>
    </row>
    <row r="29" spans="1:16" ht="12.75">
      <c r="A29" s="21">
        <v>21</v>
      </c>
      <c r="B29" s="21">
        <v>10872</v>
      </c>
      <c r="C29" s="22">
        <v>8.06</v>
      </c>
      <c r="D29" s="21">
        <v>6120</v>
      </c>
      <c r="E29" s="21">
        <v>560</v>
      </c>
      <c r="F29" s="21">
        <v>1071</v>
      </c>
      <c r="G29" s="21"/>
      <c r="H29" s="22"/>
      <c r="I29" s="25"/>
      <c r="J29" s="25"/>
      <c r="K29" s="22"/>
      <c r="L29" s="25"/>
      <c r="M29" s="21"/>
      <c r="N29" s="21"/>
      <c r="O29" s="5"/>
      <c r="P29" s="5"/>
    </row>
    <row r="30" spans="1:16" ht="12.75">
      <c r="A30" s="21">
        <v>22</v>
      </c>
      <c r="B30" s="21">
        <v>9098</v>
      </c>
      <c r="C30" s="22"/>
      <c r="D30" s="21"/>
      <c r="E30" s="21"/>
      <c r="F30" s="21"/>
      <c r="G30" s="21"/>
      <c r="H30" s="22"/>
      <c r="I30" s="25"/>
      <c r="J30" s="25"/>
      <c r="K30" s="25"/>
      <c r="L30" s="25"/>
      <c r="M30" s="21"/>
      <c r="N30" s="21"/>
      <c r="O30" s="5"/>
      <c r="P30" s="5"/>
    </row>
    <row r="31" spans="1:16" ht="12.75">
      <c r="A31" s="21" t="s">
        <v>82</v>
      </c>
      <c r="B31" s="21">
        <v>8847</v>
      </c>
      <c r="C31" s="22"/>
      <c r="D31" s="21"/>
      <c r="E31" s="21"/>
      <c r="F31" s="21"/>
      <c r="G31" s="21"/>
      <c r="H31" s="22"/>
      <c r="I31" s="25"/>
      <c r="J31" s="25"/>
      <c r="K31" s="25"/>
      <c r="L31" s="25"/>
      <c r="M31" s="21"/>
      <c r="N31" s="21"/>
      <c r="O31" s="5"/>
      <c r="P31" s="5"/>
    </row>
    <row r="32" spans="1:16" ht="12.75">
      <c r="A32" s="21" t="s">
        <v>76</v>
      </c>
      <c r="B32" s="21">
        <v>8464</v>
      </c>
      <c r="C32" s="22">
        <v>7.58</v>
      </c>
      <c r="D32" s="21">
        <v>5130</v>
      </c>
      <c r="E32" s="21">
        <v>400</v>
      </c>
      <c r="F32" s="21">
        <v>1337</v>
      </c>
      <c r="G32" s="21"/>
      <c r="H32" s="22"/>
      <c r="I32" s="25"/>
      <c r="J32" s="25"/>
      <c r="K32" s="25"/>
      <c r="L32" s="25"/>
      <c r="M32" s="21">
        <v>1404</v>
      </c>
      <c r="N32" s="21"/>
      <c r="O32" s="5"/>
      <c r="P32" s="5"/>
    </row>
    <row r="33" spans="1:16" ht="12.75">
      <c r="A33" s="21">
        <v>25</v>
      </c>
      <c r="B33" s="21">
        <v>9419</v>
      </c>
      <c r="C33" s="22">
        <v>7.69</v>
      </c>
      <c r="D33" s="21">
        <v>4200</v>
      </c>
      <c r="E33" s="21">
        <v>500</v>
      </c>
      <c r="F33" s="21">
        <v>950</v>
      </c>
      <c r="G33" s="21"/>
      <c r="H33" s="22"/>
      <c r="I33" s="25"/>
      <c r="J33" s="25"/>
      <c r="K33" s="25"/>
      <c r="L33" s="25"/>
      <c r="M33" s="21">
        <v>1106</v>
      </c>
      <c r="N33" s="21"/>
      <c r="O33" s="5"/>
      <c r="P33" s="5"/>
    </row>
    <row r="34" spans="1:16" ht="12.75">
      <c r="A34" s="21">
        <v>26</v>
      </c>
      <c r="B34" s="21">
        <v>8582</v>
      </c>
      <c r="C34" s="22">
        <v>7.68</v>
      </c>
      <c r="D34" s="21">
        <v>2980</v>
      </c>
      <c r="E34" s="21">
        <v>240</v>
      </c>
      <c r="F34" s="21">
        <v>671</v>
      </c>
      <c r="G34" s="21"/>
      <c r="H34" s="22"/>
      <c r="I34" s="25"/>
      <c r="J34" s="25"/>
      <c r="K34" s="25"/>
      <c r="L34" s="25"/>
      <c r="M34" s="21">
        <v>745</v>
      </c>
      <c r="N34" s="21"/>
      <c r="O34" s="5"/>
      <c r="P34" s="5"/>
    </row>
    <row r="35" spans="1:16" ht="12.75">
      <c r="A35" s="21" t="s">
        <v>77</v>
      </c>
      <c r="B35" s="21">
        <v>9256</v>
      </c>
      <c r="C35" s="22">
        <v>7.83</v>
      </c>
      <c r="D35" s="21">
        <v>2980</v>
      </c>
      <c r="E35" s="21">
        <v>480</v>
      </c>
      <c r="F35" s="21">
        <v>716</v>
      </c>
      <c r="G35" s="21">
        <v>380</v>
      </c>
      <c r="H35" s="22">
        <v>76.6</v>
      </c>
      <c r="I35" s="25">
        <v>0.9</v>
      </c>
      <c r="J35" s="25">
        <v>81</v>
      </c>
      <c r="K35" s="25">
        <v>9</v>
      </c>
      <c r="L35" s="25">
        <v>18.1</v>
      </c>
      <c r="M35" s="21">
        <v>709</v>
      </c>
      <c r="N35" s="21">
        <v>85</v>
      </c>
      <c r="O35" s="5"/>
      <c r="P35" s="5"/>
    </row>
    <row r="36" spans="1:16" ht="12.75">
      <c r="A36" s="21" t="s">
        <v>77</v>
      </c>
      <c r="B36" s="21">
        <v>10402</v>
      </c>
      <c r="C36" s="22">
        <v>7.81</v>
      </c>
      <c r="D36" s="21">
        <v>5800</v>
      </c>
      <c r="E36" s="21">
        <v>900</v>
      </c>
      <c r="F36" s="21">
        <v>983</v>
      </c>
      <c r="G36" s="21"/>
      <c r="H36" s="22"/>
      <c r="I36" s="25"/>
      <c r="J36" s="25"/>
      <c r="K36" s="25"/>
      <c r="L36" s="25"/>
      <c r="M36" s="21">
        <v>1680</v>
      </c>
      <c r="N36" s="21"/>
      <c r="O36" s="5"/>
      <c r="P36" s="5"/>
    </row>
    <row r="37" spans="1:16" ht="12.75">
      <c r="A37" s="21" t="s">
        <v>78</v>
      </c>
      <c r="B37" s="21">
        <v>10587</v>
      </c>
      <c r="C37" s="22"/>
      <c r="D37" s="21"/>
      <c r="E37" s="21"/>
      <c r="F37" s="21"/>
      <c r="G37" s="21"/>
      <c r="H37" s="22"/>
      <c r="I37" s="25"/>
      <c r="J37" s="25"/>
      <c r="K37" s="25"/>
      <c r="L37" s="25"/>
      <c r="M37" s="21"/>
      <c r="N37" s="21"/>
      <c r="O37" s="5"/>
      <c r="P37" s="5"/>
    </row>
    <row r="38" spans="1:16" ht="12.75">
      <c r="A38" s="21">
        <v>30</v>
      </c>
      <c r="B38" s="21">
        <v>11143</v>
      </c>
      <c r="C38" s="22"/>
      <c r="D38" s="21"/>
      <c r="E38" s="21"/>
      <c r="F38" s="21"/>
      <c r="G38" s="21"/>
      <c r="H38" s="22"/>
      <c r="I38" s="25"/>
      <c r="J38" s="25"/>
      <c r="K38" s="25"/>
      <c r="L38" s="25"/>
      <c r="M38" s="21"/>
      <c r="N38" s="21"/>
      <c r="O38" s="5"/>
      <c r="P38" s="5"/>
    </row>
    <row r="39" spans="1:16" ht="13.5" thickBot="1">
      <c r="A39" s="21">
        <v>31</v>
      </c>
      <c r="B39" s="21">
        <v>10733</v>
      </c>
      <c r="C39" s="22">
        <v>8</v>
      </c>
      <c r="D39" s="21">
        <v>4740</v>
      </c>
      <c r="E39" s="21">
        <v>640</v>
      </c>
      <c r="F39" s="21">
        <v>868</v>
      </c>
      <c r="G39" s="21">
        <v>460</v>
      </c>
      <c r="H39" s="21">
        <v>49.5</v>
      </c>
      <c r="I39" s="22">
        <v>1.99</v>
      </c>
      <c r="J39" s="25">
        <v>76</v>
      </c>
      <c r="K39" s="25">
        <v>10.8</v>
      </c>
      <c r="L39" s="25">
        <v>17.3</v>
      </c>
      <c r="M39" s="21">
        <v>1276</v>
      </c>
      <c r="N39" s="21">
        <v>101</v>
      </c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7.77</v>
      </c>
      <c r="D40" s="50">
        <f>ROUND(AVERAGE(D9:D39),0)</f>
        <v>3763</v>
      </c>
      <c r="E40" s="50">
        <f>ROUND(AVERAGE(E9:E39),0)</f>
        <v>437</v>
      </c>
      <c r="F40" s="50">
        <f>ROUND(AVERAGE(F9:F39),0)</f>
        <v>799</v>
      </c>
      <c r="G40" s="50">
        <f>ROUND(AVERAGE(G9:G39),0)</f>
        <v>408</v>
      </c>
      <c r="H40" s="51">
        <f>ROUND(AVERAGE(H9:H39),1)</f>
        <v>63.7</v>
      </c>
      <c r="I40" s="51">
        <f>ROUND(AVERAGE(I9:I39),1)</f>
        <v>0.9</v>
      </c>
      <c r="J40" s="51">
        <f>ROUND(AVERAGE(J9:J39),1)</f>
        <v>88</v>
      </c>
      <c r="K40" s="51">
        <f>ROUND(AVERAGE(K9:K39),1)</f>
        <v>7.8</v>
      </c>
      <c r="L40" s="51">
        <f>ROUND(AVERAGE(L9:L39),1)</f>
        <v>14.4</v>
      </c>
      <c r="M40" s="50">
        <f>ROUND(AVERAGE(M9:M39),0)</f>
        <v>1071</v>
      </c>
      <c r="N40" s="86">
        <f>ROUND(AVERAGE(N9:N39),0)</f>
        <v>114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E40*9.666</f>
        <v>4224.042</v>
      </c>
      <c r="F41" s="25">
        <f aca="true" t="shared" si="0" ref="F41:N41">F40*9.666</f>
        <v>7723.134</v>
      </c>
      <c r="G41" s="25">
        <f t="shared" si="0"/>
        <v>3943.728</v>
      </c>
      <c r="H41" s="25">
        <f t="shared" si="0"/>
        <v>615.7242</v>
      </c>
      <c r="I41" s="25">
        <f t="shared" si="0"/>
        <v>8.6994</v>
      </c>
      <c r="J41" s="25">
        <f t="shared" si="0"/>
        <v>850.6080000000001</v>
      </c>
      <c r="K41" s="25">
        <f t="shared" si="0"/>
        <v>75.3948</v>
      </c>
      <c r="L41" s="25">
        <f t="shared" si="0"/>
        <v>139.1904</v>
      </c>
      <c r="M41" s="25">
        <f t="shared" si="0"/>
        <v>10352.286</v>
      </c>
      <c r="N41" s="25">
        <f t="shared" si="0"/>
        <v>1101.924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E40*299.636</f>
        <v>130940.93200000002</v>
      </c>
      <c r="F42" s="25">
        <f aca="true" t="shared" si="1" ref="F42:N42">F40*299.636</f>
        <v>239409.16400000002</v>
      </c>
      <c r="G42" s="25">
        <f t="shared" si="1"/>
        <v>122251.48800000001</v>
      </c>
      <c r="H42" s="25">
        <f t="shared" si="1"/>
        <v>19086.813200000004</v>
      </c>
      <c r="I42" s="25">
        <f t="shared" si="1"/>
        <v>269.67240000000004</v>
      </c>
      <c r="J42" s="25">
        <f t="shared" si="1"/>
        <v>26367.968</v>
      </c>
      <c r="K42" s="25">
        <f t="shared" si="1"/>
        <v>2337.1608</v>
      </c>
      <c r="L42" s="25">
        <f t="shared" si="1"/>
        <v>4314.758400000001</v>
      </c>
      <c r="M42" s="25">
        <f t="shared" si="1"/>
        <v>320910.156</v>
      </c>
      <c r="N42" s="25">
        <f t="shared" si="1"/>
        <v>34158.504</v>
      </c>
      <c r="O42" s="2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9">
      <selection activeCell="P38" sqref="P38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96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57</v>
      </c>
      <c r="B8" s="37"/>
      <c r="C8" s="41" t="s">
        <v>58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5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 t="s">
        <v>65</v>
      </c>
      <c r="B9" s="46">
        <v>11505</v>
      </c>
      <c r="C9" s="22">
        <v>7.54</v>
      </c>
      <c r="D9" s="21">
        <v>3640</v>
      </c>
      <c r="E9" s="25">
        <v>15</v>
      </c>
      <c r="F9" s="21">
        <v>44</v>
      </c>
      <c r="G9" s="22"/>
      <c r="H9" s="24"/>
      <c r="I9" s="25"/>
      <c r="J9" s="21"/>
      <c r="K9" s="21"/>
      <c r="L9" s="21"/>
      <c r="M9" s="21">
        <v>475</v>
      </c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 t="s">
        <v>91</v>
      </c>
      <c r="B10" s="46">
        <v>11371</v>
      </c>
      <c r="C10" s="22">
        <v>7.57</v>
      </c>
      <c r="D10" s="21">
        <v>3700</v>
      </c>
      <c r="E10" s="25">
        <v>10</v>
      </c>
      <c r="F10" s="21">
        <v>49</v>
      </c>
      <c r="G10" s="22"/>
      <c r="H10" s="24"/>
      <c r="I10" s="25"/>
      <c r="J10" s="21"/>
      <c r="K10" s="21"/>
      <c r="L10" s="21"/>
      <c r="M10" s="21">
        <v>950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 t="s">
        <v>84</v>
      </c>
      <c r="B11" s="21">
        <v>10558</v>
      </c>
      <c r="C11" s="22">
        <v>7.64</v>
      </c>
      <c r="D11" s="21">
        <v>3730</v>
      </c>
      <c r="E11" s="25">
        <v>9.4</v>
      </c>
      <c r="F11" s="21">
        <v>39</v>
      </c>
      <c r="G11" s="22">
        <v>6.89</v>
      </c>
      <c r="H11" s="24">
        <v>0.49</v>
      </c>
      <c r="I11" s="22">
        <v>7.01</v>
      </c>
      <c r="J11" s="25">
        <v>14.6</v>
      </c>
      <c r="K11" s="21">
        <v>0.43</v>
      </c>
      <c r="L11" s="21">
        <v>1.16</v>
      </c>
      <c r="M11" s="21">
        <v>993</v>
      </c>
      <c r="N11" s="21">
        <v>87</v>
      </c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 t="s">
        <v>88</v>
      </c>
      <c r="B12" s="21">
        <v>10852</v>
      </c>
      <c r="C12" s="22">
        <v>7.92</v>
      </c>
      <c r="D12" s="21">
        <v>3750</v>
      </c>
      <c r="E12" s="25">
        <v>11.5</v>
      </c>
      <c r="F12" s="21">
        <v>60</v>
      </c>
      <c r="G12" s="22"/>
      <c r="H12" s="24"/>
      <c r="I12" s="25"/>
      <c r="J12" s="21"/>
      <c r="K12" s="21"/>
      <c r="L12" s="21"/>
      <c r="M12" s="21">
        <v>1021</v>
      </c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 t="s">
        <v>85</v>
      </c>
      <c r="B13" s="21">
        <v>9922</v>
      </c>
      <c r="C13" s="22"/>
      <c r="D13" s="21"/>
      <c r="E13" s="25"/>
      <c r="F13" s="21"/>
      <c r="G13" s="22"/>
      <c r="H13" s="24"/>
      <c r="I13" s="25"/>
      <c r="J13" s="21"/>
      <c r="K13" s="21"/>
      <c r="L13" s="21"/>
      <c r="M13" s="21"/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 t="s">
        <v>66</v>
      </c>
      <c r="B14" s="21">
        <v>13476</v>
      </c>
      <c r="C14" s="22"/>
      <c r="D14" s="21"/>
      <c r="E14" s="25"/>
      <c r="F14" s="21"/>
      <c r="G14" s="22"/>
      <c r="H14" s="24"/>
      <c r="I14" s="25"/>
      <c r="J14" s="21"/>
      <c r="K14" s="21"/>
      <c r="L14" s="21"/>
      <c r="M14" s="21"/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11289</v>
      </c>
      <c r="C15" s="22">
        <v>7.59</v>
      </c>
      <c r="D15" s="21">
        <v>3170</v>
      </c>
      <c r="E15" s="25">
        <v>22.3</v>
      </c>
      <c r="F15" s="21">
        <v>69</v>
      </c>
      <c r="G15" s="22"/>
      <c r="H15" s="24"/>
      <c r="I15" s="25"/>
      <c r="J15" s="21"/>
      <c r="K15" s="21"/>
      <c r="L15" s="21"/>
      <c r="M15" s="21">
        <v>790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 t="s">
        <v>68</v>
      </c>
      <c r="B16" s="21">
        <v>11217</v>
      </c>
      <c r="C16" s="22">
        <v>7.75</v>
      </c>
      <c r="D16" s="21">
        <v>3100</v>
      </c>
      <c r="E16" s="25">
        <v>10</v>
      </c>
      <c r="F16" s="21">
        <v>50</v>
      </c>
      <c r="G16" s="22">
        <v>7.93</v>
      </c>
      <c r="H16" s="24">
        <v>1.28</v>
      </c>
      <c r="I16" s="25">
        <v>7.8</v>
      </c>
      <c r="J16" s="21">
        <v>11.6</v>
      </c>
      <c r="K16" s="22">
        <v>0.51</v>
      </c>
      <c r="L16" s="21">
        <v>1.03</v>
      </c>
      <c r="M16" s="21">
        <v>837</v>
      </c>
      <c r="N16" s="21">
        <v>97</v>
      </c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10777</v>
      </c>
      <c r="C17" s="22">
        <v>7.19</v>
      </c>
      <c r="D17" s="21">
        <v>3180</v>
      </c>
      <c r="E17" s="25">
        <v>13.3</v>
      </c>
      <c r="F17" s="21">
        <v>57</v>
      </c>
      <c r="G17" s="22"/>
      <c r="H17" s="24"/>
      <c r="I17" s="25"/>
      <c r="J17" s="25"/>
      <c r="K17" s="21"/>
      <c r="L17" s="21"/>
      <c r="M17" s="21">
        <v>822</v>
      </c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>
        <v>10</v>
      </c>
      <c r="B18" s="21">
        <v>11104</v>
      </c>
      <c r="C18" s="22">
        <v>7.51</v>
      </c>
      <c r="D18" s="21">
        <v>3120</v>
      </c>
      <c r="E18" s="25">
        <v>20</v>
      </c>
      <c r="F18" s="21">
        <v>64</v>
      </c>
      <c r="G18" s="22"/>
      <c r="H18" s="24"/>
      <c r="I18" s="25"/>
      <c r="J18" s="21"/>
      <c r="K18" s="21"/>
      <c r="L18" s="21"/>
      <c r="M18" s="21">
        <v>794</v>
      </c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12049</v>
      </c>
      <c r="C19" s="22">
        <v>7.63</v>
      </c>
      <c r="D19" s="21">
        <v>3080</v>
      </c>
      <c r="E19" s="25">
        <v>17.5</v>
      </c>
      <c r="F19" s="21">
        <v>59</v>
      </c>
      <c r="G19" s="22"/>
      <c r="H19" s="24"/>
      <c r="I19" s="25"/>
      <c r="J19" s="21"/>
      <c r="K19" s="22"/>
      <c r="L19" s="21"/>
      <c r="M19" s="21">
        <v>752</v>
      </c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11021</v>
      </c>
      <c r="C20" s="22"/>
      <c r="D20" s="21"/>
      <c r="E20" s="25"/>
      <c r="F20" s="21"/>
      <c r="G20" s="22"/>
      <c r="H20" s="24"/>
      <c r="I20" s="25"/>
      <c r="J20" s="21"/>
      <c r="K20" s="21"/>
      <c r="L20" s="21"/>
      <c r="M20" s="21"/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10794</v>
      </c>
      <c r="C21" s="22"/>
      <c r="D21" s="21"/>
      <c r="E21" s="25"/>
      <c r="F21" s="21"/>
      <c r="G21" s="22"/>
      <c r="H21" s="24"/>
      <c r="I21" s="25"/>
      <c r="J21" s="25"/>
      <c r="K21" s="21"/>
      <c r="L21" s="21"/>
      <c r="M21" s="21"/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11300</v>
      </c>
      <c r="C22" s="22">
        <v>7.55</v>
      </c>
      <c r="D22" s="21">
        <v>3100</v>
      </c>
      <c r="E22" s="25">
        <v>10.8</v>
      </c>
      <c r="F22" s="21">
        <v>55</v>
      </c>
      <c r="G22" s="22">
        <v>8.89</v>
      </c>
      <c r="H22" s="24">
        <v>0.83</v>
      </c>
      <c r="I22" s="25">
        <v>5.9</v>
      </c>
      <c r="J22" s="21">
        <v>8.6</v>
      </c>
      <c r="K22" s="21">
        <v>0.51</v>
      </c>
      <c r="L22" s="21">
        <v>1.07</v>
      </c>
      <c r="M22" s="21">
        <v>837</v>
      </c>
      <c r="N22" s="21">
        <v>108</v>
      </c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 t="s">
        <v>72</v>
      </c>
      <c r="B23" s="21">
        <v>11580</v>
      </c>
      <c r="C23" s="22">
        <v>7.57</v>
      </c>
      <c r="D23" s="21">
        <v>3070</v>
      </c>
      <c r="E23" s="25">
        <v>11.2</v>
      </c>
      <c r="F23" s="21">
        <v>57</v>
      </c>
      <c r="G23" s="22"/>
      <c r="H23" s="24"/>
      <c r="I23" s="25"/>
      <c r="J23" s="25"/>
      <c r="K23" s="21"/>
      <c r="L23" s="21"/>
      <c r="M23" s="21">
        <v>950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 t="s">
        <v>81</v>
      </c>
      <c r="B24" s="21">
        <v>12684</v>
      </c>
      <c r="C24" s="22">
        <v>7.6</v>
      </c>
      <c r="D24" s="21">
        <v>3080</v>
      </c>
      <c r="E24" s="25">
        <v>8.8</v>
      </c>
      <c r="F24" s="21">
        <v>65</v>
      </c>
      <c r="G24" s="22"/>
      <c r="H24" s="24"/>
      <c r="I24" s="25"/>
      <c r="J24" s="21"/>
      <c r="K24" s="21"/>
      <c r="L24" s="21"/>
      <c r="M24" s="21">
        <v>858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 t="s">
        <v>80</v>
      </c>
      <c r="B25" s="21">
        <v>12402</v>
      </c>
      <c r="C25" s="22">
        <v>7.61</v>
      </c>
      <c r="D25" s="21">
        <v>3070</v>
      </c>
      <c r="E25" s="25">
        <v>12.2</v>
      </c>
      <c r="F25" s="21">
        <v>88</v>
      </c>
      <c r="G25" s="22"/>
      <c r="H25" s="24"/>
      <c r="I25" s="25"/>
      <c r="J25" s="21"/>
      <c r="K25" s="21"/>
      <c r="L25" s="21"/>
      <c r="M25" s="21">
        <v>801</v>
      </c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 t="s">
        <v>73</v>
      </c>
      <c r="B26" s="21">
        <v>12908</v>
      </c>
      <c r="C26" s="22">
        <v>7.65</v>
      </c>
      <c r="D26" s="21">
        <v>3030</v>
      </c>
      <c r="E26" s="25">
        <v>11.8</v>
      </c>
      <c r="F26" s="21">
        <v>76</v>
      </c>
      <c r="G26" s="22"/>
      <c r="H26" s="24"/>
      <c r="I26" s="22"/>
      <c r="J26" s="22"/>
      <c r="K26" s="21"/>
      <c r="L26" s="21"/>
      <c r="M26" s="21">
        <v>808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 t="s">
        <v>74</v>
      </c>
      <c r="B27" s="21">
        <v>11349</v>
      </c>
      <c r="C27" s="22"/>
      <c r="D27" s="21"/>
      <c r="E27" s="25"/>
      <c r="F27" s="21"/>
      <c r="G27" s="22"/>
      <c r="H27" s="24"/>
      <c r="I27" s="25"/>
      <c r="J27" s="21"/>
      <c r="K27" s="21"/>
      <c r="L27" s="21"/>
      <c r="M27" s="21"/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 t="s">
        <v>75</v>
      </c>
      <c r="B28" s="21">
        <v>12336</v>
      </c>
      <c r="C28" s="22"/>
      <c r="D28" s="21"/>
      <c r="E28" s="25"/>
      <c r="F28" s="21"/>
      <c r="G28" s="22"/>
      <c r="H28" s="24"/>
      <c r="I28" s="25"/>
      <c r="J28" s="21"/>
      <c r="K28" s="21"/>
      <c r="L28" s="21"/>
      <c r="M28" s="21"/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 t="s">
        <v>93</v>
      </c>
      <c r="B29" s="21">
        <v>11743</v>
      </c>
      <c r="C29" s="22">
        <v>7.59</v>
      </c>
      <c r="D29" s="21">
        <v>2820</v>
      </c>
      <c r="E29" s="25">
        <v>12.3</v>
      </c>
      <c r="F29" s="21">
        <v>52</v>
      </c>
      <c r="G29" s="22"/>
      <c r="H29" s="24"/>
      <c r="I29" s="25"/>
      <c r="J29" s="21"/>
      <c r="K29" s="22"/>
      <c r="L29" s="22"/>
      <c r="M29" s="21">
        <v>681</v>
      </c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 t="s">
        <v>89</v>
      </c>
      <c r="B30" s="21">
        <v>13416</v>
      </c>
      <c r="C30" s="22">
        <v>7.57</v>
      </c>
      <c r="D30" s="21">
        <v>2890</v>
      </c>
      <c r="E30" s="25">
        <v>11</v>
      </c>
      <c r="F30" s="21">
        <v>57</v>
      </c>
      <c r="G30" s="22">
        <v>8.63</v>
      </c>
      <c r="H30" s="24">
        <v>0.56</v>
      </c>
      <c r="I30" s="25">
        <v>6.1</v>
      </c>
      <c r="J30" s="21">
        <v>10.8</v>
      </c>
      <c r="K30" s="21">
        <v>0.24</v>
      </c>
      <c r="L30" s="21">
        <v>0.67</v>
      </c>
      <c r="M30" s="21">
        <v>695</v>
      </c>
      <c r="N30" s="21">
        <v>86</v>
      </c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12273</v>
      </c>
      <c r="C31" s="22">
        <v>7.59</v>
      </c>
      <c r="D31" s="21">
        <v>2990</v>
      </c>
      <c r="E31" s="25">
        <v>12.3</v>
      </c>
      <c r="F31" s="21">
        <v>58</v>
      </c>
      <c r="G31" s="22"/>
      <c r="H31" s="24"/>
      <c r="I31" s="25"/>
      <c r="J31" s="25"/>
      <c r="K31" s="21"/>
      <c r="L31" s="21"/>
      <c r="M31" s="21">
        <v>752</v>
      </c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>
        <v>24</v>
      </c>
      <c r="B32" s="21">
        <v>11678</v>
      </c>
      <c r="C32" s="22">
        <v>7.63</v>
      </c>
      <c r="D32" s="21">
        <v>3070</v>
      </c>
      <c r="E32" s="25">
        <v>10</v>
      </c>
      <c r="F32" s="21">
        <v>59</v>
      </c>
      <c r="G32" s="22"/>
      <c r="H32" s="24"/>
      <c r="I32" s="25"/>
      <c r="J32" s="21"/>
      <c r="K32" s="21"/>
      <c r="L32" s="21"/>
      <c r="M32" s="21">
        <v>752</v>
      </c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 t="s">
        <v>92</v>
      </c>
      <c r="B33" s="21">
        <v>11990</v>
      </c>
      <c r="C33" s="22">
        <v>7.58</v>
      </c>
      <c r="D33" s="21">
        <v>3190</v>
      </c>
      <c r="E33" s="25">
        <v>12.5</v>
      </c>
      <c r="F33" s="21">
        <v>61</v>
      </c>
      <c r="G33" s="22"/>
      <c r="H33" s="24"/>
      <c r="I33" s="25"/>
      <c r="J33" s="21"/>
      <c r="K33" s="21"/>
      <c r="L33" s="21"/>
      <c r="M33" s="21">
        <v>794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12738</v>
      </c>
      <c r="C34" s="22"/>
      <c r="D34" s="21"/>
      <c r="E34" s="25"/>
      <c r="F34" s="21"/>
      <c r="G34" s="22"/>
      <c r="H34" s="24"/>
      <c r="I34" s="25"/>
      <c r="J34" s="21"/>
      <c r="K34" s="21"/>
      <c r="L34" s="21"/>
      <c r="M34" s="21"/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11405</v>
      </c>
      <c r="C35" s="22"/>
      <c r="D35" s="21"/>
      <c r="E35" s="25"/>
      <c r="F35" s="21"/>
      <c r="G35" s="22"/>
      <c r="H35" s="24"/>
      <c r="I35" s="25"/>
      <c r="J35" s="21"/>
      <c r="K35" s="21"/>
      <c r="L35" s="21"/>
      <c r="M35" s="21"/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11375</v>
      </c>
      <c r="C36" s="22">
        <v>7.59</v>
      </c>
      <c r="D36" s="21">
        <v>3140</v>
      </c>
      <c r="E36" s="25">
        <v>10.4</v>
      </c>
      <c r="F36" s="21">
        <v>64</v>
      </c>
      <c r="G36" s="22"/>
      <c r="H36" s="24"/>
      <c r="I36" s="25"/>
      <c r="J36" s="21"/>
      <c r="K36" s="21"/>
      <c r="L36" s="21"/>
      <c r="M36" s="21">
        <v>844</v>
      </c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/>
      <c r="B37" s="21"/>
      <c r="C37" s="22"/>
      <c r="D37" s="21"/>
      <c r="E37" s="25"/>
      <c r="F37" s="21"/>
      <c r="G37" s="22"/>
      <c r="H37" s="24"/>
      <c r="I37" s="25"/>
      <c r="J37" s="21"/>
      <c r="K37" s="21"/>
      <c r="L37" s="21"/>
      <c r="M37" s="21"/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/>
      <c r="B38" s="21"/>
      <c r="C38" s="22"/>
      <c r="D38" s="21"/>
      <c r="E38" s="25"/>
      <c r="F38" s="21"/>
      <c r="G38" s="22"/>
      <c r="H38" s="24"/>
      <c r="I38" s="25"/>
      <c r="J38" s="21"/>
      <c r="K38" s="21"/>
      <c r="L38" s="21"/>
      <c r="M38" s="21"/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/>
      <c r="B39" s="21"/>
      <c r="C39" s="22"/>
      <c r="D39" s="21"/>
      <c r="E39" s="25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7.59</v>
      </c>
      <c r="D40" s="50">
        <f>ROUND(AVERAGE(D9:D39),0)</f>
        <v>3196</v>
      </c>
      <c r="E40" s="51">
        <f>ROUND(AVERAGE(E9:E39),1)</f>
        <v>12.6</v>
      </c>
      <c r="F40" s="51">
        <f>ROUND(AVERAGE(F9:F39),1)</f>
        <v>59.2</v>
      </c>
      <c r="G40" s="49">
        <f>ROUND(AVERAGE(G9:G39),2)</f>
        <v>8.09</v>
      </c>
      <c r="H40" s="49">
        <f>ROUND(AVERAGE(H9:H39),2)</f>
        <v>0.79</v>
      </c>
      <c r="I40" s="51">
        <f>ROUND(AVERAGE(I9:I39),1)</f>
        <v>6.7</v>
      </c>
      <c r="J40" s="51">
        <f>ROUND(AVERAGE(J9:J39),1)</f>
        <v>11.4</v>
      </c>
      <c r="K40" s="49">
        <f>ROUND(AVERAGE(K9:K39),2)</f>
        <v>0.42</v>
      </c>
      <c r="L40" s="49">
        <f>ROUND(AVERAGE(L9:L39),2)</f>
        <v>0.98</v>
      </c>
      <c r="M40" s="50">
        <f>ROUND(AVERAGE(M9:M39),0)</f>
        <v>810</v>
      </c>
      <c r="N40" s="86">
        <f>ROUND(AVERAGE(N9:N39),0)</f>
        <v>95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E40*11.683</f>
        <v>147.20579999999998</v>
      </c>
      <c r="F41" s="25">
        <f aca="true" t="shared" si="0" ref="F41:N41">F40*11.683</f>
        <v>691.6336</v>
      </c>
      <c r="G41" s="25">
        <f t="shared" si="0"/>
        <v>94.51547</v>
      </c>
      <c r="H41" s="25">
        <f t="shared" si="0"/>
        <v>9.22957</v>
      </c>
      <c r="I41" s="25">
        <f t="shared" si="0"/>
        <v>78.2761</v>
      </c>
      <c r="J41" s="25">
        <f t="shared" si="0"/>
        <v>133.1862</v>
      </c>
      <c r="K41" s="25">
        <f t="shared" si="0"/>
        <v>4.90686</v>
      </c>
      <c r="L41" s="25">
        <f t="shared" si="0"/>
        <v>11.44934</v>
      </c>
      <c r="M41" s="25">
        <f t="shared" si="0"/>
        <v>9463.23</v>
      </c>
      <c r="N41" s="25">
        <f t="shared" si="0"/>
        <v>1109.885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E40*327.112</f>
        <v>4121.6112</v>
      </c>
      <c r="F42" s="25">
        <f aca="true" t="shared" si="1" ref="F42:N42">F40*327.112</f>
        <v>19365.030400000003</v>
      </c>
      <c r="G42" s="25">
        <f t="shared" si="1"/>
        <v>2646.33608</v>
      </c>
      <c r="H42" s="25">
        <f t="shared" si="1"/>
        <v>258.41848000000005</v>
      </c>
      <c r="I42" s="25">
        <f t="shared" si="1"/>
        <v>2191.6504</v>
      </c>
      <c r="J42" s="25">
        <f t="shared" si="1"/>
        <v>3729.0768000000003</v>
      </c>
      <c r="K42" s="25">
        <f t="shared" si="1"/>
        <v>137.38704</v>
      </c>
      <c r="L42" s="25">
        <f t="shared" si="1"/>
        <v>320.56976000000003</v>
      </c>
      <c r="M42" s="25">
        <f t="shared" si="1"/>
        <v>264960.72000000003</v>
      </c>
      <c r="N42" s="25">
        <f t="shared" si="1"/>
        <v>31075.640000000003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40">
      <selection activeCell="O38" sqref="O38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96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 t="s">
        <v>65</v>
      </c>
      <c r="B9" s="46">
        <v>11505</v>
      </c>
      <c r="C9" s="22">
        <v>8</v>
      </c>
      <c r="D9" s="21">
        <v>4660</v>
      </c>
      <c r="E9" s="21">
        <v>640</v>
      </c>
      <c r="F9" s="21">
        <v>601</v>
      </c>
      <c r="G9" s="21"/>
      <c r="H9" s="21"/>
      <c r="I9" s="21"/>
      <c r="J9" s="21"/>
      <c r="K9" s="21"/>
      <c r="L9" s="21"/>
      <c r="M9" s="21">
        <v>1347</v>
      </c>
      <c r="N9" s="21"/>
      <c r="O9" s="63"/>
      <c r="P9" s="5"/>
    </row>
    <row r="10" spans="1:16" ht="12.75">
      <c r="A10" s="21" t="s">
        <v>91</v>
      </c>
      <c r="B10" s="46">
        <v>11371</v>
      </c>
      <c r="C10" s="22">
        <v>7.97</v>
      </c>
      <c r="D10" s="21">
        <v>3910</v>
      </c>
      <c r="E10" s="21">
        <v>360</v>
      </c>
      <c r="F10" s="21">
        <v>480</v>
      </c>
      <c r="G10" s="21"/>
      <c r="H10" s="21"/>
      <c r="I10" s="21"/>
      <c r="J10" s="25"/>
      <c r="K10" s="21"/>
      <c r="L10" s="21"/>
      <c r="M10" s="21">
        <v>993</v>
      </c>
      <c r="N10" s="21"/>
      <c r="O10" s="63"/>
      <c r="P10" s="5"/>
    </row>
    <row r="11" spans="1:16" ht="12.75">
      <c r="A11" s="21" t="s">
        <v>84</v>
      </c>
      <c r="B11" s="21">
        <v>10558</v>
      </c>
      <c r="C11" s="22">
        <v>7.77</v>
      </c>
      <c r="D11" s="21">
        <v>3900</v>
      </c>
      <c r="E11" s="21">
        <v>1040</v>
      </c>
      <c r="F11" s="21">
        <v>1210</v>
      </c>
      <c r="G11" s="21">
        <v>340</v>
      </c>
      <c r="H11" s="21">
        <v>70.5</v>
      </c>
      <c r="I11" s="21">
        <v>2.05</v>
      </c>
      <c r="J11" s="25">
        <v>108</v>
      </c>
      <c r="K11" s="25">
        <v>10.9</v>
      </c>
      <c r="L11" s="25">
        <v>21.8</v>
      </c>
      <c r="M11" s="21">
        <v>964</v>
      </c>
      <c r="N11" s="21">
        <v>114</v>
      </c>
      <c r="O11" s="64"/>
      <c r="P11" s="5"/>
    </row>
    <row r="12" spans="1:16" ht="12.75">
      <c r="A12" s="21" t="s">
        <v>88</v>
      </c>
      <c r="B12" s="21">
        <v>10852</v>
      </c>
      <c r="C12" s="22">
        <v>7.69</v>
      </c>
      <c r="D12" s="21">
        <v>3140</v>
      </c>
      <c r="E12" s="21">
        <v>720</v>
      </c>
      <c r="F12" s="21">
        <v>1192</v>
      </c>
      <c r="G12" s="21"/>
      <c r="H12" s="22"/>
      <c r="I12" s="25"/>
      <c r="J12" s="25"/>
      <c r="K12" s="25"/>
      <c r="L12" s="25"/>
      <c r="M12" s="21">
        <v>723</v>
      </c>
      <c r="N12" s="21"/>
      <c r="O12" s="64"/>
      <c r="P12" s="5"/>
    </row>
    <row r="13" spans="1:16" ht="12.75">
      <c r="A13" s="21" t="s">
        <v>85</v>
      </c>
      <c r="B13" s="21">
        <v>9922</v>
      </c>
      <c r="C13" s="22"/>
      <c r="D13" s="21"/>
      <c r="E13" s="21"/>
      <c r="F13" s="21"/>
      <c r="G13" s="21"/>
      <c r="H13" s="22"/>
      <c r="I13" s="25"/>
      <c r="J13" s="25"/>
      <c r="K13" s="25"/>
      <c r="L13" s="25"/>
      <c r="M13" s="21"/>
      <c r="N13" s="21"/>
      <c r="O13" s="5"/>
      <c r="P13" s="5"/>
    </row>
    <row r="14" spans="1:16" ht="12.75">
      <c r="A14" s="21" t="s">
        <v>66</v>
      </c>
      <c r="B14" s="21">
        <v>13476</v>
      </c>
      <c r="C14" s="22"/>
      <c r="D14" s="21"/>
      <c r="E14" s="21"/>
      <c r="F14" s="21"/>
      <c r="G14" s="21"/>
      <c r="H14" s="22"/>
      <c r="I14" s="25"/>
      <c r="J14" s="25"/>
      <c r="K14" s="25"/>
      <c r="L14" s="25"/>
      <c r="M14" s="21"/>
      <c r="N14" s="21"/>
      <c r="O14" s="5"/>
      <c r="P14" s="5"/>
    </row>
    <row r="15" spans="1:16" ht="12.75">
      <c r="A15" s="21">
        <v>7</v>
      </c>
      <c r="B15" s="21">
        <v>11289</v>
      </c>
      <c r="C15" s="22">
        <v>7.79</v>
      </c>
      <c r="D15" s="21">
        <v>3790</v>
      </c>
      <c r="E15" s="21">
        <v>560</v>
      </c>
      <c r="F15" s="21">
        <v>800</v>
      </c>
      <c r="G15" s="21"/>
      <c r="H15" s="22"/>
      <c r="I15" s="25"/>
      <c r="J15" s="25"/>
      <c r="K15" s="25"/>
      <c r="L15" s="25"/>
      <c r="M15" s="21">
        <v>1007</v>
      </c>
      <c r="N15" s="21"/>
      <c r="O15" s="64"/>
      <c r="P15" s="5"/>
    </row>
    <row r="16" spans="1:16" ht="12.75">
      <c r="A16" s="21" t="s">
        <v>68</v>
      </c>
      <c r="B16" s="21">
        <v>11217</v>
      </c>
      <c r="C16" s="22">
        <v>7.95</v>
      </c>
      <c r="D16" s="21">
        <v>3410</v>
      </c>
      <c r="E16" s="21">
        <v>480</v>
      </c>
      <c r="F16" s="21">
        <v>608</v>
      </c>
      <c r="G16" s="21">
        <v>380</v>
      </c>
      <c r="H16" s="25">
        <v>54.5</v>
      </c>
      <c r="I16" s="22">
        <v>1.53</v>
      </c>
      <c r="J16" s="25">
        <v>91</v>
      </c>
      <c r="K16" s="25">
        <v>10.6</v>
      </c>
      <c r="L16" s="25">
        <v>18.4</v>
      </c>
      <c r="M16" s="21">
        <v>851</v>
      </c>
      <c r="N16" s="21">
        <v>63</v>
      </c>
      <c r="O16" s="5"/>
      <c r="P16" s="5"/>
    </row>
    <row r="17" spans="1:16" ht="12.75">
      <c r="A17" s="21">
        <v>9</v>
      </c>
      <c r="B17" s="21">
        <v>10777</v>
      </c>
      <c r="C17" s="22">
        <v>7.88</v>
      </c>
      <c r="D17" s="21">
        <v>3800</v>
      </c>
      <c r="E17" s="21">
        <v>440</v>
      </c>
      <c r="F17" s="21">
        <v>672</v>
      </c>
      <c r="G17" s="21"/>
      <c r="H17" s="22"/>
      <c r="I17" s="25"/>
      <c r="J17" s="25"/>
      <c r="K17" s="25"/>
      <c r="L17" s="25"/>
      <c r="M17" s="21">
        <v>1021</v>
      </c>
      <c r="N17" s="21"/>
      <c r="O17" s="5"/>
      <c r="P17" s="5"/>
    </row>
    <row r="18" spans="1:16" ht="12.75">
      <c r="A18" s="21">
        <v>10</v>
      </c>
      <c r="B18" s="21">
        <v>11104</v>
      </c>
      <c r="C18" s="22">
        <v>7.86</v>
      </c>
      <c r="D18" s="21">
        <v>2860</v>
      </c>
      <c r="E18" s="21">
        <v>400</v>
      </c>
      <c r="F18" s="21">
        <v>491</v>
      </c>
      <c r="G18" s="21"/>
      <c r="H18" s="22"/>
      <c r="I18" s="25"/>
      <c r="J18" s="25"/>
      <c r="K18" s="25"/>
      <c r="L18" s="25"/>
      <c r="M18" s="21">
        <v>624</v>
      </c>
      <c r="N18" s="21"/>
      <c r="O18" s="5"/>
      <c r="P18" s="5"/>
    </row>
    <row r="19" spans="1:16" ht="12.75">
      <c r="A19" s="21">
        <v>11</v>
      </c>
      <c r="B19" s="21">
        <v>12049</v>
      </c>
      <c r="C19" s="22">
        <v>7.97</v>
      </c>
      <c r="D19" s="21">
        <v>2910</v>
      </c>
      <c r="E19" s="21">
        <v>460</v>
      </c>
      <c r="F19" s="21">
        <v>679</v>
      </c>
      <c r="G19" s="21"/>
      <c r="H19" s="22"/>
      <c r="I19" s="22"/>
      <c r="J19" s="25"/>
      <c r="K19" s="25"/>
      <c r="L19" s="25"/>
      <c r="M19" s="21">
        <v>652</v>
      </c>
      <c r="N19" s="21"/>
      <c r="O19" s="5"/>
      <c r="P19" s="5"/>
    </row>
    <row r="20" spans="1:16" ht="12.75">
      <c r="A20" s="21">
        <v>12</v>
      </c>
      <c r="B20" s="21">
        <v>11021</v>
      </c>
      <c r="C20" s="22"/>
      <c r="D20" s="21"/>
      <c r="E20" s="21"/>
      <c r="F20" s="21"/>
      <c r="G20" s="21"/>
      <c r="H20" s="22"/>
      <c r="I20" s="25"/>
      <c r="J20" s="25"/>
      <c r="K20" s="25"/>
      <c r="L20" s="25"/>
      <c r="M20" s="21"/>
      <c r="N20" s="21"/>
      <c r="O20" s="5"/>
      <c r="P20" s="5"/>
    </row>
    <row r="21" spans="1:16" ht="12.75">
      <c r="A21" s="21">
        <v>13</v>
      </c>
      <c r="B21" s="21">
        <v>10794</v>
      </c>
      <c r="C21" s="22"/>
      <c r="D21" s="21"/>
      <c r="E21" s="21"/>
      <c r="F21" s="21"/>
      <c r="G21" s="21"/>
      <c r="H21" s="22"/>
      <c r="I21" s="25"/>
      <c r="J21" s="25"/>
      <c r="K21" s="25"/>
      <c r="L21" s="25"/>
      <c r="M21" s="21"/>
      <c r="N21" s="21"/>
      <c r="O21" s="5"/>
      <c r="P21" s="5"/>
    </row>
    <row r="22" spans="1:16" ht="12.75">
      <c r="A22" s="21">
        <v>14</v>
      </c>
      <c r="B22" s="21">
        <v>11300</v>
      </c>
      <c r="C22" s="22">
        <v>7.75</v>
      </c>
      <c r="D22" s="21">
        <v>2810</v>
      </c>
      <c r="E22" s="21">
        <v>340</v>
      </c>
      <c r="F22" s="21">
        <v>535</v>
      </c>
      <c r="G22" s="21">
        <v>240</v>
      </c>
      <c r="H22" s="22">
        <v>73.01</v>
      </c>
      <c r="I22" s="22">
        <v>0.19</v>
      </c>
      <c r="J22" s="25">
        <v>96</v>
      </c>
      <c r="K22" s="25">
        <v>3.6</v>
      </c>
      <c r="L22" s="25">
        <v>7.9</v>
      </c>
      <c r="M22" s="21">
        <v>673</v>
      </c>
      <c r="N22" s="21">
        <v>75</v>
      </c>
      <c r="O22" s="5"/>
      <c r="P22" s="5"/>
    </row>
    <row r="23" spans="1:16" ht="12.75">
      <c r="A23" s="21" t="s">
        <v>72</v>
      </c>
      <c r="B23" s="21">
        <v>11580</v>
      </c>
      <c r="C23" s="22">
        <v>7.61</v>
      </c>
      <c r="D23" s="21">
        <v>3450</v>
      </c>
      <c r="E23" s="21">
        <v>340</v>
      </c>
      <c r="F23" s="21">
        <v>795</v>
      </c>
      <c r="G23" s="21"/>
      <c r="H23" s="22"/>
      <c r="I23" s="25"/>
      <c r="J23" s="25"/>
      <c r="K23" s="25"/>
      <c r="L23" s="25"/>
      <c r="M23" s="21">
        <v>794</v>
      </c>
      <c r="N23" s="21"/>
      <c r="O23" s="5"/>
      <c r="P23" s="5"/>
    </row>
    <row r="24" spans="1:16" ht="12.75">
      <c r="A24" s="21" t="s">
        <v>81</v>
      </c>
      <c r="B24" s="21">
        <v>12684</v>
      </c>
      <c r="C24" s="22">
        <v>7.72</v>
      </c>
      <c r="D24" s="21">
        <v>2790</v>
      </c>
      <c r="E24" s="21">
        <v>240</v>
      </c>
      <c r="F24" s="21">
        <v>872</v>
      </c>
      <c r="G24" s="21"/>
      <c r="H24" s="22"/>
      <c r="I24" s="25"/>
      <c r="J24" s="25"/>
      <c r="K24" s="25"/>
      <c r="L24" s="25"/>
      <c r="M24" s="21">
        <v>766</v>
      </c>
      <c r="N24" s="21"/>
      <c r="O24" s="5"/>
      <c r="P24" s="5"/>
    </row>
    <row r="25" spans="1:16" ht="12.75">
      <c r="A25" s="21" t="s">
        <v>80</v>
      </c>
      <c r="B25" s="21">
        <v>12402</v>
      </c>
      <c r="C25" s="22">
        <v>8.1</v>
      </c>
      <c r="D25" s="21">
        <v>3560</v>
      </c>
      <c r="E25" s="21">
        <v>300</v>
      </c>
      <c r="F25" s="21">
        <v>787</v>
      </c>
      <c r="G25" s="21"/>
      <c r="H25" s="22"/>
      <c r="I25" s="25"/>
      <c r="J25" s="25"/>
      <c r="K25" s="25"/>
      <c r="L25" s="25"/>
      <c r="M25" s="21">
        <v>886</v>
      </c>
      <c r="N25" s="21"/>
      <c r="O25" s="5"/>
      <c r="P25" s="5"/>
    </row>
    <row r="26" spans="1:16" ht="12.75">
      <c r="A26" s="21" t="s">
        <v>73</v>
      </c>
      <c r="B26" s="21">
        <v>12908</v>
      </c>
      <c r="C26" s="22">
        <v>7.97</v>
      </c>
      <c r="D26" s="21">
        <v>3310</v>
      </c>
      <c r="E26" s="21">
        <v>280</v>
      </c>
      <c r="F26" s="21">
        <v>671</v>
      </c>
      <c r="G26" s="21"/>
      <c r="H26" s="22"/>
      <c r="I26" s="22"/>
      <c r="J26" s="25"/>
      <c r="K26" s="25"/>
      <c r="L26" s="25"/>
      <c r="M26" s="21">
        <v>837</v>
      </c>
      <c r="N26" s="21"/>
      <c r="O26" s="5"/>
      <c r="P26" s="5"/>
    </row>
    <row r="27" spans="1:16" ht="12.75">
      <c r="A27" s="21" t="s">
        <v>74</v>
      </c>
      <c r="B27" s="21">
        <v>11349</v>
      </c>
      <c r="C27" s="22"/>
      <c r="D27" s="21"/>
      <c r="E27" s="21"/>
      <c r="F27" s="21"/>
      <c r="G27" s="21"/>
      <c r="H27" s="22"/>
      <c r="I27" s="25"/>
      <c r="J27" s="25"/>
      <c r="K27" s="25"/>
      <c r="L27" s="25"/>
      <c r="M27" s="21"/>
      <c r="N27" s="21"/>
      <c r="O27" s="5"/>
      <c r="P27" s="5"/>
    </row>
    <row r="28" spans="1:16" ht="12.75">
      <c r="A28" s="21" t="s">
        <v>75</v>
      </c>
      <c r="B28" s="21">
        <v>12336</v>
      </c>
      <c r="C28" s="22"/>
      <c r="D28" s="21"/>
      <c r="E28" s="21"/>
      <c r="F28" s="21"/>
      <c r="G28" s="21"/>
      <c r="H28" s="22"/>
      <c r="I28" s="25"/>
      <c r="J28" s="25"/>
      <c r="K28" s="25"/>
      <c r="L28" s="25"/>
      <c r="M28" s="21"/>
      <c r="N28" s="21"/>
      <c r="O28" s="5"/>
      <c r="P28" s="5"/>
    </row>
    <row r="29" spans="1:16" ht="12.75">
      <c r="A29" s="21" t="s">
        <v>93</v>
      </c>
      <c r="B29" s="21">
        <v>11743</v>
      </c>
      <c r="C29" s="22">
        <v>7.76</v>
      </c>
      <c r="D29" s="21">
        <v>2580</v>
      </c>
      <c r="E29" s="21">
        <v>960</v>
      </c>
      <c r="F29" s="21">
        <v>930</v>
      </c>
      <c r="G29" s="21"/>
      <c r="H29" s="22"/>
      <c r="I29" s="25"/>
      <c r="J29" s="25"/>
      <c r="K29" s="25"/>
      <c r="L29" s="25"/>
      <c r="M29" s="21">
        <v>574</v>
      </c>
      <c r="N29" s="21"/>
      <c r="O29" s="5"/>
      <c r="P29" s="5"/>
    </row>
    <row r="30" spans="1:16" ht="12.75">
      <c r="A30" s="21" t="s">
        <v>89</v>
      </c>
      <c r="B30" s="21">
        <v>13416</v>
      </c>
      <c r="C30" s="22">
        <v>7.84</v>
      </c>
      <c r="D30" s="21">
        <v>3540</v>
      </c>
      <c r="E30" s="21">
        <v>960</v>
      </c>
      <c r="F30" s="21">
        <v>850</v>
      </c>
      <c r="G30" s="21">
        <v>280</v>
      </c>
      <c r="H30" s="25">
        <v>61.5</v>
      </c>
      <c r="I30" s="25">
        <v>3</v>
      </c>
      <c r="J30" s="25">
        <v>99</v>
      </c>
      <c r="K30" s="25">
        <v>9.5</v>
      </c>
      <c r="L30" s="25">
        <v>13.6</v>
      </c>
      <c r="M30" s="21">
        <v>950</v>
      </c>
      <c r="N30" s="21">
        <v>55</v>
      </c>
      <c r="O30" s="5"/>
      <c r="P30" s="5"/>
    </row>
    <row r="31" spans="1:16" ht="12.75">
      <c r="A31" s="21">
        <v>23</v>
      </c>
      <c r="B31" s="21">
        <v>12273</v>
      </c>
      <c r="C31" s="22">
        <v>7.83</v>
      </c>
      <c r="D31" s="21">
        <v>3160</v>
      </c>
      <c r="E31" s="21">
        <v>720</v>
      </c>
      <c r="F31" s="21">
        <v>879</v>
      </c>
      <c r="G31" s="21"/>
      <c r="H31" s="22"/>
      <c r="I31" s="25"/>
      <c r="J31" s="25"/>
      <c r="K31" s="25"/>
      <c r="L31" s="25"/>
      <c r="M31" s="21">
        <v>709</v>
      </c>
      <c r="N31" s="21"/>
      <c r="O31" s="5"/>
      <c r="P31" s="5"/>
    </row>
    <row r="32" spans="1:16" ht="12.75">
      <c r="A32" s="21">
        <v>24</v>
      </c>
      <c r="B32" s="21">
        <v>11678</v>
      </c>
      <c r="C32" s="22">
        <v>7.81</v>
      </c>
      <c r="D32" s="21">
        <v>2820</v>
      </c>
      <c r="E32" s="21">
        <v>480</v>
      </c>
      <c r="F32" s="21">
        <v>658</v>
      </c>
      <c r="G32" s="21"/>
      <c r="H32" s="22"/>
      <c r="I32" s="22"/>
      <c r="J32" s="25"/>
      <c r="K32" s="25"/>
      <c r="L32" s="25"/>
      <c r="M32" s="21">
        <v>625</v>
      </c>
      <c r="N32" s="21"/>
      <c r="O32" s="5"/>
      <c r="P32" s="5"/>
    </row>
    <row r="33" spans="1:16" ht="12.75">
      <c r="A33" s="21" t="s">
        <v>92</v>
      </c>
      <c r="B33" s="21">
        <v>11990</v>
      </c>
      <c r="C33" s="22">
        <v>7.75</v>
      </c>
      <c r="D33" s="21">
        <v>4080</v>
      </c>
      <c r="E33" s="21">
        <v>360</v>
      </c>
      <c r="F33" s="21">
        <v>491</v>
      </c>
      <c r="G33" s="21"/>
      <c r="H33" s="22"/>
      <c r="I33" s="25"/>
      <c r="J33" s="25"/>
      <c r="K33" s="25"/>
      <c r="L33" s="25"/>
      <c r="M33" s="21">
        <v>1007</v>
      </c>
      <c r="N33" s="21"/>
      <c r="O33" s="5"/>
      <c r="P33" s="5"/>
    </row>
    <row r="34" spans="1:16" ht="12.75">
      <c r="A34" s="21">
        <v>26</v>
      </c>
      <c r="B34" s="21">
        <v>12738</v>
      </c>
      <c r="C34" s="22"/>
      <c r="D34" s="21"/>
      <c r="E34" s="21"/>
      <c r="F34" s="21"/>
      <c r="G34" s="21"/>
      <c r="H34" s="22"/>
      <c r="I34" s="25"/>
      <c r="J34" s="25"/>
      <c r="K34" s="25"/>
      <c r="L34" s="25"/>
      <c r="M34" s="21"/>
      <c r="N34" s="21"/>
      <c r="O34" s="5"/>
      <c r="P34" s="5"/>
    </row>
    <row r="35" spans="1:16" ht="12.75">
      <c r="A35" s="21">
        <v>27</v>
      </c>
      <c r="B35" s="21">
        <v>11405</v>
      </c>
      <c r="C35" s="22"/>
      <c r="D35" s="21"/>
      <c r="E35" s="21"/>
      <c r="F35" s="21"/>
      <c r="G35" s="21"/>
      <c r="H35" s="22"/>
      <c r="I35" s="25"/>
      <c r="J35" s="25"/>
      <c r="K35" s="25"/>
      <c r="L35" s="25"/>
      <c r="M35" s="21"/>
      <c r="N35" s="21"/>
      <c r="O35" s="5"/>
      <c r="P35" s="5"/>
    </row>
    <row r="36" spans="1:16" ht="12.75">
      <c r="A36" s="21">
        <v>28</v>
      </c>
      <c r="B36" s="21">
        <v>11375</v>
      </c>
      <c r="C36" s="22">
        <v>7.78</v>
      </c>
      <c r="D36" s="21">
        <v>3490</v>
      </c>
      <c r="E36" s="21">
        <v>650</v>
      </c>
      <c r="F36" s="21">
        <v>650</v>
      </c>
      <c r="G36" s="21"/>
      <c r="H36" s="22"/>
      <c r="I36" s="25"/>
      <c r="J36" s="25"/>
      <c r="K36" s="25"/>
      <c r="L36" s="25"/>
      <c r="M36" s="21">
        <v>872</v>
      </c>
      <c r="N36" s="21"/>
      <c r="O36" s="5"/>
      <c r="P36" s="5"/>
    </row>
    <row r="37" spans="1:16" ht="12.75">
      <c r="A37" s="21"/>
      <c r="B37" s="21"/>
      <c r="C37" s="22"/>
      <c r="D37" s="21"/>
      <c r="E37" s="21"/>
      <c r="F37" s="21"/>
      <c r="G37" s="21"/>
      <c r="H37" s="25"/>
      <c r="I37" s="25"/>
      <c r="J37" s="25"/>
      <c r="K37" s="25"/>
      <c r="L37" s="25"/>
      <c r="M37" s="21"/>
      <c r="N37" s="21"/>
      <c r="O37" s="5"/>
      <c r="P37" s="5"/>
    </row>
    <row r="38" spans="1:16" ht="12.75">
      <c r="A38" s="21"/>
      <c r="B38" s="21"/>
      <c r="C38" s="22"/>
      <c r="D38" s="21"/>
      <c r="E38" s="21"/>
      <c r="F38" s="21"/>
      <c r="G38" s="21"/>
      <c r="H38" s="25"/>
      <c r="I38" s="25"/>
      <c r="J38" s="25"/>
      <c r="K38" s="25"/>
      <c r="L38" s="25"/>
      <c r="M38" s="21"/>
      <c r="N38" s="21"/>
      <c r="O38" s="5"/>
      <c r="P38" s="5"/>
    </row>
    <row r="39" spans="1:16" ht="13.5" thickBot="1">
      <c r="A39" s="21"/>
      <c r="B39" s="21"/>
      <c r="C39" s="22"/>
      <c r="D39" s="21"/>
      <c r="E39" s="21"/>
      <c r="F39" s="21"/>
      <c r="G39" s="21"/>
      <c r="H39" s="21"/>
      <c r="I39" s="25"/>
      <c r="J39" s="25"/>
      <c r="K39" s="25"/>
      <c r="L39" s="25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7.84</v>
      </c>
      <c r="D40" s="50">
        <f>ROUND(AVERAGE(D9:D39),0)</f>
        <v>3399</v>
      </c>
      <c r="E40" s="50">
        <f>ROUND(AVERAGE(E9:E39),0)</f>
        <v>537</v>
      </c>
      <c r="F40" s="50">
        <f>ROUND(AVERAGE(F9:F39),0)</f>
        <v>743</v>
      </c>
      <c r="G40" s="50">
        <f>ROUND(AVERAGE(G9:G39),0)</f>
        <v>310</v>
      </c>
      <c r="H40" s="51">
        <f>ROUND(AVERAGE(H9:H39),1)</f>
        <v>64.9</v>
      </c>
      <c r="I40" s="51">
        <f>ROUND(AVERAGE(I9:I39),1)</f>
        <v>1.7</v>
      </c>
      <c r="J40" s="51">
        <f>ROUND(AVERAGE(J9:J39),1)</f>
        <v>98.5</v>
      </c>
      <c r="K40" s="51">
        <f>ROUND(AVERAGE(K9:K39),1)</f>
        <v>8.7</v>
      </c>
      <c r="L40" s="51">
        <f>ROUND(AVERAGE(L9:L39),1)</f>
        <v>15.4</v>
      </c>
      <c r="M40" s="50">
        <f>ROUND(AVERAGE(M9:M39),0)</f>
        <v>844</v>
      </c>
      <c r="N40" s="86">
        <f>ROUND(AVERAGE(N9:N39),0)</f>
        <v>77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E40*11.683</f>
        <v>6273.771</v>
      </c>
      <c r="F41" s="25">
        <f aca="true" t="shared" si="0" ref="F41:N41">F40*11.683</f>
        <v>8680.469</v>
      </c>
      <c r="G41" s="25">
        <f t="shared" si="0"/>
        <v>3621.73</v>
      </c>
      <c r="H41" s="25">
        <f t="shared" si="0"/>
        <v>758.2267</v>
      </c>
      <c r="I41" s="25">
        <f t="shared" si="0"/>
        <v>19.8611</v>
      </c>
      <c r="J41" s="25">
        <f t="shared" si="0"/>
        <v>1150.7755</v>
      </c>
      <c r="K41" s="25">
        <f t="shared" si="0"/>
        <v>101.64209999999999</v>
      </c>
      <c r="L41" s="25">
        <f t="shared" si="0"/>
        <v>179.9182</v>
      </c>
      <c r="M41" s="25">
        <f t="shared" si="0"/>
        <v>9860.452</v>
      </c>
      <c r="N41" s="25">
        <f t="shared" si="0"/>
        <v>899.591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E40*327.112</f>
        <v>175659.144</v>
      </c>
      <c r="F42" s="25">
        <f aca="true" t="shared" si="1" ref="F42:N42">F40*327.112</f>
        <v>243044.21600000001</v>
      </c>
      <c r="G42" s="25">
        <f t="shared" si="1"/>
        <v>101404.72</v>
      </c>
      <c r="H42" s="25">
        <f t="shared" si="1"/>
        <v>21229.568800000005</v>
      </c>
      <c r="I42" s="25">
        <f t="shared" si="1"/>
        <v>556.0904</v>
      </c>
      <c r="J42" s="25">
        <f t="shared" si="1"/>
        <v>32220.532000000003</v>
      </c>
      <c r="K42" s="25">
        <f t="shared" si="1"/>
        <v>2845.8744</v>
      </c>
      <c r="L42" s="25">
        <f t="shared" si="1"/>
        <v>5037.5248</v>
      </c>
      <c r="M42" s="25">
        <f t="shared" si="1"/>
        <v>276082.528</v>
      </c>
      <c r="N42" s="25">
        <f t="shared" si="1"/>
        <v>25187.624000000003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">
      <selection activeCell="G14" sqref="G14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97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57</v>
      </c>
      <c r="B8" s="37"/>
      <c r="C8" s="41" t="s">
        <v>58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5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21">
        <v>10979</v>
      </c>
      <c r="C9" s="22">
        <v>7.53</v>
      </c>
      <c r="D9" s="21">
        <v>3230</v>
      </c>
      <c r="E9" s="25">
        <v>9.2</v>
      </c>
      <c r="F9" s="21">
        <v>99</v>
      </c>
      <c r="G9" s="22"/>
      <c r="H9" s="24"/>
      <c r="I9" s="25"/>
      <c r="J9" s="21"/>
      <c r="K9" s="21"/>
      <c r="L9" s="21"/>
      <c r="M9" s="21">
        <v>893</v>
      </c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21">
        <v>11281</v>
      </c>
      <c r="C10" s="22">
        <v>7.51</v>
      </c>
      <c r="D10" s="21">
        <v>3200</v>
      </c>
      <c r="E10" s="25">
        <v>12.2</v>
      </c>
      <c r="F10" s="21">
        <v>94</v>
      </c>
      <c r="G10" s="22"/>
      <c r="H10" s="24"/>
      <c r="I10" s="25"/>
      <c r="J10" s="21"/>
      <c r="K10" s="21"/>
      <c r="L10" s="21"/>
      <c r="M10" s="21">
        <v>858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11053</v>
      </c>
      <c r="C11" s="22">
        <v>7.51</v>
      </c>
      <c r="D11" s="21">
        <v>3170</v>
      </c>
      <c r="E11" s="25">
        <v>11</v>
      </c>
      <c r="F11" s="21">
        <v>60</v>
      </c>
      <c r="G11" s="22"/>
      <c r="H11" s="24"/>
      <c r="I11" s="25"/>
      <c r="J11" s="21"/>
      <c r="K11" s="21"/>
      <c r="L11" s="21"/>
      <c r="M11" s="21">
        <v>822</v>
      </c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11723</v>
      </c>
      <c r="C12" s="22">
        <v>7.49</v>
      </c>
      <c r="D12" s="21">
        <v>3260</v>
      </c>
      <c r="E12" s="25">
        <v>12.2</v>
      </c>
      <c r="F12" s="21">
        <v>69</v>
      </c>
      <c r="G12" s="22"/>
      <c r="H12" s="24"/>
      <c r="I12" s="25"/>
      <c r="J12" s="21"/>
      <c r="K12" s="21"/>
      <c r="L12" s="21"/>
      <c r="M12" s="21">
        <v>893</v>
      </c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11425</v>
      </c>
      <c r="C13" s="22"/>
      <c r="D13" s="21"/>
      <c r="E13" s="25"/>
      <c r="F13" s="21"/>
      <c r="G13" s="22"/>
      <c r="H13" s="24"/>
      <c r="I13" s="25"/>
      <c r="J13" s="21"/>
      <c r="K13" s="21"/>
      <c r="L13" s="21"/>
      <c r="M13" s="21"/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11337</v>
      </c>
      <c r="C14" s="22"/>
      <c r="D14" s="21"/>
      <c r="E14" s="25"/>
      <c r="F14" s="21"/>
      <c r="G14" s="22"/>
      <c r="H14" s="24"/>
      <c r="I14" s="25"/>
      <c r="J14" s="21"/>
      <c r="K14" s="21"/>
      <c r="L14" s="21"/>
      <c r="M14" s="21"/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11340</v>
      </c>
      <c r="C15" s="22">
        <v>7.58</v>
      </c>
      <c r="D15" s="21">
        <v>3220</v>
      </c>
      <c r="E15" s="25">
        <v>14.3</v>
      </c>
      <c r="F15" s="21">
        <v>51</v>
      </c>
      <c r="G15" s="22"/>
      <c r="H15" s="24"/>
      <c r="I15" s="25"/>
      <c r="J15" s="21"/>
      <c r="K15" s="21"/>
      <c r="L15" s="21"/>
      <c r="M15" s="21">
        <v>830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>
        <v>8</v>
      </c>
      <c r="B16" s="21">
        <v>11142</v>
      </c>
      <c r="C16" s="22">
        <v>7.57</v>
      </c>
      <c r="D16" s="21">
        <v>3030</v>
      </c>
      <c r="E16" s="25">
        <v>11.7</v>
      </c>
      <c r="F16" s="21">
        <v>50</v>
      </c>
      <c r="G16" s="22">
        <v>9.97</v>
      </c>
      <c r="H16" s="24">
        <v>0.42</v>
      </c>
      <c r="I16" s="25">
        <v>7.5</v>
      </c>
      <c r="J16" s="21">
        <v>10.1</v>
      </c>
      <c r="K16" s="21">
        <v>0.34</v>
      </c>
      <c r="L16" s="21">
        <v>0.61</v>
      </c>
      <c r="M16" s="21">
        <v>780</v>
      </c>
      <c r="N16" s="21">
        <v>75</v>
      </c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10468</v>
      </c>
      <c r="C17" s="22">
        <v>7.62</v>
      </c>
      <c r="D17" s="21">
        <v>3020</v>
      </c>
      <c r="E17" s="25">
        <v>14.3</v>
      </c>
      <c r="F17" s="21">
        <v>41</v>
      </c>
      <c r="G17" s="22"/>
      <c r="H17" s="24"/>
      <c r="I17" s="25"/>
      <c r="J17" s="21"/>
      <c r="K17" s="21"/>
      <c r="L17" s="21"/>
      <c r="M17" s="21">
        <v>734</v>
      </c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>
        <v>10</v>
      </c>
      <c r="B18" s="21">
        <v>10585</v>
      </c>
      <c r="C18" s="22">
        <v>7.58</v>
      </c>
      <c r="D18" s="21">
        <v>3080</v>
      </c>
      <c r="E18" s="25">
        <v>12.2</v>
      </c>
      <c r="F18" s="21">
        <v>58</v>
      </c>
      <c r="G18" s="22"/>
      <c r="H18" s="24"/>
      <c r="I18" s="25"/>
      <c r="J18" s="21"/>
      <c r="K18" s="21"/>
      <c r="L18" s="21"/>
      <c r="M18" s="21">
        <v>822</v>
      </c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10865</v>
      </c>
      <c r="C19" s="22">
        <v>7.54</v>
      </c>
      <c r="D19" s="21">
        <v>3120</v>
      </c>
      <c r="E19" s="25">
        <v>10.8</v>
      </c>
      <c r="F19" s="21">
        <v>51</v>
      </c>
      <c r="G19" s="22"/>
      <c r="H19" s="24"/>
      <c r="I19" s="25"/>
      <c r="J19" s="25"/>
      <c r="K19" s="21"/>
      <c r="L19" s="21"/>
      <c r="M19" s="21">
        <v>773</v>
      </c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11011</v>
      </c>
      <c r="C20" s="22"/>
      <c r="D20" s="21"/>
      <c r="E20" s="25"/>
      <c r="F20" s="21"/>
      <c r="G20" s="22"/>
      <c r="H20" s="24"/>
      <c r="I20" s="25"/>
      <c r="J20" s="21"/>
      <c r="K20" s="21"/>
      <c r="L20" s="21"/>
      <c r="M20" s="21"/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9811</v>
      </c>
      <c r="C21" s="22"/>
      <c r="D21" s="21"/>
      <c r="E21" s="25"/>
      <c r="F21" s="21"/>
      <c r="G21" s="22"/>
      <c r="H21" s="24"/>
      <c r="I21" s="25"/>
      <c r="J21" s="21"/>
      <c r="K21" s="21"/>
      <c r="L21" s="21"/>
      <c r="M21" s="21"/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10436</v>
      </c>
      <c r="C22" s="22">
        <v>7.43</v>
      </c>
      <c r="D22" s="21">
        <v>3030</v>
      </c>
      <c r="E22" s="25">
        <v>10</v>
      </c>
      <c r="F22" s="21">
        <v>61</v>
      </c>
      <c r="G22" s="22">
        <v>9.44</v>
      </c>
      <c r="H22" s="24">
        <v>1.03</v>
      </c>
      <c r="I22" s="25">
        <v>6.1</v>
      </c>
      <c r="J22" s="21">
        <v>10</v>
      </c>
      <c r="K22" s="21">
        <v>0.25</v>
      </c>
      <c r="L22" s="21">
        <v>0.62</v>
      </c>
      <c r="M22" s="21">
        <v>865</v>
      </c>
      <c r="N22" s="21">
        <v>86</v>
      </c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10455</v>
      </c>
      <c r="C23" s="22">
        <v>7.54</v>
      </c>
      <c r="D23" s="21">
        <v>3030</v>
      </c>
      <c r="E23" s="25">
        <v>10.6</v>
      </c>
      <c r="F23" s="21">
        <v>58</v>
      </c>
      <c r="G23" s="22"/>
      <c r="H23" s="24"/>
      <c r="I23" s="25"/>
      <c r="J23" s="21"/>
      <c r="K23" s="22"/>
      <c r="L23" s="21"/>
      <c r="M23" s="21">
        <v>908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10253</v>
      </c>
      <c r="C24" s="22">
        <v>7.51</v>
      </c>
      <c r="D24" s="21">
        <v>3060</v>
      </c>
      <c r="E24" s="25">
        <v>11</v>
      </c>
      <c r="F24" s="21">
        <v>61</v>
      </c>
      <c r="G24" s="22"/>
      <c r="H24" s="24"/>
      <c r="I24" s="25"/>
      <c r="J24" s="21"/>
      <c r="K24" s="21"/>
      <c r="L24" s="21"/>
      <c r="M24" s="21">
        <v>808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10274</v>
      </c>
      <c r="C25" s="22">
        <v>7.55</v>
      </c>
      <c r="D25" s="21">
        <v>3130</v>
      </c>
      <c r="E25" s="25">
        <v>11.6</v>
      </c>
      <c r="F25" s="21">
        <v>74</v>
      </c>
      <c r="G25" s="22"/>
      <c r="H25" s="24"/>
      <c r="I25" s="25"/>
      <c r="J25" s="21"/>
      <c r="K25" s="21"/>
      <c r="L25" s="21"/>
      <c r="M25" s="21">
        <v>865</v>
      </c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>
        <v>18</v>
      </c>
      <c r="B26" s="21">
        <v>11317</v>
      </c>
      <c r="C26" s="22">
        <v>7.5</v>
      </c>
      <c r="D26" s="21">
        <v>3180</v>
      </c>
      <c r="E26" s="25">
        <v>12.8</v>
      </c>
      <c r="F26" s="21">
        <v>51</v>
      </c>
      <c r="G26" s="22"/>
      <c r="H26" s="24"/>
      <c r="I26" s="25"/>
      <c r="J26" s="21"/>
      <c r="K26" s="21"/>
      <c r="L26" s="21"/>
      <c r="M26" s="21">
        <v>830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>
        <v>19</v>
      </c>
      <c r="B27" s="21">
        <v>10747</v>
      </c>
      <c r="C27" s="22"/>
      <c r="D27" s="21"/>
      <c r="E27" s="25"/>
      <c r="F27" s="21"/>
      <c r="G27" s="22"/>
      <c r="H27" s="24"/>
      <c r="I27" s="25"/>
      <c r="J27" s="21"/>
      <c r="K27" s="21"/>
      <c r="L27" s="21"/>
      <c r="M27" s="21"/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>
        <v>20</v>
      </c>
      <c r="B28" s="21">
        <v>10541</v>
      </c>
      <c r="C28" s="22"/>
      <c r="D28" s="21"/>
      <c r="E28" s="25"/>
      <c r="F28" s="21"/>
      <c r="G28" s="22"/>
      <c r="H28" s="24"/>
      <c r="I28" s="25"/>
      <c r="J28" s="21"/>
      <c r="K28" s="21"/>
      <c r="L28" s="21"/>
      <c r="M28" s="21"/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10535</v>
      </c>
      <c r="C29" s="22">
        <v>7.58</v>
      </c>
      <c r="D29" s="21">
        <v>3080</v>
      </c>
      <c r="E29" s="25">
        <v>11</v>
      </c>
      <c r="F29" s="21">
        <v>55</v>
      </c>
      <c r="G29" s="22"/>
      <c r="H29" s="24"/>
      <c r="I29" s="25"/>
      <c r="J29" s="21"/>
      <c r="K29" s="21"/>
      <c r="L29" s="22"/>
      <c r="M29" s="21">
        <v>794</v>
      </c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1">
        <v>10748</v>
      </c>
      <c r="C30" s="22">
        <v>7.54</v>
      </c>
      <c r="D30" s="21">
        <v>3060</v>
      </c>
      <c r="E30" s="25">
        <v>11.4</v>
      </c>
      <c r="F30" s="21">
        <v>44</v>
      </c>
      <c r="G30" s="22">
        <v>9.61</v>
      </c>
      <c r="H30" s="24">
        <v>1.68</v>
      </c>
      <c r="I30" s="25">
        <v>6.4</v>
      </c>
      <c r="J30" s="21">
        <v>10.3</v>
      </c>
      <c r="K30" s="21">
        <v>0.4</v>
      </c>
      <c r="L30" s="21">
        <v>1.02</v>
      </c>
      <c r="M30" s="21">
        <v>851</v>
      </c>
      <c r="N30" s="21">
        <v>90</v>
      </c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10815</v>
      </c>
      <c r="C31" s="22">
        <v>7.56</v>
      </c>
      <c r="D31" s="21">
        <v>3040</v>
      </c>
      <c r="E31" s="25">
        <v>10.8</v>
      </c>
      <c r="F31" s="21">
        <v>47</v>
      </c>
      <c r="G31" s="22"/>
      <c r="H31" s="24"/>
      <c r="I31" s="25"/>
      <c r="J31" s="21"/>
      <c r="K31" s="21"/>
      <c r="L31" s="22"/>
      <c r="M31" s="21">
        <v>837</v>
      </c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>
        <v>24</v>
      </c>
      <c r="B32" s="21">
        <v>10020</v>
      </c>
      <c r="C32" s="22">
        <v>7.6</v>
      </c>
      <c r="D32" s="21">
        <v>3060</v>
      </c>
      <c r="E32" s="25">
        <v>13.6</v>
      </c>
      <c r="F32" s="21">
        <v>68</v>
      </c>
      <c r="G32" s="22"/>
      <c r="H32" s="24"/>
      <c r="I32" s="25"/>
      <c r="J32" s="21"/>
      <c r="K32" s="21"/>
      <c r="L32" s="21"/>
      <c r="M32" s="21">
        <v>865</v>
      </c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11107</v>
      </c>
      <c r="C33" s="22">
        <v>7.55</v>
      </c>
      <c r="D33" s="21">
        <v>3020</v>
      </c>
      <c r="E33" s="25">
        <v>14</v>
      </c>
      <c r="F33" s="21">
        <v>64</v>
      </c>
      <c r="G33" s="22"/>
      <c r="H33" s="24"/>
      <c r="I33" s="25"/>
      <c r="J33" s="25"/>
      <c r="K33" s="21"/>
      <c r="L33" s="21"/>
      <c r="M33" s="21">
        <v>879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10609</v>
      </c>
      <c r="C34" s="22"/>
      <c r="D34" s="21"/>
      <c r="E34" s="25"/>
      <c r="F34" s="21"/>
      <c r="G34" s="22"/>
      <c r="H34" s="24"/>
      <c r="I34" s="25"/>
      <c r="J34" s="21"/>
      <c r="K34" s="21"/>
      <c r="L34" s="21"/>
      <c r="M34" s="21"/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10318</v>
      </c>
      <c r="C35" s="22"/>
      <c r="D35" s="21"/>
      <c r="E35" s="25"/>
      <c r="F35" s="21"/>
      <c r="G35" s="22"/>
      <c r="H35" s="24"/>
      <c r="I35" s="25"/>
      <c r="J35" s="21"/>
      <c r="K35" s="21"/>
      <c r="L35" s="21"/>
      <c r="M35" s="21"/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10269</v>
      </c>
      <c r="C36" s="22">
        <v>7.66</v>
      </c>
      <c r="D36" s="21">
        <v>3110</v>
      </c>
      <c r="E36" s="25">
        <v>12.2</v>
      </c>
      <c r="F36" s="21">
        <v>47</v>
      </c>
      <c r="G36" s="22"/>
      <c r="H36" s="24"/>
      <c r="I36" s="25"/>
      <c r="J36" s="21"/>
      <c r="K36" s="21"/>
      <c r="L36" s="21"/>
      <c r="M36" s="21">
        <v>801</v>
      </c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>
        <v>29</v>
      </c>
      <c r="B37" s="21">
        <v>10554</v>
      </c>
      <c r="C37" s="22">
        <v>7.71</v>
      </c>
      <c r="D37" s="21">
        <v>3010</v>
      </c>
      <c r="E37" s="25">
        <v>10.3</v>
      </c>
      <c r="F37" s="21">
        <v>45</v>
      </c>
      <c r="G37" s="22"/>
      <c r="H37" s="24"/>
      <c r="I37" s="25"/>
      <c r="J37" s="21"/>
      <c r="K37" s="21"/>
      <c r="L37" s="21"/>
      <c r="M37" s="21">
        <v>815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>
        <v>30</v>
      </c>
      <c r="B38" s="21">
        <v>10250</v>
      </c>
      <c r="C38" s="22">
        <v>7.66</v>
      </c>
      <c r="D38" s="21">
        <v>3080</v>
      </c>
      <c r="E38" s="25">
        <v>11.2</v>
      </c>
      <c r="F38" s="21">
        <v>55</v>
      </c>
      <c r="G38" s="22">
        <v>8.74</v>
      </c>
      <c r="H38" s="24">
        <v>1.7</v>
      </c>
      <c r="I38" s="25">
        <v>5.9</v>
      </c>
      <c r="J38" s="21">
        <v>10.4</v>
      </c>
      <c r="K38" s="21">
        <v>0.42</v>
      </c>
      <c r="L38" s="21">
        <v>0.55</v>
      </c>
      <c r="M38" s="21">
        <v>815</v>
      </c>
      <c r="N38" s="21">
        <v>106</v>
      </c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>
        <v>31</v>
      </c>
      <c r="B39" s="21">
        <v>10260</v>
      </c>
      <c r="C39" s="22">
        <v>7.66</v>
      </c>
      <c r="D39" s="21">
        <v>3160</v>
      </c>
      <c r="E39" s="25">
        <v>11.4</v>
      </c>
      <c r="F39" s="21">
        <v>59</v>
      </c>
      <c r="G39" s="22"/>
      <c r="H39" s="24"/>
      <c r="I39" s="25"/>
      <c r="J39" s="21"/>
      <c r="K39" s="21"/>
      <c r="L39" s="21"/>
      <c r="M39" s="21">
        <v>822</v>
      </c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7.56</v>
      </c>
      <c r="D40" s="50">
        <f>ROUND(AVERAGE(D9:D39),0)</f>
        <v>3103</v>
      </c>
      <c r="E40" s="51">
        <f>ROUND(AVERAGE(E9:E39),1)</f>
        <v>11.7</v>
      </c>
      <c r="F40" s="51">
        <f>ROUND(AVERAGE(F9:F39),1)</f>
        <v>59.2</v>
      </c>
      <c r="G40" s="49">
        <f>ROUND(AVERAGE(G9:G39),2)</f>
        <v>9.44</v>
      </c>
      <c r="H40" s="49">
        <f>ROUND(AVERAGE(H9:H39),2)</f>
        <v>1.21</v>
      </c>
      <c r="I40" s="51">
        <f>ROUND(AVERAGE(I9:I39),1)</f>
        <v>6.5</v>
      </c>
      <c r="J40" s="51">
        <f>ROUND(AVERAGE(J9:J39),1)</f>
        <v>10.2</v>
      </c>
      <c r="K40" s="49">
        <f>ROUND(AVERAGE(K9:K39),2)</f>
        <v>0.35</v>
      </c>
      <c r="L40" s="49">
        <f>ROUND(AVERAGE(L9:L39),2)</f>
        <v>0.7</v>
      </c>
      <c r="M40" s="50">
        <f>ROUND(AVERAGE(M9:M39),0)</f>
        <v>833</v>
      </c>
      <c r="N40" s="86">
        <f>ROUND(AVERAGE(N9:N39),0)</f>
        <v>89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E40*10.727</f>
        <v>125.5059</v>
      </c>
      <c r="F41" s="25">
        <f aca="true" t="shared" si="0" ref="F41:N41">F40*10.727</f>
        <v>635.0384</v>
      </c>
      <c r="G41" s="25">
        <f t="shared" si="0"/>
        <v>101.26288</v>
      </c>
      <c r="H41" s="25">
        <f t="shared" si="0"/>
        <v>12.97967</v>
      </c>
      <c r="I41" s="25">
        <f t="shared" si="0"/>
        <v>69.7255</v>
      </c>
      <c r="J41" s="25">
        <f t="shared" si="0"/>
        <v>109.41539999999999</v>
      </c>
      <c r="K41" s="25">
        <f t="shared" si="0"/>
        <v>3.75445</v>
      </c>
      <c r="L41" s="25">
        <f t="shared" si="0"/>
        <v>7.5089</v>
      </c>
      <c r="M41" s="25">
        <f t="shared" si="0"/>
        <v>8935.591</v>
      </c>
      <c r="N41" s="25">
        <f t="shared" si="0"/>
        <v>954.703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E40*332.528</f>
        <v>3890.5776</v>
      </c>
      <c r="F42" s="25">
        <f aca="true" t="shared" si="1" ref="F42:N42">F40*332.528</f>
        <v>19685.657600000002</v>
      </c>
      <c r="G42" s="25">
        <f t="shared" si="1"/>
        <v>3139.06432</v>
      </c>
      <c r="H42" s="25">
        <f t="shared" si="1"/>
        <v>402.35888</v>
      </c>
      <c r="I42" s="25">
        <f t="shared" si="1"/>
        <v>2161.4320000000002</v>
      </c>
      <c r="J42" s="25">
        <f t="shared" si="1"/>
        <v>3391.7856</v>
      </c>
      <c r="K42" s="25">
        <f t="shared" si="1"/>
        <v>116.3848</v>
      </c>
      <c r="L42" s="25">
        <f t="shared" si="1"/>
        <v>232.7696</v>
      </c>
      <c r="M42" s="25">
        <f t="shared" si="1"/>
        <v>276995.824</v>
      </c>
      <c r="N42" s="25">
        <f t="shared" si="1"/>
        <v>29594.992000000002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">
      <selection activeCell="H30" sqref="H30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97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21">
        <v>10979</v>
      </c>
      <c r="C9" s="21">
        <v>7.53</v>
      </c>
      <c r="D9" s="21">
        <v>2390</v>
      </c>
      <c r="E9" s="144">
        <v>620</v>
      </c>
      <c r="F9" s="21">
        <v>640</v>
      </c>
      <c r="G9" s="21"/>
      <c r="H9" s="21"/>
      <c r="I9" s="21"/>
      <c r="J9" s="21"/>
      <c r="K9" s="21"/>
      <c r="L9" s="21"/>
      <c r="M9" s="21"/>
      <c r="N9" s="21"/>
      <c r="O9" s="63"/>
      <c r="P9" s="5"/>
    </row>
    <row r="10" spans="1:16" ht="12.75">
      <c r="A10" s="21">
        <v>2</v>
      </c>
      <c r="B10" s="21">
        <v>11281</v>
      </c>
      <c r="C10" s="21">
        <v>7.78</v>
      </c>
      <c r="D10" s="21">
        <v>2800</v>
      </c>
      <c r="E10" s="144">
        <v>360</v>
      </c>
      <c r="F10" s="21">
        <v>583</v>
      </c>
      <c r="G10" s="21"/>
      <c r="H10" s="21"/>
      <c r="I10" s="21"/>
      <c r="J10" s="25"/>
      <c r="K10" s="21"/>
      <c r="L10" s="21"/>
      <c r="M10" s="21">
        <v>709</v>
      </c>
      <c r="N10" s="21"/>
      <c r="O10" s="63"/>
      <c r="P10" s="5"/>
    </row>
    <row r="11" spans="1:16" ht="12.75">
      <c r="A11" s="21">
        <v>3</v>
      </c>
      <c r="B11" s="21">
        <v>11053</v>
      </c>
      <c r="C11" s="21">
        <v>7.72</v>
      </c>
      <c r="D11" s="21">
        <v>4150</v>
      </c>
      <c r="E11" s="144">
        <v>320</v>
      </c>
      <c r="F11" s="21">
        <v>754</v>
      </c>
      <c r="G11" s="21"/>
      <c r="H11" s="22"/>
      <c r="I11" s="21"/>
      <c r="J11" s="25"/>
      <c r="K11" s="25"/>
      <c r="L11" s="25"/>
      <c r="M11" s="21">
        <v>1078</v>
      </c>
      <c r="N11" s="21"/>
      <c r="O11" s="64"/>
      <c r="P11" s="5"/>
    </row>
    <row r="12" spans="1:16" ht="12.75">
      <c r="A12" s="21">
        <v>4</v>
      </c>
      <c r="B12" s="21">
        <v>11723</v>
      </c>
      <c r="C12" s="21">
        <v>7.85</v>
      </c>
      <c r="D12" s="21">
        <v>3320</v>
      </c>
      <c r="E12" s="144">
        <v>300</v>
      </c>
      <c r="F12" s="21">
        <v>692</v>
      </c>
      <c r="G12" s="21"/>
      <c r="H12" s="25"/>
      <c r="I12" s="25"/>
      <c r="J12" s="25"/>
      <c r="K12" s="25"/>
      <c r="L12" s="25"/>
      <c r="M12" s="21">
        <v>950</v>
      </c>
      <c r="N12" s="21"/>
      <c r="O12" s="64"/>
      <c r="P12" s="5"/>
    </row>
    <row r="13" spans="1:16" ht="12.75">
      <c r="A13" s="21">
        <v>5</v>
      </c>
      <c r="B13" s="21">
        <v>11425</v>
      </c>
      <c r="C13" s="21"/>
      <c r="D13" s="21"/>
      <c r="E13" s="144"/>
      <c r="F13" s="21"/>
      <c r="G13" s="21"/>
      <c r="H13" s="22"/>
      <c r="I13" s="22"/>
      <c r="J13" s="25"/>
      <c r="K13" s="25"/>
      <c r="L13" s="25"/>
      <c r="M13" s="21"/>
      <c r="N13" s="21"/>
      <c r="O13" s="5"/>
      <c r="P13" s="5"/>
    </row>
    <row r="14" spans="1:16" ht="12.75">
      <c r="A14" s="21">
        <v>6</v>
      </c>
      <c r="B14" s="21">
        <v>11337</v>
      </c>
      <c r="C14" s="21"/>
      <c r="D14" s="21"/>
      <c r="E14" s="144"/>
      <c r="F14" s="21"/>
      <c r="G14" s="21"/>
      <c r="H14" s="22"/>
      <c r="I14" s="25"/>
      <c r="J14" s="25"/>
      <c r="K14" s="25"/>
      <c r="L14" s="25"/>
      <c r="M14" s="21"/>
      <c r="N14" s="21"/>
      <c r="O14" s="5"/>
      <c r="P14" s="5"/>
    </row>
    <row r="15" spans="1:16" ht="12.75">
      <c r="A15" s="21">
        <v>7</v>
      </c>
      <c r="B15" s="21">
        <v>11340</v>
      </c>
      <c r="C15" s="21">
        <v>7.86</v>
      </c>
      <c r="D15" s="21">
        <v>4080</v>
      </c>
      <c r="E15" s="144">
        <v>280</v>
      </c>
      <c r="F15" s="21">
        <v>596</v>
      </c>
      <c r="G15" s="21"/>
      <c r="H15" s="22"/>
      <c r="I15" s="25"/>
      <c r="J15" s="25"/>
      <c r="K15" s="25"/>
      <c r="L15" s="25"/>
      <c r="M15" s="21">
        <v>1035</v>
      </c>
      <c r="N15" s="21"/>
      <c r="O15" s="64"/>
      <c r="P15" s="5"/>
    </row>
    <row r="16" spans="1:16" ht="12.75">
      <c r="A16" s="21">
        <v>8</v>
      </c>
      <c r="B16" s="21">
        <v>11142</v>
      </c>
      <c r="C16" s="21">
        <v>7.68</v>
      </c>
      <c r="D16" s="21">
        <v>3160</v>
      </c>
      <c r="E16" s="144">
        <v>840</v>
      </c>
      <c r="F16" s="21">
        <v>1624</v>
      </c>
      <c r="G16" s="21"/>
      <c r="H16" s="22">
        <v>84.5</v>
      </c>
      <c r="I16" s="22">
        <v>1.83</v>
      </c>
      <c r="J16" s="25">
        <v>122</v>
      </c>
      <c r="K16" s="25">
        <v>12.6</v>
      </c>
      <c r="L16" s="25">
        <v>34</v>
      </c>
      <c r="M16" s="21">
        <v>908</v>
      </c>
      <c r="N16" s="21">
        <v>44</v>
      </c>
      <c r="O16" s="5"/>
      <c r="P16" s="5"/>
    </row>
    <row r="17" spans="1:16" ht="12.75">
      <c r="A17" s="21">
        <v>9</v>
      </c>
      <c r="B17" s="21">
        <v>10468</v>
      </c>
      <c r="C17" s="21">
        <v>7.65</v>
      </c>
      <c r="D17" s="21">
        <v>3160</v>
      </c>
      <c r="E17" s="144">
        <v>800</v>
      </c>
      <c r="F17" s="21">
        <v>1186</v>
      </c>
      <c r="G17" s="21"/>
      <c r="H17" s="22"/>
      <c r="I17" s="22"/>
      <c r="J17" s="25"/>
      <c r="K17" s="25"/>
      <c r="L17" s="25"/>
      <c r="M17" s="21">
        <v>893</v>
      </c>
      <c r="N17" s="21"/>
      <c r="O17" s="5"/>
      <c r="P17" s="5"/>
    </row>
    <row r="18" spans="1:16" ht="12.75">
      <c r="A18" s="21">
        <v>10</v>
      </c>
      <c r="B18" s="21">
        <v>10585</v>
      </c>
      <c r="C18" s="21">
        <v>7.84</v>
      </c>
      <c r="D18" s="21">
        <v>3540</v>
      </c>
      <c r="E18" s="144">
        <v>360</v>
      </c>
      <c r="F18" s="21">
        <v>560</v>
      </c>
      <c r="G18" s="21"/>
      <c r="H18" s="22"/>
      <c r="I18" s="22"/>
      <c r="J18" s="25"/>
      <c r="K18" s="25"/>
      <c r="L18" s="25"/>
      <c r="M18" s="21">
        <v>809</v>
      </c>
      <c r="N18" s="21"/>
      <c r="O18" s="5"/>
      <c r="P18" s="5"/>
    </row>
    <row r="19" spans="1:16" ht="12.75">
      <c r="A19" s="21">
        <v>11</v>
      </c>
      <c r="B19" s="21">
        <v>10865</v>
      </c>
      <c r="C19" s="22">
        <v>7.8</v>
      </c>
      <c r="D19" s="21">
        <v>2830</v>
      </c>
      <c r="E19" s="144">
        <v>360</v>
      </c>
      <c r="F19" s="21">
        <v>563</v>
      </c>
      <c r="G19" s="21"/>
      <c r="H19" s="22"/>
      <c r="I19" s="22"/>
      <c r="J19" s="25"/>
      <c r="K19" s="25"/>
      <c r="L19" s="25"/>
      <c r="M19" s="21">
        <v>634</v>
      </c>
      <c r="N19" s="21"/>
      <c r="O19" s="5"/>
      <c r="P19" s="5"/>
    </row>
    <row r="20" spans="1:16" ht="12.75">
      <c r="A20" s="21">
        <v>12</v>
      </c>
      <c r="B20" s="21">
        <v>11011</v>
      </c>
      <c r="C20" s="22"/>
      <c r="D20" s="21"/>
      <c r="E20" s="144"/>
      <c r="F20" s="21"/>
      <c r="G20" s="21"/>
      <c r="H20" s="22"/>
      <c r="I20" s="22"/>
      <c r="J20" s="25"/>
      <c r="K20" s="25"/>
      <c r="L20" s="25"/>
      <c r="M20" s="21"/>
      <c r="N20" s="21"/>
      <c r="O20" s="5"/>
      <c r="P20" s="5"/>
    </row>
    <row r="21" spans="1:16" ht="12.75">
      <c r="A21" s="21">
        <v>13</v>
      </c>
      <c r="B21" s="21">
        <v>9811</v>
      </c>
      <c r="C21" s="21"/>
      <c r="D21" s="21"/>
      <c r="E21" s="144"/>
      <c r="F21" s="21"/>
      <c r="G21" s="21"/>
      <c r="H21" s="22"/>
      <c r="I21" s="22"/>
      <c r="J21" s="25"/>
      <c r="K21" s="25"/>
      <c r="L21" s="25"/>
      <c r="M21" s="21"/>
      <c r="N21" s="21"/>
      <c r="O21" s="5"/>
      <c r="P21" s="5"/>
    </row>
    <row r="22" spans="1:16" ht="12.75">
      <c r="A22" s="21">
        <v>14</v>
      </c>
      <c r="B22" s="21">
        <v>10436</v>
      </c>
      <c r="C22" s="21">
        <v>7.79</v>
      </c>
      <c r="D22" s="21">
        <v>2380</v>
      </c>
      <c r="E22" s="144">
        <v>360</v>
      </c>
      <c r="F22" s="21">
        <v>739</v>
      </c>
      <c r="G22" s="21">
        <v>200</v>
      </c>
      <c r="H22" s="22">
        <v>69.4</v>
      </c>
      <c r="I22" s="22">
        <v>0.8</v>
      </c>
      <c r="J22" s="25">
        <v>87.6</v>
      </c>
      <c r="K22" s="25">
        <v>3.7</v>
      </c>
      <c r="L22" s="25">
        <v>12.2</v>
      </c>
      <c r="M22" s="21">
        <v>433</v>
      </c>
      <c r="N22" s="21">
        <v>59</v>
      </c>
      <c r="O22" s="5"/>
      <c r="P22" s="5"/>
    </row>
    <row r="23" spans="1:16" ht="12.75">
      <c r="A23" s="21">
        <v>15</v>
      </c>
      <c r="B23" s="21">
        <v>10455</v>
      </c>
      <c r="C23" s="21">
        <v>7.64</v>
      </c>
      <c r="D23" s="21">
        <v>3890</v>
      </c>
      <c r="E23" s="144">
        <v>560</v>
      </c>
      <c r="F23" s="21">
        <v>668</v>
      </c>
      <c r="G23" s="21"/>
      <c r="H23" s="22"/>
      <c r="I23" s="22"/>
      <c r="J23" s="25"/>
      <c r="K23" s="25"/>
      <c r="L23" s="25"/>
      <c r="M23" s="21">
        <v>896</v>
      </c>
      <c r="N23" s="21"/>
      <c r="O23" s="5"/>
      <c r="P23" s="5"/>
    </row>
    <row r="24" spans="1:16" ht="12.75">
      <c r="A24" s="21">
        <v>16</v>
      </c>
      <c r="B24" s="21">
        <v>10253</v>
      </c>
      <c r="C24" s="22">
        <v>7.78</v>
      </c>
      <c r="D24" s="21">
        <v>2660</v>
      </c>
      <c r="E24" s="144">
        <v>360</v>
      </c>
      <c r="F24" s="21">
        <v>712</v>
      </c>
      <c r="G24" s="21"/>
      <c r="H24" s="22"/>
      <c r="I24" s="22"/>
      <c r="J24" s="25"/>
      <c r="K24" s="25"/>
      <c r="L24" s="25"/>
      <c r="M24" s="21">
        <v>560</v>
      </c>
      <c r="N24" s="21"/>
      <c r="O24" s="5"/>
      <c r="P24" s="5"/>
    </row>
    <row r="25" spans="1:16" ht="12.75">
      <c r="A25" s="21">
        <v>17</v>
      </c>
      <c r="B25" s="21">
        <v>10274</v>
      </c>
      <c r="C25" s="22">
        <v>7.73</v>
      </c>
      <c r="D25" s="21">
        <v>4580</v>
      </c>
      <c r="E25" s="144">
        <v>260</v>
      </c>
      <c r="F25" s="21">
        <v>743</v>
      </c>
      <c r="G25" s="21"/>
      <c r="H25" s="22"/>
      <c r="I25" s="22"/>
      <c r="J25" s="25"/>
      <c r="K25" s="25"/>
      <c r="L25" s="25"/>
      <c r="M25" s="21">
        <v>1241</v>
      </c>
      <c r="N25" s="21"/>
      <c r="O25" s="5"/>
      <c r="P25" s="5"/>
    </row>
    <row r="26" spans="1:16" ht="12.75">
      <c r="A26" s="21">
        <v>18</v>
      </c>
      <c r="B26" s="21">
        <v>11317</v>
      </c>
      <c r="C26" s="21">
        <v>7.84</v>
      </c>
      <c r="D26" s="21">
        <v>3170</v>
      </c>
      <c r="E26" s="144">
        <v>280</v>
      </c>
      <c r="F26" s="21">
        <v>703</v>
      </c>
      <c r="G26" s="21"/>
      <c r="H26" s="22"/>
      <c r="I26" s="22"/>
      <c r="J26" s="25"/>
      <c r="K26" s="25"/>
      <c r="L26" s="25"/>
      <c r="M26" s="21">
        <v>773</v>
      </c>
      <c r="N26" s="21"/>
      <c r="O26" s="5"/>
      <c r="P26" s="5"/>
    </row>
    <row r="27" spans="1:16" ht="12.75">
      <c r="A27" s="21">
        <v>19</v>
      </c>
      <c r="B27" s="21">
        <v>10747</v>
      </c>
      <c r="C27" s="21"/>
      <c r="D27" s="21"/>
      <c r="E27" s="144"/>
      <c r="F27" s="21"/>
      <c r="G27" s="21"/>
      <c r="H27" s="22"/>
      <c r="I27" s="22"/>
      <c r="J27" s="25"/>
      <c r="K27" s="25"/>
      <c r="L27" s="25"/>
      <c r="M27" s="21"/>
      <c r="N27" s="21"/>
      <c r="O27" s="5"/>
      <c r="P27" s="5"/>
    </row>
    <row r="28" spans="1:16" ht="12.75">
      <c r="A28" s="21">
        <v>20</v>
      </c>
      <c r="B28" s="21">
        <v>10541</v>
      </c>
      <c r="C28" s="21"/>
      <c r="D28" s="21"/>
      <c r="E28" s="144"/>
      <c r="F28" s="21"/>
      <c r="G28" s="21"/>
      <c r="H28" s="22"/>
      <c r="I28" s="22"/>
      <c r="J28" s="25"/>
      <c r="K28" s="25"/>
      <c r="L28" s="25"/>
      <c r="M28" s="21"/>
      <c r="N28" s="21"/>
      <c r="O28" s="5"/>
      <c r="P28" s="5"/>
    </row>
    <row r="29" spans="1:16" ht="12.75">
      <c r="A29" s="21">
        <v>21</v>
      </c>
      <c r="B29" s="21">
        <v>10535</v>
      </c>
      <c r="C29" s="21">
        <v>7.58</v>
      </c>
      <c r="D29" s="21">
        <v>4430</v>
      </c>
      <c r="E29" s="144">
        <v>320</v>
      </c>
      <c r="F29" s="21">
        <v>698</v>
      </c>
      <c r="G29" s="21"/>
      <c r="H29" s="22"/>
      <c r="I29" s="22"/>
      <c r="J29" s="25"/>
      <c r="K29" s="25"/>
      <c r="L29" s="25"/>
      <c r="M29" s="21">
        <v>1205</v>
      </c>
      <c r="N29" s="21"/>
      <c r="O29" s="5"/>
      <c r="P29" s="5"/>
    </row>
    <row r="30" spans="1:16" ht="12.75">
      <c r="A30" s="21">
        <v>22</v>
      </c>
      <c r="B30" s="21">
        <v>10748</v>
      </c>
      <c r="C30" s="21">
        <v>7.64</v>
      </c>
      <c r="D30" s="21">
        <v>5010</v>
      </c>
      <c r="E30" s="144">
        <v>500</v>
      </c>
      <c r="F30" s="21">
        <v>659</v>
      </c>
      <c r="G30" s="21">
        <v>200</v>
      </c>
      <c r="H30" s="22">
        <v>93.18</v>
      </c>
      <c r="I30" s="22">
        <v>0.6</v>
      </c>
      <c r="J30" s="25">
        <v>80</v>
      </c>
      <c r="K30" s="25">
        <v>2.1</v>
      </c>
      <c r="L30" s="25">
        <v>18.2</v>
      </c>
      <c r="M30" s="21">
        <v>1418</v>
      </c>
      <c r="N30" s="21">
        <v>80</v>
      </c>
      <c r="O30" s="5"/>
      <c r="P30" s="5"/>
    </row>
    <row r="31" spans="1:16" ht="12.75">
      <c r="A31" s="21">
        <v>23</v>
      </c>
      <c r="B31" s="21">
        <v>10815</v>
      </c>
      <c r="C31" s="21">
        <v>7.81</v>
      </c>
      <c r="D31" s="21">
        <v>3490</v>
      </c>
      <c r="E31" s="144">
        <v>280</v>
      </c>
      <c r="F31" s="21">
        <v>686</v>
      </c>
      <c r="G31" s="21"/>
      <c r="H31" s="22"/>
      <c r="I31" s="22"/>
      <c r="J31" s="25"/>
      <c r="K31" s="25"/>
      <c r="L31" s="25"/>
      <c r="M31" s="21">
        <v>830</v>
      </c>
      <c r="N31" s="21"/>
      <c r="O31" s="5"/>
      <c r="P31" s="5"/>
    </row>
    <row r="32" spans="1:16" ht="12.75">
      <c r="A32" s="21">
        <v>24</v>
      </c>
      <c r="B32" s="21">
        <v>10020</v>
      </c>
      <c r="C32" s="21">
        <v>7.66</v>
      </c>
      <c r="D32" s="21">
        <v>4220</v>
      </c>
      <c r="E32" s="144">
        <v>500</v>
      </c>
      <c r="F32" s="21">
        <v>933</v>
      </c>
      <c r="G32" s="21"/>
      <c r="H32" s="22"/>
      <c r="I32" s="22"/>
      <c r="J32" s="25"/>
      <c r="K32" s="25"/>
      <c r="L32" s="25"/>
      <c r="M32" s="21">
        <v>1071</v>
      </c>
      <c r="N32" s="21"/>
      <c r="O32" s="5"/>
      <c r="P32" s="5"/>
    </row>
    <row r="33" spans="1:16" ht="12.75">
      <c r="A33" s="21">
        <v>25</v>
      </c>
      <c r="B33" s="21">
        <v>11107</v>
      </c>
      <c r="C33" s="21">
        <v>7.76</v>
      </c>
      <c r="D33" s="21">
        <v>3010</v>
      </c>
      <c r="E33" s="144">
        <v>300</v>
      </c>
      <c r="F33" s="21">
        <v>754</v>
      </c>
      <c r="G33" s="21"/>
      <c r="H33" s="22"/>
      <c r="I33" s="22"/>
      <c r="J33" s="25"/>
      <c r="K33" s="25"/>
      <c r="L33" s="25"/>
      <c r="M33" s="21">
        <v>893</v>
      </c>
      <c r="N33" s="21"/>
      <c r="O33" s="5"/>
      <c r="P33" s="5"/>
    </row>
    <row r="34" spans="1:16" ht="12.75">
      <c r="A34" s="21">
        <v>26</v>
      </c>
      <c r="B34" s="21">
        <v>10609</v>
      </c>
      <c r="C34" s="22"/>
      <c r="D34" s="21"/>
      <c r="E34" s="144"/>
      <c r="F34" s="21"/>
      <c r="G34" s="21"/>
      <c r="H34" s="22"/>
      <c r="I34" s="22"/>
      <c r="J34" s="25"/>
      <c r="K34" s="25"/>
      <c r="L34" s="25"/>
      <c r="M34" s="21"/>
      <c r="N34" s="21"/>
      <c r="O34" s="5"/>
      <c r="P34" s="5"/>
    </row>
    <row r="35" spans="1:16" ht="12.75">
      <c r="A35" s="21">
        <v>27</v>
      </c>
      <c r="B35" s="21">
        <v>10318</v>
      </c>
      <c r="C35" s="21"/>
      <c r="D35" s="21"/>
      <c r="E35" s="144"/>
      <c r="F35" s="21"/>
      <c r="G35" s="21"/>
      <c r="H35" s="22"/>
      <c r="I35" s="22"/>
      <c r="J35" s="25"/>
      <c r="K35" s="25"/>
      <c r="L35" s="25"/>
      <c r="M35" s="21"/>
      <c r="N35" s="21"/>
      <c r="O35" s="5"/>
      <c r="P35" s="5"/>
    </row>
    <row r="36" spans="1:16" ht="12.75">
      <c r="A36" s="21">
        <v>28</v>
      </c>
      <c r="B36" s="21">
        <v>10269</v>
      </c>
      <c r="C36" s="21">
        <v>7.64</v>
      </c>
      <c r="D36" s="21">
        <v>2670</v>
      </c>
      <c r="E36" s="144">
        <v>240</v>
      </c>
      <c r="F36" s="21">
        <v>810</v>
      </c>
      <c r="G36" s="21"/>
      <c r="H36" s="22"/>
      <c r="I36" s="22"/>
      <c r="J36" s="25"/>
      <c r="K36" s="25"/>
      <c r="L36" s="25"/>
      <c r="M36" s="21">
        <v>766</v>
      </c>
      <c r="N36" s="21"/>
      <c r="O36" s="5"/>
      <c r="P36" s="5"/>
    </row>
    <row r="37" spans="1:16" ht="12.75">
      <c r="A37" s="21">
        <v>29</v>
      </c>
      <c r="B37" s="21">
        <v>10554</v>
      </c>
      <c r="C37" s="21">
        <v>7.82</v>
      </c>
      <c r="D37" s="21">
        <v>3480</v>
      </c>
      <c r="E37" s="144">
        <v>500</v>
      </c>
      <c r="F37" s="21">
        <v>980</v>
      </c>
      <c r="G37" s="21"/>
      <c r="H37" s="22"/>
      <c r="I37" s="22"/>
      <c r="J37" s="25"/>
      <c r="K37" s="25"/>
      <c r="L37" s="25"/>
      <c r="M37" s="21">
        <v>837</v>
      </c>
      <c r="N37" s="21"/>
      <c r="O37" s="5"/>
      <c r="P37" s="5"/>
    </row>
    <row r="38" spans="1:16" ht="12.75">
      <c r="A38" s="21">
        <v>30</v>
      </c>
      <c r="B38" s="21">
        <v>10250</v>
      </c>
      <c r="C38" s="22">
        <v>7.65</v>
      </c>
      <c r="D38" s="21">
        <v>3100</v>
      </c>
      <c r="E38" s="144">
        <v>380</v>
      </c>
      <c r="F38" s="21">
        <v>800</v>
      </c>
      <c r="G38" s="21">
        <v>280</v>
      </c>
      <c r="H38" s="22">
        <v>67.2</v>
      </c>
      <c r="I38" s="22">
        <v>0.6</v>
      </c>
      <c r="J38" s="25">
        <v>79.5</v>
      </c>
      <c r="K38" s="25">
        <v>0.7</v>
      </c>
      <c r="L38" s="25">
        <v>11.1</v>
      </c>
      <c r="M38" s="21">
        <v>737</v>
      </c>
      <c r="N38" s="21">
        <v>70</v>
      </c>
      <c r="O38" s="5"/>
      <c r="P38" s="5"/>
    </row>
    <row r="39" spans="1:16" ht="13.5" thickBot="1">
      <c r="A39" s="21">
        <v>31</v>
      </c>
      <c r="B39" s="21">
        <v>10260</v>
      </c>
      <c r="C39" s="21">
        <v>7.83</v>
      </c>
      <c r="D39" s="21">
        <v>2470</v>
      </c>
      <c r="E39" s="21">
        <v>480</v>
      </c>
      <c r="F39" s="21">
        <v>958</v>
      </c>
      <c r="G39" s="21"/>
      <c r="H39" s="21"/>
      <c r="I39" s="22"/>
      <c r="J39" s="25"/>
      <c r="K39" s="25"/>
      <c r="L39" s="25"/>
      <c r="M39" s="21">
        <v>489</v>
      </c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7.73</v>
      </c>
      <c r="D40" s="50">
        <f>ROUND(AVERAGE(D9:D39),0)</f>
        <v>3391</v>
      </c>
      <c r="E40" s="50">
        <f>ROUND(AVERAGE(E9:E39),0)</f>
        <v>416</v>
      </c>
      <c r="F40" s="50">
        <f>ROUND(AVERAGE(F9:F39),0)</f>
        <v>784</v>
      </c>
      <c r="G40" s="50">
        <f>ROUND(AVERAGE(G9:G39),0)</f>
        <v>227</v>
      </c>
      <c r="H40" s="51">
        <f>ROUND(AVERAGE(H9:H39),1)</f>
        <v>78.6</v>
      </c>
      <c r="I40" s="51">
        <f>ROUND(AVERAGE(I9:I39),1)</f>
        <v>1</v>
      </c>
      <c r="J40" s="51">
        <f>ROUND(AVERAGE(J9:J39),1)</f>
        <v>92.3</v>
      </c>
      <c r="K40" s="51">
        <f>ROUND(AVERAGE(K9:K39),1)</f>
        <v>4.8</v>
      </c>
      <c r="L40" s="51">
        <f>ROUND(AVERAGE(L9:L39),1)</f>
        <v>18.9</v>
      </c>
      <c r="M40" s="50">
        <f>ROUND(AVERAGE(M9:M39),0)</f>
        <v>871</v>
      </c>
      <c r="N40" s="86">
        <f>ROUND(AVERAGE(N9:N39),0)</f>
        <v>63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E40*10.727</f>
        <v>4462.432</v>
      </c>
      <c r="F41" s="25">
        <f aca="true" t="shared" si="0" ref="F41:N41">F40*10.727</f>
        <v>8409.968</v>
      </c>
      <c r="G41" s="25">
        <f t="shared" si="0"/>
        <v>2435.029</v>
      </c>
      <c r="H41" s="25">
        <f t="shared" si="0"/>
        <v>843.1422</v>
      </c>
      <c r="I41" s="25">
        <f t="shared" si="0"/>
        <v>10.727</v>
      </c>
      <c r="J41" s="25">
        <f t="shared" si="0"/>
        <v>990.1021</v>
      </c>
      <c r="K41" s="25">
        <f t="shared" si="0"/>
        <v>51.4896</v>
      </c>
      <c r="L41" s="25">
        <f t="shared" si="0"/>
        <v>202.7403</v>
      </c>
      <c r="M41" s="25">
        <f t="shared" si="0"/>
        <v>9343.217</v>
      </c>
      <c r="N41" s="25">
        <f t="shared" si="0"/>
        <v>675.801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E40*332.528</f>
        <v>138331.64800000002</v>
      </c>
      <c r="F42" s="25">
        <f aca="true" t="shared" si="1" ref="F42:N42">F40*332.528</f>
        <v>260701.95200000002</v>
      </c>
      <c r="G42" s="25">
        <f t="shared" si="1"/>
        <v>75483.856</v>
      </c>
      <c r="H42" s="25">
        <f t="shared" si="1"/>
        <v>26136.7008</v>
      </c>
      <c r="I42" s="25">
        <f t="shared" si="1"/>
        <v>332.528</v>
      </c>
      <c r="J42" s="25">
        <f t="shared" si="1"/>
        <v>30692.3344</v>
      </c>
      <c r="K42" s="25">
        <f t="shared" si="1"/>
        <v>1596.1344000000001</v>
      </c>
      <c r="L42" s="25">
        <f t="shared" si="1"/>
        <v>6284.7792</v>
      </c>
      <c r="M42" s="25">
        <f t="shared" si="1"/>
        <v>289631.88800000004</v>
      </c>
      <c r="N42" s="25">
        <f t="shared" si="1"/>
        <v>20949.264000000003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4">
      <selection activeCell="K42" sqref="K42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98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57</v>
      </c>
      <c r="B8" s="37"/>
      <c r="C8" s="41" t="s">
        <v>58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5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10197</v>
      </c>
      <c r="C9" s="22">
        <v>7.58</v>
      </c>
      <c r="D9" s="21">
        <v>3090</v>
      </c>
      <c r="E9" s="25">
        <v>10.6</v>
      </c>
      <c r="F9" s="21">
        <v>44</v>
      </c>
      <c r="G9" s="22"/>
      <c r="H9" s="24"/>
      <c r="I9" s="25"/>
      <c r="J9" s="21"/>
      <c r="K9" s="21"/>
      <c r="L9" s="21"/>
      <c r="M9" s="21">
        <v>773</v>
      </c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46">
        <v>10393</v>
      </c>
      <c r="C10" s="22"/>
      <c r="D10" s="21"/>
      <c r="E10" s="25"/>
      <c r="F10" s="21"/>
      <c r="G10" s="22"/>
      <c r="H10" s="24"/>
      <c r="I10" s="25"/>
      <c r="J10" s="21"/>
      <c r="K10" s="21"/>
      <c r="L10" s="21"/>
      <c r="M10" s="21"/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 t="s">
        <v>84</v>
      </c>
      <c r="B11" s="21">
        <v>9919</v>
      </c>
      <c r="C11" s="22"/>
      <c r="D11" s="21"/>
      <c r="E11" s="25"/>
      <c r="F11" s="21"/>
      <c r="G11" s="22"/>
      <c r="H11" s="24"/>
      <c r="I11" s="25"/>
      <c r="J11" s="21"/>
      <c r="K11" s="21"/>
      <c r="L11" s="21"/>
      <c r="M11" s="21"/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 t="s">
        <v>88</v>
      </c>
      <c r="B12" s="21">
        <v>9686</v>
      </c>
      <c r="C12" s="21">
        <v>7.69</v>
      </c>
      <c r="D12" s="21">
        <v>3200</v>
      </c>
      <c r="E12" s="25">
        <v>12.6</v>
      </c>
      <c r="F12" s="21">
        <v>63</v>
      </c>
      <c r="G12" s="22"/>
      <c r="H12" s="24"/>
      <c r="I12" s="25"/>
      <c r="J12" s="21"/>
      <c r="K12" s="21"/>
      <c r="L12" s="21"/>
      <c r="M12" s="21">
        <v>837</v>
      </c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 t="s">
        <v>85</v>
      </c>
      <c r="B13" s="21">
        <v>10367</v>
      </c>
      <c r="C13" s="21">
        <v>7.59</v>
      </c>
      <c r="D13" s="21">
        <v>3170</v>
      </c>
      <c r="E13" s="25">
        <v>12.2</v>
      </c>
      <c r="F13" s="21">
        <v>53</v>
      </c>
      <c r="G13" s="22">
        <v>8.64</v>
      </c>
      <c r="H13" s="24">
        <v>1.51</v>
      </c>
      <c r="I13" s="25">
        <v>5.9</v>
      </c>
      <c r="J13" s="21">
        <v>8.7</v>
      </c>
      <c r="K13" s="21">
        <v>0.28</v>
      </c>
      <c r="L13" s="21">
        <v>0.68</v>
      </c>
      <c r="M13" s="21">
        <v>808</v>
      </c>
      <c r="N13" s="21">
        <v>103</v>
      </c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 t="s">
        <v>66</v>
      </c>
      <c r="B14" s="21">
        <v>10352</v>
      </c>
      <c r="C14" s="21">
        <v>7.72</v>
      </c>
      <c r="D14" s="21">
        <v>3230</v>
      </c>
      <c r="E14" s="25">
        <v>13</v>
      </c>
      <c r="F14" s="21">
        <v>78</v>
      </c>
      <c r="G14" s="22"/>
      <c r="H14" s="24"/>
      <c r="I14" s="25"/>
      <c r="J14" s="21"/>
      <c r="K14" s="21"/>
      <c r="L14" s="21"/>
      <c r="M14" s="21">
        <v>872</v>
      </c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 t="s">
        <v>67</v>
      </c>
      <c r="B15" s="21">
        <v>11161</v>
      </c>
      <c r="C15" s="21"/>
      <c r="D15" s="21"/>
      <c r="E15" s="25"/>
      <c r="F15" s="21"/>
      <c r="G15" s="22"/>
      <c r="H15" s="24"/>
      <c r="I15" s="25"/>
      <c r="J15" s="25"/>
      <c r="K15" s="21"/>
      <c r="L15" s="21"/>
      <c r="M15" s="21"/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 t="s">
        <v>68</v>
      </c>
      <c r="B16" s="21">
        <v>10406</v>
      </c>
      <c r="C16" s="21">
        <v>7.64</v>
      </c>
      <c r="D16" s="21">
        <v>3190</v>
      </c>
      <c r="E16" s="25">
        <v>13.2</v>
      </c>
      <c r="F16" s="21">
        <v>53</v>
      </c>
      <c r="G16" s="22"/>
      <c r="H16" s="24"/>
      <c r="I16" s="25"/>
      <c r="J16" s="21"/>
      <c r="K16" s="21"/>
      <c r="L16" s="21"/>
      <c r="M16" s="21">
        <v>879</v>
      </c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 t="s">
        <v>86</v>
      </c>
      <c r="B17" s="21">
        <v>10459</v>
      </c>
      <c r="C17" s="21"/>
      <c r="D17" s="21"/>
      <c r="E17" s="25"/>
      <c r="F17" s="21"/>
      <c r="G17" s="22"/>
      <c r="H17" s="24"/>
      <c r="I17" s="25"/>
      <c r="J17" s="21"/>
      <c r="K17" s="21"/>
      <c r="L17" s="21"/>
      <c r="M17" s="21"/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>
        <v>10</v>
      </c>
      <c r="B18" s="21">
        <v>10792</v>
      </c>
      <c r="C18" s="21"/>
      <c r="D18" s="21"/>
      <c r="E18" s="25"/>
      <c r="F18" s="21"/>
      <c r="G18" s="22"/>
      <c r="H18" s="24"/>
      <c r="I18" s="25"/>
      <c r="J18" s="21"/>
      <c r="K18" s="21"/>
      <c r="L18" s="21"/>
      <c r="M18" s="21"/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11061</v>
      </c>
      <c r="C19" s="21">
        <v>7.95</v>
      </c>
      <c r="D19" s="21">
        <v>3190</v>
      </c>
      <c r="E19" s="25">
        <v>12.3</v>
      </c>
      <c r="F19" s="21">
        <v>38</v>
      </c>
      <c r="G19" s="22"/>
      <c r="H19" s="24"/>
      <c r="I19" s="25"/>
      <c r="J19" s="21"/>
      <c r="K19" s="21"/>
      <c r="L19" s="21"/>
      <c r="M19" s="21">
        <v>872</v>
      </c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11630</v>
      </c>
      <c r="C20" s="21">
        <v>7.93</v>
      </c>
      <c r="D20" s="21">
        <v>3210</v>
      </c>
      <c r="E20" s="25">
        <v>12.4</v>
      </c>
      <c r="F20" s="21">
        <v>52</v>
      </c>
      <c r="G20" s="22"/>
      <c r="H20" s="24"/>
      <c r="I20" s="25"/>
      <c r="J20" s="21"/>
      <c r="K20" s="21"/>
      <c r="L20" s="21"/>
      <c r="M20" s="21">
        <v>900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10557</v>
      </c>
      <c r="C21" s="21">
        <v>7.94</v>
      </c>
      <c r="D21" s="21">
        <v>3250</v>
      </c>
      <c r="E21" s="25">
        <v>9.6</v>
      </c>
      <c r="F21" s="21">
        <v>63</v>
      </c>
      <c r="G21" s="22"/>
      <c r="H21" s="24"/>
      <c r="I21" s="25"/>
      <c r="J21" s="21"/>
      <c r="K21" s="21"/>
      <c r="L21" s="21"/>
      <c r="M21" s="21">
        <v>893</v>
      </c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 t="s">
        <v>71</v>
      </c>
      <c r="B22" s="21">
        <v>11987</v>
      </c>
      <c r="C22" s="21">
        <v>7.83</v>
      </c>
      <c r="D22" s="21">
        <v>3200</v>
      </c>
      <c r="E22" s="25">
        <v>13</v>
      </c>
      <c r="F22" s="21">
        <v>42</v>
      </c>
      <c r="G22" s="22">
        <v>7.7</v>
      </c>
      <c r="H22" s="24">
        <v>0.41</v>
      </c>
      <c r="I22" s="25">
        <v>9.2</v>
      </c>
      <c r="J22" s="21">
        <v>11.5</v>
      </c>
      <c r="K22" s="21">
        <v>0.51</v>
      </c>
      <c r="L22" s="21">
        <v>0.69</v>
      </c>
      <c r="M22" s="21">
        <v>865</v>
      </c>
      <c r="N22" s="21">
        <v>104</v>
      </c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12569</v>
      </c>
      <c r="C23" s="21">
        <v>7.95</v>
      </c>
      <c r="D23" s="21">
        <v>3110</v>
      </c>
      <c r="E23" s="25">
        <v>10.8</v>
      </c>
      <c r="F23" s="21">
        <v>63</v>
      </c>
      <c r="G23" s="22"/>
      <c r="H23" s="24"/>
      <c r="I23" s="25"/>
      <c r="J23" s="21"/>
      <c r="K23" s="21"/>
      <c r="L23" s="22"/>
      <c r="M23" s="21">
        <v>900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13681</v>
      </c>
      <c r="C24" s="21"/>
      <c r="D24" s="21"/>
      <c r="E24" s="25"/>
      <c r="F24" s="21"/>
      <c r="G24" s="22"/>
      <c r="H24" s="24"/>
      <c r="I24" s="25"/>
      <c r="J24" s="21"/>
      <c r="K24" s="21"/>
      <c r="L24" s="21"/>
      <c r="M24" s="21"/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12282</v>
      </c>
      <c r="C25" s="21"/>
      <c r="D25" s="21"/>
      <c r="E25" s="25"/>
      <c r="F25" s="21"/>
      <c r="G25" s="22"/>
      <c r="H25" s="24"/>
      <c r="I25" s="25"/>
      <c r="J25" s="21"/>
      <c r="K25" s="21"/>
      <c r="L25" s="21"/>
      <c r="M25" s="21"/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>
        <v>18</v>
      </c>
      <c r="B26" s="21">
        <v>11840</v>
      </c>
      <c r="C26" s="21"/>
      <c r="D26" s="21"/>
      <c r="E26" s="25"/>
      <c r="F26" s="21"/>
      <c r="G26" s="22"/>
      <c r="H26" s="24"/>
      <c r="I26" s="25"/>
      <c r="J26" s="21"/>
      <c r="K26" s="21"/>
      <c r="L26" s="21"/>
      <c r="M26" s="21"/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>
        <v>19</v>
      </c>
      <c r="B27" s="21">
        <v>12161</v>
      </c>
      <c r="C27" s="22">
        <v>7.7</v>
      </c>
      <c r="D27" s="21">
        <v>2670</v>
      </c>
      <c r="E27" s="25">
        <v>7</v>
      </c>
      <c r="F27" s="21">
        <v>37</v>
      </c>
      <c r="G27" s="22"/>
      <c r="H27" s="24"/>
      <c r="I27" s="25"/>
      <c r="J27" s="21"/>
      <c r="K27" s="21"/>
      <c r="L27" s="21"/>
      <c r="M27" s="21">
        <v>702</v>
      </c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>
        <v>20</v>
      </c>
      <c r="B28" s="21">
        <v>11951</v>
      </c>
      <c r="C28" s="21">
        <v>7.77</v>
      </c>
      <c r="D28" s="21">
        <v>2560</v>
      </c>
      <c r="E28" s="25">
        <v>5.2</v>
      </c>
      <c r="F28" s="21">
        <v>33</v>
      </c>
      <c r="G28" s="22"/>
      <c r="H28" s="24"/>
      <c r="I28" s="25"/>
      <c r="J28" s="21"/>
      <c r="K28" s="21"/>
      <c r="L28" s="21"/>
      <c r="M28" s="21">
        <v>645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12394</v>
      </c>
      <c r="C29" s="21">
        <v>7.88</v>
      </c>
      <c r="D29" s="21">
        <v>2660</v>
      </c>
      <c r="E29" s="25">
        <v>4.8</v>
      </c>
      <c r="F29" s="21">
        <v>47</v>
      </c>
      <c r="G29" s="22">
        <v>3.91</v>
      </c>
      <c r="H29" s="24">
        <v>0.25</v>
      </c>
      <c r="I29" s="25">
        <v>8.7</v>
      </c>
      <c r="J29" s="21">
        <v>11.6</v>
      </c>
      <c r="K29" s="21">
        <v>0.46</v>
      </c>
      <c r="L29" s="22">
        <v>0.53</v>
      </c>
      <c r="M29" s="21">
        <v>674</v>
      </c>
      <c r="N29" s="21">
        <v>99</v>
      </c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 t="s">
        <v>89</v>
      </c>
      <c r="B30" s="21">
        <v>12002</v>
      </c>
      <c r="C30" s="21">
        <v>7.79</v>
      </c>
      <c r="D30" s="21">
        <v>2670</v>
      </c>
      <c r="E30" s="25">
        <v>7.6</v>
      </c>
      <c r="F30" s="21">
        <v>35</v>
      </c>
      <c r="G30" s="22"/>
      <c r="H30" s="24"/>
      <c r="I30" s="25"/>
      <c r="J30" s="21"/>
      <c r="K30" s="21"/>
      <c r="L30" s="21"/>
      <c r="M30" s="21">
        <v>659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11330</v>
      </c>
      <c r="C31" s="21"/>
      <c r="D31" s="21"/>
      <c r="E31" s="25"/>
      <c r="F31" s="21"/>
      <c r="G31" s="22"/>
      <c r="H31" s="24"/>
      <c r="I31" s="25"/>
      <c r="J31" s="25"/>
      <c r="K31" s="21"/>
      <c r="L31" s="21"/>
      <c r="M31" s="21"/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>
        <v>24</v>
      </c>
      <c r="B32" s="21">
        <v>10353</v>
      </c>
      <c r="C32" s="21"/>
      <c r="D32" s="21"/>
      <c r="E32" s="25"/>
      <c r="F32" s="21"/>
      <c r="G32" s="22"/>
      <c r="H32" s="24"/>
      <c r="I32" s="25"/>
      <c r="J32" s="21"/>
      <c r="K32" s="21"/>
      <c r="L32" s="21"/>
      <c r="M32" s="21"/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10317</v>
      </c>
      <c r="C33" s="21">
        <v>7.92</v>
      </c>
      <c r="D33" s="21">
        <v>2510</v>
      </c>
      <c r="E33" s="25">
        <v>6.6</v>
      </c>
      <c r="F33" s="21">
        <v>50</v>
      </c>
      <c r="G33" s="22">
        <v>6.18</v>
      </c>
      <c r="H33" s="24">
        <v>0.23</v>
      </c>
      <c r="I33" s="25">
        <v>8.1</v>
      </c>
      <c r="J33" s="25">
        <v>10</v>
      </c>
      <c r="K33" s="21">
        <v>0.37</v>
      </c>
      <c r="L33" s="21">
        <v>0.57</v>
      </c>
      <c r="M33" s="21">
        <v>638</v>
      </c>
      <c r="N33" s="21">
        <v>105</v>
      </c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10760</v>
      </c>
      <c r="C34" s="21">
        <v>7.73</v>
      </c>
      <c r="D34" s="21">
        <v>2520</v>
      </c>
      <c r="E34" s="25">
        <v>6.3</v>
      </c>
      <c r="F34" s="21">
        <v>55</v>
      </c>
      <c r="G34" s="22"/>
      <c r="H34" s="24"/>
      <c r="I34" s="25"/>
      <c r="J34" s="21"/>
      <c r="K34" s="21"/>
      <c r="L34" s="21"/>
      <c r="M34" s="21">
        <v>624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10765</v>
      </c>
      <c r="C35" s="21">
        <v>7.55</v>
      </c>
      <c r="D35" s="21">
        <v>2630</v>
      </c>
      <c r="E35" s="25">
        <v>8.4</v>
      </c>
      <c r="F35" s="21">
        <v>62</v>
      </c>
      <c r="G35" s="22"/>
      <c r="H35" s="24"/>
      <c r="I35" s="25"/>
      <c r="J35" s="25"/>
      <c r="K35" s="21"/>
      <c r="L35" s="21"/>
      <c r="M35" s="21">
        <v>645</v>
      </c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10554</v>
      </c>
      <c r="C36" s="21">
        <v>7.51</v>
      </c>
      <c r="D36" s="21">
        <v>2870</v>
      </c>
      <c r="E36" s="25">
        <v>8</v>
      </c>
      <c r="F36" s="21">
        <v>60</v>
      </c>
      <c r="G36" s="22"/>
      <c r="H36" s="24"/>
      <c r="I36" s="25"/>
      <c r="J36" s="21"/>
      <c r="K36" s="21"/>
      <c r="L36" s="21"/>
      <c r="M36" s="21">
        <v>631</v>
      </c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>
        <v>29</v>
      </c>
      <c r="B37" s="21">
        <v>11112</v>
      </c>
      <c r="C37" s="21">
        <v>7.41</v>
      </c>
      <c r="D37" s="21">
        <v>2950</v>
      </c>
      <c r="E37" s="25">
        <v>8.4</v>
      </c>
      <c r="F37" s="21">
        <v>46</v>
      </c>
      <c r="G37" s="22"/>
      <c r="H37" s="24"/>
      <c r="I37" s="25"/>
      <c r="J37" s="21"/>
      <c r="K37" s="21"/>
      <c r="L37" s="21"/>
      <c r="M37" s="21">
        <v>808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>
        <v>30</v>
      </c>
      <c r="B38" s="21">
        <v>11042</v>
      </c>
      <c r="C38" s="22"/>
      <c r="D38" s="21"/>
      <c r="E38" s="25"/>
      <c r="F38" s="21"/>
      <c r="G38" s="22"/>
      <c r="H38" s="24"/>
      <c r="I38" s="25"/>
      <c r="J38" s="21"/>
      <c r="K38" s="21"/>
      <c r="L38" s="21"/>
      <c r="M38" s="21"/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/>
      <c r="B39" s="21"/>
      <c r="C39" s="22"/>
      <c r="D39" s="21"/>
      <c r="E39" s="25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7.74</v>
      </c>
      <c r="D40" s="50">
        <f>ROUND(AVERAGE(D9:D39),0)</f>
        <v>2941</v>
      </c>
      <c r="E40" s="51">
        <f>ROUND(AVERAGE(E9:E39),1)</f>
        <v>9.6</v>
      </c>
      <c r="F40" s="51">
        <f>ROUND(AVERAGE(F9:F39),1)</f>
        <v>51.3</v>
      </c>
      <c r="G40" s="49">
        <f>ROUND(AVERAGE(G9:G39),2)</f>
        <v>6.61</v>
      </c>
      <c r="H40" s="49">
        <f>ROUND(AVERAGE(H9:H39),2)</f>
        <v>0.6</v>
      </c>
      <c r="I40" s="51">
        <f>ROUND(AVERAGE(I9:I39),1)</f>
        <v>8</v>
      </c>
      <c r="J40" s="51">
        <f>ROUND(AVERAGE(J9:J39),1)</f>
        <v>10.5</v>
      </c>
      <c r="K40" s="49">
        <f>ROUND(AVERAGE(K9:K39),2)</f>
        <v>0.41</v>
      </c>
      <c r="L40" s="49">
        <f>ROUND(AVERAGE(L9:L39),2)</f>
        <v>0.62</v>
      </c>
      <c r="M40" s="50">
        <f>ROUND(AVERAGE(M9:M39),0)</f>
        <v>770</v>
      </c>
      <c r="N40" s="86">
        <f>ROUND(AVERAGE(N9:N39),0)</f>
        <v>103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E40*11.136</f>
        <v>106.90559999999999</v>
      </c>
      <c r="F41" s="25">
        <f aca="true" t="shared" si="0" ref="F41:N41">F40*11.136</f>
        <v>571.2768</v>
      </c>
      <c r="G41" s="25">
        <f t="shared" si="0"/>
        <v>73.60896</v>
      </c>
      <c r="H41" s="25">
        <f t="shared" si="0"/>
        <v>6.6815999999999995</v>
      </c>
      <c r="I41" s="25">
        <f t="shared" si="0"/>
        <v>89.088</v>
      </c>
      <c r="J41" s="25">
        <f t="shared" si="0"/>
        <v>116.928</v>
      </c>
      <c r="K41" s="25">
        <f t="shared" si="0"/>
        <v>4.565759999999999</v>
      </c>
      <c r="L41" s="25">
        <f t="shared" si="0"/>
        <v>6.904319999999999</v>
      </c>
      <c r="M41" s="25">
        <f t="shared" si="0"/>
        <v>8574.72</v>
      </c>
      <c r="N41" s="25">
        <f t="shared" si="0"/>
        <v>1147.0079999999998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E40*334.08</f>
        <v>3207.1679999999997</v>
      </c>
      <c r="F42" s="25">
        <f aca="true" t="shared" si="1" ref="F42:N42">F40*334.08</f>
        <v>17138.303999999996</v>
      </c>
      <c r="G42" s="25">
        <f t="shared" si="1"/>
        <v>2208.2688</v>
      </c>
      <c r="H42" s="25">
        <f t="shared" si="1"/>
        <v>200.44799999999998</v>
      </c>
      <c r="I42" s="25">
        <f t="shared" si="1"/>
        <v>2672.64</v>
      </c>
      <c r="J42" s="25">
        <f t="shared" si="1"/>
        <v>3507.8399999999997</v>
      </c>
      <c r="K42" s="25">
        <f t="shared" si="1"/>
        <v>136.97279999999998</v>
      </c>
      <c r="L42" s="25">
        <f t="shared" si="1"/>
        <v>207.12959999999998</v>
      </c>
      <c r="M42" s="25">
        <f t="shared" si="1"/>
        <v>257241.59999999998</v>
      </c>
      <c r="N42" s="25">
        <f t="shared" si="1"/>
        <v>34410.24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">
      <selection activeCell="I24" sqref="I24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98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10197</v>
      </c>
      <c r="C9" s="22">
        <v>7.56</v>
      </c>
      <c r="D9" s="21">
        <v>4430</v>
      </c>
      <c r="E9" s="21">
        <v>380</v>
      </c>
      <c r="F9" s="21">
        <v>1074</v>
      </c>
      <c r="G9" s="21"/>
      <c r="H9" s="21"/>
      <c r="I9" s="21"/>
      <c r="J9" s="21"/>
      <c r="K9" s="21"/>
      <c r="L9" s="21"/>
      <c r="M9" s="21">
        <v>794</v>
      </c>
      <c r="N9" s="21"/>
      <c r="O9" s="63"/>
      <c r="P9" s="5"/>
    </row>
    <row r="10" spans="1:16" ht="12.75">
      <c r="A10" s="21">
        <v>2</v>
      </c>
      <c r="B10" s="46">
        <v>10393</v>
      </c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63"/>
      <c r="P10" s="5"/>
    </row>
    <row r="11" spans="1:16" ht="12.75">
      <c r="A11" s="21" t="s">
        <v>84</v>
      </c>
      <c r="B11" s="21">
        <v>9919</v>
      </c>
      <c r="C11" s="22"/>
      <c r="D11" s="21"/>
      <c r="E11" s="21"/>
      <c r="F11" s="21"/>
      <c r="G11" s="21"/>
      <c r="H11" s="22"/>
      <c r="I11" s="22"/>
      <c r="J11" s="25"/>
      <c r="K11" s="21"/>
      <c r="L11" s="21"/>
      <c r="M11" s="21"/>
      <c r="N11" s="21"/>
      <c r="O11" s="64"/>
      <c r="P11" s="5"/>
    </row>
    <row r="12" spans="1:16" ht="12.75">
      <c r="A12" s="21" t="s">
        <v>88</v>
      </c>
      <c r="B12" s="21">
        <v>9686</v>
      </c>
      <c r="C12" s="22">
        <v>7.56</v>
      </c>
      <c r="D12" s="21">
        <v>6570</v>
      </c>
      <c r="E12" s="21">
        <v>600</v>
      </c>
      <c r="F12" s="21">
        <v>786</v>
      </c>
      <c r="G12" s="21"/>
      <c r="H12" s="22"/>
      <c r="I12" s="22"/>
      <c r="J12" s="25"/>
      <c r="K12" s="25"/>
      <c r="L12" s="25"/>
      <c r="M12" s="21">
        <v>1872</v>
      </c>
      <c r="N12" s="21"/>
      <c r="O12" s="64"/>
      <c r="P12" s="5"/>
    </row>
    <row r="13" spans="1:16" ht="12.75">
      <c r="A13" s="21" t="s">
        <v>85</v>
      </c>
      <c r="B13" s="21">
        <v>10367</v>
      </c>
      <c r="C13" s="22">
        <v>7.61</v>
      </c>
      <c r="D13" s="21">
        <v>4680</v>
      </c>
      <c r="E13" s="21">
        <v>400</v>
      </c>
      <c r="F13" s="21">
        <v>725</v>
      </c>
      <c r="G13" s="21">
        <v>340</v>
      </c>
      <c r="H13" s="22">
        <v>70.83</v>
      </c>
      <c r="I13" s="22">
        <v>0.8</v>
      </c>
      <c r="J13" s="25">
        <v>77</v>
      </c>
      <c r="K13" s="25">
        <v>5.7</v>
      </c>
      <c r="L13" s="25">
        <v>14.2</v>
      </c>
      <c r="M13" s="21">
        <v>1248</v>
      </c>
      <c r="N13" s="21">
        <v>71</v>
      </c>
      <c r="O13" s="5"/>
      <c r="P13" s="5"/>
    </row>
    <row r="14" spans="1:16" ht="12.75">
      <c r="A14" s="21" t="s">
        <v>66</v>
      </c>
      <c r="B14" s="21">
        <v>10352</v>
      </c>
      <c r="C14" s="22">
        <v>7.75</v>
      </c>
      <c r="D14" s="21">
        <v>3130</v>
      </c>
      <c r="E14" s="21">
        <v>680</v>
      </c>
      <c r="F14" s="21">
        <v>744</v>
      </c>
      <c r="G14" s="21"/>
      <c r="H14" s="22"/>
      <c r="I14" s="22"/>
      <c r="J14" s="25"/>
      <c r="K14" s="25"/>
      <c r="L14" s="25"/>
      <c r="M14" s="21">
        <v>752</v>
      </c>
      <c r="N14" s="21"/>
      <c r="O14" s="5"/>
      <c r="P14" s="5"/>
    </row>
    <row r="15" spans="1:16" ht="12.75">
      <c r="A15" s="21" t="s">
        <v>67</v>
      </c>
      <c r="B15" s="21">
        <v>11161</v>
      </c>
      <c r="C15" s="22"/>
      <c r="D15" s="21"/>
      <c r="E15" s="21"/>
      <c r="F15" s="21"/>
      <c r="G15" s="21"/>
      <c r="H15" s="22"/>
      <c r="I15" s="22"/>
      <c r="J15" s="25"/>
      <c r="K15" s="25"/>
      <c r="L15" s="25"/>
      <c r="M15" s="21"/>
      <c r="N15" s="21"/>
      <c r="O15" s="64"/>
      <c r="P15" s="5"/>
    </row>
    <row r="16" spans="1:16" ht="12.75">
      <c r="A16" s="21" t="s">
        <v>68</v>
      </c>
      <c r="B16" s="21">
        <v>10406</v>
      </c>
      <c r="C16" s="22">
        <v>7.74</v>
      </c>
      <c r="D16" s="21">
        <v>3110</v>
      </c>
      <c r="E16" s="21">
        <v>480</v>
      </c>
      <c r="F16" s="21">
        <v>699</v>
      </c>
      <c r="G16" s="21"/>
      <c r="H16" s="25"/>
      <c r="I16" s="22"/>
      <c r="J16" s="25"/>
      <c r="K16" s="25"/>
      <c r="L16" s="25"/>
      <c r="M16" s="21">
        <v>1404</v>
      </c>
      <c r="N16" s="21"/>
      <c r="O16" s="5"/>
      <c r="P16" s="5"/>
    </row>
    <row r="17" spans="1:16" ht="12.75">
      <c r="A17" s="21" t="s">
        <v>86</v>
      </c>
      <c r="B17" s="21">
        <v>10459</v>
      </c>
      <c r="C17" s="22"/>
      <c r="D17" s="21"/>
      <c r="E17" s="21"/>
      <c r="F17" s="21"/>
      <c r="G17" s="21"/>
      <c r="H17" s="22"/>
      <c r="I17" s="22"/>
      <c r="J17" s="25"/>
      <c r="K17" s="25"/>
      <c r="L17" s="25"/>
      <c r="M17" s="21"/>
      <c r="N17" s="21"/>
      <c r="O17" s="5"/>
      <c r="P17" s="5"/>
    </row>
    <row r="18" spans="1:16" ht="12.75">
      <c r="A18" s="21">
        <v>10</v>
      </c>
      <c r="B18" s="21">
        <v>10792</v>
      </c>
      <c r="C18" s="22"/>
      <c r="D18" s="21"/>
      <c r="E18" s="21"/>
      <c r="F18" s="21"/>
      <c r="G18" s="21"/>
      <c r="H18" s="22"/>
      <c r="I18" s="22"/>
      <c r="J18" s="25"/>
      <c r="K18" s="25"/>
      <c r="L18" s="25"/>
      <c r="M18" s="21"/>
      <c r="N18" s="21"/>
      <c r="O18" s="5"/>
      <c r="P18" s="5"/>
    </row>
    <row r="19" spans="1:16" ht="12.75">
      <c r="A19" s="21">
        <v>11</v>
      </c>
      <c r="B19" s="21">
        <v>11061</v>
      </c>
      <c r="C19" s="22">
        <v>7.75</v>
      </c>
      <c r="D19" s="21">
        <v>5220</v>
      </c>
      <c r="E19" s="21">
        <v>540</v>
      </c>
      <c r="F19" s="21">
        <v>647</v>
      </c>
      <c r="G19" s="21"/>
      <c r="H19" s="25"/>
      <c r="I19" s="22"/>
      <c r="J19" s="25"/>
      <c r="K19" s="25"/>
      <c r="L19" s="25"/>
      <c r="M19" s="21">
        <v>1574</v>
      </c>
      <c r="N19" s="21"/>
      <c r="O19" s="5"/>
      <c r="P19" s="5"/>
    </row>
    <row r="20" spans="1:16" ht="12.75">
      <c r="A20" s="21">
        <v>12</v>
      </c>
      <c r="B20" s="21">
        <v>11630</v>
      </c>
      <c r="C20" s="22">
        <v>7.74</v>
      </c>
      <c r="D20" s="21">
        <v>4650</v>
      </c>
      <c r="E20" s="21">
        <v>1020</v>
      </c>
      <c r="F20" s="21">
        <v>627</v>
      </c>
      <c r="G20" s="21"/>
      <c r="H20" s="22"/>
      <c r="I20" s="22"/>
      <c r="J20" s="25"/>
      <c r="K20" s="25"/>
      <c r="L20" s="25"/>
      <c r="M20" s="21">
        <v>1546</v>
      </c>
      <c r="N20" s="21"/>
      <c r="O20" s="5"/>
      <c r="P20" s="5"/>
    </row>
    <row r="21" spans="1:16" ht="12.75">
      <c r="A21" s="21">
        <v>13</v>
      </c>
      <c r="B21" s="21">
        <v>10557</v>
      </c>
      <c r="C21" s="22">
        <v>7.91</v>
      </c>
      <c r="D21" s="21">
        <v>3860</v>
      </c>
      <c r="E21" s="21">
        <v>620</v>
      </c>
      <c r="F21" s="21">
        <v>768</v>
      </c>
      <c r="G21" s="21"/>
      <c r="H21" s="22"/>
      <c r="I21" s="22"/>
      <c r="J21" s="25"/>
      <c r="K21" s="25"/>
      <c r="L21" s="25"/>
      <c r="M21" s="21">
        <v>1035</v>
      </c>
      <c r="N21" s="21"/>
      <c r="O21" s="5"/>
      <c r="P21" s="5"/>
    </row>
    <row r="22" spans="1:16" ht="12.75">
      <c r="A22" s="21" t="s">
        <v>71</v>
      </c>
      <c r="B22" s="21">
        <v>11987</v>
      </c>
      <c r="C22" s="22">
        <v>7.81</v>
      </c>
      <c r="D22" s="21">
        <v>4880</v>
      </c>
      <c r="E22" s="21">
        <v>540</v>
      </c>
      <c r="F22" s="21">
        <v>961</v>
      </c>
      <c r="G22" s="21">
        <v>360</v>
      </c>
      <c r="H22" s="22">
        <v>59.5</v>
      </c>
      <c r="I22" s="22">
        <v>0.9</v>
      </c>
      <c r="J22" s="25">
        <v>105</v>
      </c>
      <c r="K22" s="25">
        <v>6.9</v>
      </c>
      <c r="L22" s="25">
        <v>20.4</v>
      </c>
      <c r="M22" s="21">
        <v>1255</v>
      </c>
      <c r="N22" s="21">
        <v>88</v>
      </c>
      <c r="O22" s="5"/>
      <c r="P22" s="5"/>
    </row>
    <row r="23" spans="1:16" ht="12.75">
      <c r="A23" s="21">
        <v>15</v>
      </c>
      <c r="B23" s="21">
        <v>12569</v>
      </c>
      <c r="C23" s="22">
        <v>7.86</v>
      </c>
      <c r="D23" s="21">
        <v>3110</v>
      </c>
      <c r="E23" s="21">
        <v>1000</v>
      </c>
      <c r="F23" s="21">
        <v>1177</v>
      </c>
      <c r="G23" s="21"/>
      <c r="H23" s="22"/>
      <c r="I23" s="22"/>
      <c r="J23" s="25"/>
      <c r="K23" s="25"/>
      <c r="L23" s="25"/>
      <c r="M23" s="21">
        <v>851</v>
      </c>
      <c r="N23" s="21"/>
      <c r="O23" s="5"/>
      <c r="P23" s="5"/>
    </row>
    <row r="24" spans="1:16" ht="12.75">
      <c r="A24" s="21">
        <v>16</v>
      </c>
      <c r="B24" s="21">
        <v>13681</v>
      </c>
      <c r="C24" s="22"/>
      <c r="D24" s="21"/>
      <c r="E24" s="21"/>
      <c r="F24" s="21"/>
      <c r="G24" s="21"/>
      <c r="H24" s="22"/>
      <c r="I24" s="22"/>
      <c r="J24" s="25"/>
      <c r="K24" s="25"/>
      <c r="L24" s="25"/>
      <c r="M24" s="21"/>
      <c r="N24" s="21"/>
      <c r="O24" s="5"/>
      <c r="P24" s="5"/>
    </row>
    <row r="25" spans="1:16" ht="12.75">
      <c r="A25" s="21">
        <v>17</v>
      </c>
      <c r="B25" s="21">
        <v>12282</v>
      </c>
      <c r="C25" s="22"/>
      <c r="D25" s="21"/>
      <c r="E25" s="21"/>
      <c r="F25" s="21"/>
      <c r="G25" s="21"/>
      <c r="H25" s="25"/>
      <c r="I25" s="22"/>
      <c r="J25" s="25"/>
      <c r="K25" s="25"/>
      <c r="L25" s="25"/>
      <c r="M25" s="21"/>
      <c r="N25" s="21"/>
      <c r="O25" s="5"/>
      <c r="P25" s="5"/>
    </row>
    <row r="26" spans="1:16" ht="12.75">
      <c r="A26" s="21">
        <v>18</v>
      </c>
      <c r="B26" s="21">
        <v>11840</v>
      </c>
      <c r="C26" s="22"/>
      <c r="D26" s="21"/>
      <c r="E26" s="21"/>
      <c r="F26" s="21"/>
      <c r="G26" s="21"/>
      <c r="H26" s="22"/>
      <c r="I26" s="22"/>
      <c r="J26" s="25"/>
      <c r="K26" s="25"/>
      <c r="L26" s="25"/>
      <c r="M26" s="21"/>
      <c r="N26" s="21"/>
      <c r="O26" s="5"/>
      <c r="P26" s="5"/>
    </row>
    <row r="27" spans="1:16" ht="12.75">
      <c r="A27" s="21">
        <v>19</v>
      </c>
      <c r="B27" s="21">
        <v>12161</v>
      </c>
      <c r="C27" s="22">
        <v>8.06</v>
      </c>
      <c r="D27" s="21">
        <v>3110</v>
      </c>
      <c r="E27" s="21">
        <v>380</v>
      </c>
      <c r="F27" s="21">
        <v>759</v>
      </c>
      <c r="G27" s="21"/>
      <c r="H27" s="25"/>
      <c r="I27" s="22"/>
      <c r="J27" s="25"/>
      <c r="K27" s="25"/>
      <c r="L27" s="25"/>
      <c r="M27" s="21">
        <v>766</v>
      </c>
      <c r="N27" s="21"/>
      <c r="O27" s="5"/>
      <c r="P27" s="5"/>
    </row>
    <row r="28" spans="1:16" ht="12.75">
      <c r="A28" s="21">
        <v>20</v>
      </c>
      <c r="B28" s="21">
        <v>11951</v>
      </c>
      <c r="C28" s="22">
        <v>7.88</v>
      </c>
      <c r="D28" s="21">
        <v>3260</v>
      </c>
      <c r="E28" s="21">
        <v>360</v>
      </c>
      <c r="F28" s="21">
        <v>663</v>
      </c>
      <c r="G28" s="21"/>
      <c r="H28" s="22"/>
      <c r="I28" s="22"/>
      <c r="J28" s="25"/>
      <c r="K28" s="25"/>
      <c r="L28" s="25"/>
      <c r="M28" s="21">
        <v>808</v>
      </c>
      <c r="N28" s="21"/>
      <c r="O28" s="5"/>
      <c r="P28" s="5"/>
    </row>
    <row r="29" spans="1:16" ht="12.75">
      <c r="A29" s="21">
        <v>21</v>
      </c>
      <c r="B29" s="21">
        <v>12394</v>
      </c>
      <c r="C29" s="22">
        <v>7.98</v>
      </c>
      <c r="D29" s="21">
        <v>2640</v>
      </c>
      <c r="E29" s="21">
        <v>460</v>
      </c>
      <c r="F29" s="21">
        <v>808</v>
      </c>
      <c r="G29" s="21">
        <v>220</v>
      </c>
      <c r="H29" s="22">
        <v>49.7</v>
      </c>
      <c r="I29" s="22">
        <v>0.7</v>
      </c>
      <c r="J29" s="25">
        <v>92</v>
      </c>
      <c r="K29" s="25"/>
      <c r="L29" s="25">
        <v>11.1</v>
      </c>
      <c r="M29" s="21">
        <v>567</v>
      </c>
      <c r="N29" s="21">
        <v>78</v>
      </c>
      <c r="O29" s="5"/>
      <c r="P29" s="5"/>
    </row>
    <row r="30" spans="1:16" ht="12.75">
      <c r="A30" s="21" t="s">
        <v>89</v>
      </c>
      <c r="B30" s="21">
        <v>12002</v>
      </c>
      <c r="C30" s="22">
        <v>7.96</v>
      </c>
      <c r="D30" s="21">
        <v>3090</v>
      </c>
      <c r="E30" s="21">
        <v>440</v>
      </c>
      <c r="F30" s="21">
        <v>936</v>
      </c>
      <c r="G30" s="21"/>
      <c r="H30" s="25"/>
      <c r="I30" s="22"/>
      <c r="J30" s="25"/>
      <c r="K30" s="25"/>
      <c r="L30" s="25"/>
      <c r="M30" s="21">
        <v>609</v>
      </c>
      <c r="N30" s="21"/>
      <c r="O30" s="5"/>
      <c r="P30" s="5"/>
    </row>
    <row r="31" spans="1:16" ht="12.75">
      <c r="A31" s="21">
        <v>23</v>
      </c>
      <c r="B31" s="21">
        <v>11330</v>
      </c>
      <c r="C31" s="22"/>
      <c r="D31" s="21"/>
      <c r="E31" s="21"/>
      <c r="F31" s="21"/>
      <c r="G31" s="21"/>
      <c r="H31" s="156"/>
      <c r="I31" s="22"/>
      <c r="J31" s="25"/>
      <c r="K31" s="25"/>
      <c r="L31" s="25"/>
      <c r="M31" s="21"/>
      <c r="N31" s="21"/>
      <c r="O31" s="5"/>
      <c r="P31" s="5"/>
    </row>
    <row r="32" spans="1:16" ht="12.75">
      <c r="A32" s="21">
        <v>24</v>
      </c>
      <c r="B32" s="21">
        <v>10353</v>
      </c>
      <c r="C32" s="22"/>
      <c r="D32" s="21"/>
      <c r="E32" s="21"/>
      <c r="F32" s="21"/>
      <c r="G32" s="21"/>
      <c r="H32" s="22"/>
      <c r="I32" s="22"/>
      <c r="J32" s="25"/>
      <c r="K32" s="25"/>
      <c r="L32" s="25"/>
      <c r="M32" s="21"/>
      <c r="N32" s="21"/>
      <c r="O32" s="5"/>
      <c r="P32" s="5"/>
    </row>
    <row r="33" spans="1:16" ht="12.75">
      <c r="A33" s="21">
        <v>25</v>
      </c>
      <c r="B33" s="21">
        <v>10317</v>
      </c>
      <c r="C33" s="22">
        <v>7.74</v>
      </c>
      <c r="D33" s="21">
        <v>2380</v>
      </c>
      <c r="E33" s="21">
        <v>880</v>
      </c>
      <c r="F33" s="21">
        <v>980</v>
      </c>
      <c r="G33" s="21">
        <v>660</v>
      </c>
      <c r="H33" s="22">
        <v>73.6</v>
      </c>
      <c r="I33" s="22">
        <v>0.8</v>
      </c>
      <c r="J33" s="25">
        <v>83</v>
      </c>
      <c r="K33" s="25"/>
      <c r="L33" s="25">
        <v>32.6</v>
      </c>
      <c r="M33" s="21">
        <v>482</v>
      </c>
      <c r="N33" s="21">
        <v>67</v>
      </c>
      <c r="O33" s="5"/>
      <c r="P33" s="5"/>
    </row>
    <row r="34" spans="1:16" ht="12.75">
      <c r="A34" s="21">
        <v>26</v>
      </c>
      <c r="B34" s="21">
        <v>10760</v>
      </c>
      <c r="C34" s="22">
        <v>8.01</v>
      </c>
      <c r="D34" s="21">
        <v>3860</v>
      </c>
      <c r="E34" s="21">
        <v>620</v>
      </c>
      <c r="F34" s="21">
        <v>858</v>
      </c>
      <c r="G34" s="21"/>
      <c r="H34" s="25"/>
      <c r="I34" s="22"/>
      <c r="J34" s="25"/>
      <c r="K34" s="25"/>
      <c r="L34" s="25"/>
      <c r="M34" s="21">
        <v>837</v>
      </c>
      <c r="N34" s="21"/>
      <c r="O34" s="5"/>
      <c r="P34" s="5"/>
    </row>
    <row r="35" spans="1:16" ht="12.75">
      <c r="A35" s="21">
        <v>27</v>
      </c>
      <c r="B35" s="21">
        <v>10765</v>
      </c>
      <c r="C35" s="22">
        <v>7.69</v>
      </c>
      <c r="D35" s="21">
        <v>3210</v>
      </c>
      <c r="E35" s="21">
        <v>420</v>
      </c>
      <c r="F35" s="21">
        <v>761</v>
      </c>
      <c r="G35" s="21"/>
      <c r="H35" s="25"/>
      <c r="I35" s="22"/>
      <c r="J35" s="25"/>
      <c r="K35" s="25"/>
      <c r="L35" s="25"/>
      <c r="M35" s="21">
        <v>780</v>
      </c>
      <c r="N35" s="21"/>
      <c r="O35" s="5"/>
      <c r="P35" s="5"/>
    </row>
    <row r="36" spans="1:16" ht="12.75">
      <c r="A36" s="21">
        <v>28</v>
      </c>
      <c r="B36" s="21">
        <v>10554</v>
      </c>
      <c r="C36" s="22">
        <v>7.75</v>
      </c>
      <c r="D36" s="21">
        <v>3290</v>
      </c>
      <c r="E36" s="21">
        <v>500</v>
      </c>
      <c r="F36" s="21">
        <v>784</v>
      </c>
      <c r="G36" s="21"/>
      <c r="H36" s="22"/>
      <c r="I36" s="22"/>
      <c r="J36" s="25"/>
      <c r="K36" s="25"/>
      <c r="L36" s="25"/>
      <c r="M36" s="21">
        <v>822</v>
      </c>
      <c r="N36" s="21"/>
      <c r="O36" s="5"/>
      <c r="P36" s="5"/>
    </row>
    <row r="37" spans="1:16" ht="12.75">
      <c r="A37" s="21">
        <v>29</v>
      </c>
      <c r="B37" s="21">
        <v>11112</v>
      </c>
      <c r="C37" s="22">
        <v>8.17</v>
      </c>
      <c r="D37" s="21">
        <v>5200</v>
      </c>
      <c r="E37" s="21">
        <v>400</v>
      </c>
      <c r="F37" s="21">
        <v>1036</v>
      </c>
      <c r="G37" s="21"/>
      <c r="H37" s="22"/>
      <c r="I37" s="22"/>
      <c r="J37" s="25"/>
      <c r="K37" s="25"/>
      <c r="L37" s="25"/>
      <c r="M37" s="21">
        <v>1461</v>
      </c>
      <c r="N37" s="21"/>
      <c r="O37" s="5"/>
      <c r="P37" s="5"/>
    </row>
    <row r="38" spans="1:16" ht="12.75">
      <c r="A38" s="21">
        <v>30</v>
      </c>
      <c r="B38" s="21">
        <v>11042</v>
      </c>
      <c r="C38" s="22"/>
      <c r="D38" s="21"/>
      <c r="E38" s="21"/>
      <c r="F38" s="21"/>
      <c r="G38" s="21"/>
      <c r="H38" s="25"/>
      <c r="I38" s="25"/>
      <c r="J38" s="25"/>
      <c r="K38" s="25"/>
      <c r="L38" s="25"/>
      <c r="M38" s="21"/>
      <c r="N38" s="21"/>
      <c r="O38" s="5"/>
      <c r="P38" s="5"/>
    </row>
    <row r="39" spans="1:16" ht="13.5" thickBot="1">
      <c r="A39" s="21"/>
      <c r="B39" s="21"/>
      <c r="C39" s="22"/>
      <c r="D39" s="21"/>
      <c r="E39" s="21"/>
      <c r="F39" s="21"/>
      <c r="G39" s="21"/>
      <c r="H39" s="21"/>
      <c r="I39" s="25"/>
      <c r="J39" s="25"/>
      <c r="K39" s="25"/>
      <c r="L39" s="25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7.82</v>
      </c>
      <c r="D40" s="50">
        <f>ROUND(AVERAGE(D9:D39),0)</f>
        <v>3878</v>
      </c>
      <c r="E40" s="50">
        <f>ROUND(AVERAGE(E9:E39),0)</f>
        <v>564</v>
      </c>
      <c r="F40" s="50">
        <f>ROUND(AVERAGE(F9:F39),0)</f>
        <v>831</v>
      </c>
      <c r="G40" s="50">
        <f>ROUND(AVERAGE(G9:G39),0)</f>
        <v>395</v>
      </c>
      <c r="H40" s="51">
        <f>ROUND(AVERAGE(H9:H39),1)</f>
        <v>63.4</v>
      </c>
      <c r="I40" s="51">
        <f>ROUND(AVERAGE(I9:I39),1)</f>
        <v>0.8</v>
      </c>
      <c r="J40" s="51">
        <f>ROUND(AVERAGE(J9:J39),1)</f>
        <v>89.3</v>
      </c>
      <c r="K40" s="51">
        <f>ROUND(AVERAGE(K9:K39),1)</f>
        <v>6.3</v>
      </c>
      <c r="L40" s="51">
        <f>ROUND(AVERAGE(L9:L39),1)</f>
        <v>19.6</v>
      </c>
      <c r="M40" s="50">
        <f>ROUND(AVERAGE(M9:M39),0)</f>
        <v>1024</v>
      </c>
      <c r="N40" s="86">
        <f>ROUND(AVERAGE(N9:N39),0)</f>
        <v>76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E40*11.136</f>
        <v>6280.704</v>
      </c>
      <c r="F41" s="25">
        <f aca="true" t="shared" si="0" ref="F41:N41">F40*11.136</f>
        <v>9254.016</v>
      </c>
      <c r="G41" s="25">
        <f t="shared" si="0"/>
        <v>4398.719999999999</v>
      </c>
      <c r="H41" s="25">
        <f t="shared" si="0"/>
        <v>706.0224</v>
      </c>
      <c r="I41" s="25">
        <f t="shared" si="0"/>
        <v>8.9088</v>
      </c>
      <c r="J41" s="25">
        <f t="shared" si="0"/>
        <v>994.4447999999999</v>
      </c>
      <c r="K41" s="25">
        <f t="shared" si="0"/>
        <v>70.15679999999999</v>
      </c>
      <c r="L41" s="25">
        <f t="shared" si="0"/>
        <v>218.2656</v>
      </c>
      <c r="M41" s="25">
        <f t="shared" si="0"/>
        <v>11403.264</v>
      </c>
      <c r="N41" s="25">
        <f t="shared" si="0"/>
        <v>846.3359999999999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E40*334.08</f>
        <v>188421.12</v>
      </c>
      <c r="F42" s="25">
        <f aca="true" t="shared" si="1" ref="F42:N42">F40*334.08</f>
        <v>277620.48</v>
      </c>
      <c r="G42" s="25">
        <f t="shared" si="1"/>
        <v>131961.6</v>
      </c>
      <c r="H42" s="25">
        <f t="shared" si="1"/>
        <v>21180.672</v>
      </c>
      <c r="I42" s="25">
        <f t="shared" si="1"/>
        <v>267.264</v>
      </c>
      <c r="J42" s="25">
        <f t="shared" si="1"/>
        <v>29833.343999999997</v>
      </c>
      <c r="K42" s="25">
        <f t="shared" si="1"/>
        <v>2104.7039999999997</v>
      </c>
      <c r="L42" s="25">
        <f t="shared" si="1"/>
        <v>6547.968</v>
      </c>
      <c r="M42" s="25">
        <f t="shared" si="1"/>
        <v>342097.92</v>
      </c>
      <c r="N42" s="25">
        <f t="shared" si="1"/>
        <v>25390.079999999998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ZWiK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Laboratorium Ścieków</dc:creator>
  <cp:keywords/>
  <dc:description/>
  <cp:lastModifiedBy>Małgorzata Bogdał</cp:lastModifiedBy>
  <cp:lastPrinted>2022-12-06T10:03:27Z</cp:lastPrinted>
  <dcterms:created xsi:type="dcterms:W3CDTF">2008-01-29T12:36:08Z</dcterms:created>
  <dcterms:modified xsi:type="dcterms:W3CDTF">2023-03-27T11:34:44Z</dcterms:modified>
  <cp:category/>
  <cp:version/>
  <cp:contentType/>
  <cp:contentStatus/>
</cp:coreProperties>
</file>