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2"/>
  </bookViews>
  <sheets>
    <sheet name="ZZK" sheetId="1" r:id="rId1"/>
    <sheet name="Br. Drogowa" sheetId="2" r:id="rId2"/>
    <sheet name="Roboty elektryczna-CHODNIK" sheetId="3" r:id="rId3"/>
    <sheet name="Telekomunikacja" sheetId="4" r:id="rId4"/>
  </sheets>
  <definedNames>
    <definedName name="_xlnm.Print_Area" localSheetId="1">'Br. Drogowa'!$A$1:$G$64</definedName>
    <definedName name="_xlnm.Print_Area" localSheetId="2">'Roboty elektryczna-CHODNIK'!$A$1:$H$29</definedName>
    <definedName name="_xlnm.Print_Area" localSheetId="3">'Telekomunikacja'!$A$1:$H$9</definedName>
  </definedNames>
  <calcPr fullCalcOnLoad="1" fullPrecision="0"/>
</workbook>
</file>

<file path=xl/sharedStrings.xml><?xml version="1.0" encoding="utf-8"?>
<sst xmlns="http://schemas.openxmlformats.org/spreadsheetml/2006/main" count="246" uniqueCount="171">
  <si>
    <t>m</t>
  </si>
  <si>
    <t>m3</t>
  </si>
  <si>
    <t>m2</t>
  </si>
  <si>
    <t>Ilość</t>
  </si>
  <si>
    <t>D.08.01.01b</t>
  </si>
  <si>
    <t>ZBIORCZE ZESTAWIENIE KOSZTÓW</t>
  </si>
  <si>
    <t>RAZEM (NETTO)</t>
  </si>
  <si>
    <t>VAT 23%</t>
  </si>
  <si>
    <r>
      <rPr>
        <sz val="9"/>
        <color indexed="8"/>
        <rFont val="Calibri"/>
        <family val="2"/>
      </rPr>
      <t xml:space="preserve">Razem (netto)  </t>
    </r>
    <r>
      <rPr>
        <sz val="9"/>
        <color indexed="49"/>
        <rFont val="Calibri"/>
        <family val="2"/>
      </rPr>
      <t xml:space="preserve">
</t>
    </r>
  </si>
  <si>
    <t>Ścieki z prefabrykowanych elementów betonowych</t>
  </si>
  <si>
    <t>D.08.05.00</t>
  </si>
  <si>
    <t xml:space="preserve">Ustawienie obrzeży betonowych o wym. 8x30 cm na podsypce piaskowej i ławie betonowej z oporem z wyp.spoin zaprawą cem. - </t>
  </si>
  <si>
    <t>Obrzeża betonowe</t>
  </si>
  <si>
    <t>D.08.03.01</t>
  </si>
  <si>
    <t xml:space="preserve">Ustawienie krawężników betonowych obniżonych o wym. 20x30 cm na podsypce cem.piaskowej i ławie betonowej (beton C12/15) z oporem </t>
  </si>
  <si>
    <t>Krawężniki betonowe</t>
  </si>
  <si>
    <t>ELEMENTY ULIC</t>
  </si>
  <si>
    <t>D.08.00.00</t>
  </si>
  <si>
    <t>szt.</t>
  </si>
  <si>
    <t>Umocnienie wlotu i wylotu przepustu narzutem z kamienia polnego</t>
  </si>
  <si>
    <t>Przepusty pod zjazdami</t>
  </si>
  <si>
    <t>D.06.02.01</t>
  </si>
  <si>
    <t xml:space="preserve">Oczyszczenie dna rowów </t>
  </si>
  <si>
    <t>Plantowanie skarp i dna wykopów wykonywanych mechanicznie w gr.kat.I-III</t>
  </si>
  <si>
    <t>Umocnienie powierzchniowe skarp i rowów</t>
  </si>
  <si>
    <t>D.06.01.01</t>
  </si>
  <si>
    <t>ROBOTY WYKOŃCZENIOWE</t>
  </si>
  <si>
    <t>D.06.00.00</t>
  </si>
  <si>
    <t xml:space="preserve">Nawierzchnie z kostki brukowej betonowej grub. 8 cm na podsypce cementowo-piaskowej 1:4 gr. 3cm- chodnik </t>
  </si>
  <si>
    <t>Nawierzchnia z kostki brukowej betonowej</t>
  </si>
  <si>
    <t>D.05.03.23</t>
  </si>
  <si>
    <t>Nawierzchnia z betonu asfaltowego - warstwa wiążąca</t>
  </si>
  <si>
    <t>D 05.03.05/b</t>
  </si>
  <si>
    <t xml:space="preserve">Nawierzchnia z betonu asfaltowego - warstwa ścieralna </t>
  </si>
  <si>
    <t>D 05.03.05/a</t>
  </si>
  <si>
    <t>NAWIERZCHNIE</t>
  </si>
  <si>
    <t>D.05.00.00</t>
  </si>
  <si>
    <t>Podbudowa z kruszywa łamanego stabilizowanego mechanicznie</t>
  </si>
  <si>
    <t>D.04.04.02</t>
  </si>
  <si>
    <t xml:space="preserve">Mechaniczne oczyszczenie i skropienie emulsją asfaltową na zimno podbudowy z mieszanki niezwiązanej z kruszywem c 90/3; zużycie emulsji 0,7 kg/m2 </t>
  </si>
  <si>
    <t>Oczyszczenie i skropienie warstw konstrukcyjnych</t>
  </si>
  <si>
    <t>D.04.03.01</t>
  </si>
  <si>
    <t>Koryto wraz z profilowaniem z zagęszczaniem podłoża</t>
  </si>
  <si>
    <t>D.04.01.01</t>
  </si>
  <si>
    <t>PODBUDOWY</t>
  </si>
  <si>
    <t>D.04.00.00</t>
  </si>
  <si>
    <t>Wykonanie studni betonowej prefabrykowanej DN1000 mm (w świetle) wraz z włazem żeliwnym typu ciężkiego Dn600 mm klasy D-400, płytą żelbetową pokrywającą, pierścieniem dystansowym, przejściami szczelnymi oraz stopniami złazowymi</t>
  </si>
  <si>
    <t>Kanalizacja deszczowa</t>
  </si>
  <si>
    <t>D.03.02.01</t>
  </si>
  <si>
    <t>Formowanie i zagęszczanie nasypów o wys. do 3.0 m spycharkami wraz z zakupem piasku w gruncie kat . I- IV - wykonanie nasypu</t>
  </si>
  <si>
    <t>Wykonanie nasypów</t>
  </si>
  <si>
    <t>D.02.03.01</t>
  </si>
  <si>
    <t>Wykopy oraz przekopy wykonywane koparkami na odkład w gruncie kat. I- IV - obejmuje wykonanie wykopu wraz z transportem gruntu na miejsce składowania lub utylizacji</t>
  </si>
  <si>
    <t>Wykonanie wykopów w gruntach kat. I-V</t>
  </si>
  <si>
    <t>D.02.01.01</t>
  </si>
  <si>
    <t>ROBOTY ZIEMNE</t>
  </si>
  <si>
    <t>D.02.00.00</t>
  </si>
  <si>
    <t xml:space="preserve">Likwidacja oznakowania pionowego </t>
  </si>
  <si>
    <t>Rozbiórka przepustów</t>
  </si>
  <si>
    <t>Rozbiórka ogrodzenia z siatki stalowej</t>
  </si>
  <si>
    <t>Rozbiórka krawężników betonowych</t>
  </si>
  <si>
    <t xml:space="preserve">Rozbiórka istniejącej nawierzchni bitumicznej dróg gminnych </t>
  </si>
  <si>
    <t>Rozbiórka elementów dróg, ogrodzeń i przepustów</t>
  </si>
  <si>
    <t>D.01.02.04</t>
  </si>
  <si>
    <t xml:space="preserve">Zdjęcie warstwy humusu </t>
  </si>
  <si>
    <t>D.01.02.02</t>
  </si>
  <si>
    <t>Wycinka krzewów zielonych wraz z wywozem zasypaniem dołów i oczyszczeniem terenu</t>
  </si>
  <si>
    <t>Usunięcie drzew i krzaków</t>
  </si>
  <si>
    <t>D.01.02.01</t>
  </si>
  <si>
    <t>km</t>
  </si>
  <si>
    <t>Roboty pomiarowe przy liniowych robotach ziemnych</t>
  </si>
  <si>
    <t>Odtworzenie trasy i punktów wysokościowych</t>
  </si>
  <si>
    <t>D.01.01.01</t>
  </si>
  <si>
    <t>ROBOTY PRZYGOTOWAWCZE</t>
  </si>
  <si>
    <t>D.01.00.00</t>
  </si>
  <si>
    <t>Nazwa</t>
  </si>
  <si>
    <t>Wartość pozycji</t>
  </si>
  <si>
    <t>Cena jednostkowa</t>
  </si>
  <si>
    <t>Jednostka</t>
  </si>
  <si>
    <t>Wyszczególnienie elementów rozliczeniowych</t>
  </si>
  <si>
    <t>Podstawy</t>
  </si>
  <si>
    <t>Poz.</t>
  </si>
  <si>
    <t>Budowa:</t>
  </si>
  <si>
    <t>Branża:</t>
  </si>
  <si>
    <t>Telekomunikacyjna – Budowa kanału technologicznego</t>
  </si>
  <si>
    <r>
      <rPr>
        <b/>
        <sz val="9"/>
        <rFont val="Arial"/>
        <family val="2"/>
      </rPr>
      <t>Lp.</t>
    </r>
  </si>
  <si>
    <r>
      <rPr>
        <b/>
        <sz val="9"/>
        <rFont val="Arial"/>
        <family val="2"/>
      </rPr>
      <t>Podstawa</t>
    </r>
  </si>
  <si>
    <t>STWiOR</t>
  </si>
  <si>
    <r>
      <rPr>
        <b/>
        <sz val="9"/>
        <rFont val="Arial"/>
        <family val="2"/>
      </rPr>
      <t>Opis</t>
    </r>
  </si>
  <si>
    <t>Jedn.</t>
  </si>
  <si>
    <r>
      <rPr>
        <b/>
        <sz val="9"/>
        <rFont val="Arial"/>
        <family val="2"/>
      </rPr>
      <t>Ilość</t>
    </r>
  </si>
  <si>
    <r>
      <rPr>
        <b/>
        <sz val="9"/>
        <rFont val="Arial"/>
        <family val="2"/>
      </rPr>
      <t>Cena jedn.</t>
    </r>
  </si>
  <si>
    <r>
      <rPr>
        <b/>
        <sz val="9"/>
        <rFont val="Arial"/>
        <family val="2"/>
      </rPr>
      <t>Wartość</t>
    </r>
  </si>
  <si>
    <t>D.01.03.04</t>
  </si>
  <si>
    <r>
      <rPr>
        <sz val="9"/>
        <rFont val="Arial"/>
        <family val="2"/>
      </rPr>
      <t>m</t>
    </r>
  </si>
  <si>
    <t>KNR 5-10 0103-01</t>
  </si>
  <si>
    <t>RAZEM</t>
  </si>
  <si>
    <t>Przebudowa linii napowietrznej niskiego napięcia</t>
  </si>
  <si>
    <t>D.01.03.01</t>
  </si>
  <si>
    <t>KNNR 5 1003-03</t>
  </si>
  <si>
    <t>KNNR 5 1004-02</t>
  </si>
  <si>
    <t>BRANŻA DROGOWA</t>
  </si>
  <si>
    <t>BUDOWA ŚCIEŻKI ROWEROWEJ</t>
  </si>
  <si>
    <t>BRANŻA ELEKTRYCZNA</t>
  </si>
  <si>
    <t>BRANŻA TELEKOMUNIKACYJNA</t>
  </si>
  <si>
    <t>BUDOWA KANAŁU TECHNOLOGICZNEGO</t>
  </si>
  <si>
    <t>RAZEM (BRUTTO)</t>
  </si>
  <si>
    <t>Wykonanie nawierzchni z betonu asfaltowego AC16W,  warstwa wiążąca gr. 4 cm - zjazd</t>
  </si>
  <si>
    <t>Usunięcie warstwy ziemi urodzajnej (humusu) o grubości 20 cm</t>
  </si>
  <si>
    <t>Wykonanie rowów krytych w postaci rurociągu PEHD DN 300 mm</t>
  </si>
  <si>
    <t xml:space="preserve">Wykonanie wpustów betonowych prefabrykowanych DN500 mm (w świetle) wraz z włazem żeliwnym typu ulicznego tup ciężki klasa D400 z pierścieniem odciążającym, przejściami szczelnymi </t>
  </si>
  <si>
    <t>Wykonanie nawierzchni z betonu asfaltowego AC11S,  warstwa ścieralna gr. 5 cm - zjazd</t>
  </si>
  <si>
    <t xml:space="preserve">Nawierzchnie z kostki brukowej betonowej grub. 8 cm na podsypce cementowo-piaskowej 1:4 gr. 3cm (kolor grafitowy)- zjazdy </t>
  </si>
  <si>
    <t xml:space="preserve">Ustawienie krawężników betonowych wystający o wym. 20x30 cm na podsypce cem.piaskowej i ławie betonowej (beton C12/15) z oporem </t>
  </si>
  <si>
    <t>Ścieki  drogowy "korytkowy" na podsypce cem-piaskowej 1:4 gr. 5cm oraz na pobudowie- żwir, pospółka</t>
  </si>
  <si>
    <t>Układanie rur dwudzielnych osłonowych fi 110 wraz z odkopaniem i zasypaniem istniejących odcinków kanalizacji teletechnicznej</t>
  </si>
  <si>
    <t>KNNR 5 0701-05</t>
  </si>
  <si>
    <t>KNNR 5 0702-02</t>
  </si>
  <si>
    <t>KNNR 5 0707-02</t>
  </si>
  <si>
    <t>KNNR 5 0713-02</t>
  </si>
  <si>
    <t>KNNR 5 0705-01</t>
  </si>
  <si>
    <t>KNNR 5 0724-02</t>
  </si>
  <si>
    <t>KNNR 5 0605-08</t>
  </si>
  <si>
    <t>KNNR 5 0605-02</t>
  </si>
  <si>
    <t>KNNR 5 0726-10</t>
  </si>
  <si>
    <t>KNNR 5 1001-03</t>
  </si>
  <si>
    <t>KNNR 5 1003-01</t>
  </si>
  <si>
    <t>KNNR 5 0403-03</t>
  </si>
  <si>
    <t>KNNR 5 1302-03</t>
  </si>
  <si>
    <t>KNNR 5 1304-01</t>
  </si>
  <si>
    <t>KNNR 5 1303-01</t>
  </si>
  <si>
    <t>KNNR 5 1304-05</t>
  </si>
  <si>
    <t>Kopanie rowów dla kabli w sposób mechaniczny w gruncie kat. III-IV</t>
  </si>
  <si>
    <t>Zasypywanie rowów dla kabli wykonanych ręcznie w gruncie kat. III</t>
  </si>
  <si>
    <t>Układanie kabli o masie do 1.0 kg/m w rowach kablowych ręcznie - kabel YAKY 4x25mm2</t>
  </si>
  <si>
    <t>Układanie kabli o masie do 1.0 kg/m w rurach, pustakach lub kanałach zamkniętych - kabel YAKY 4x25mm2</t>
  </si>
  <si>
    <t>Ułożenie rur osłonowych z DVK-110</t>
  </si>
  <si>
    <t>Wykopy pionowe ręczne dla urządzenia przeciskowego wraz z jego zasypaniem w gruncie nienawodnionym kat.III-IV</t>
  </si>
  <si>
    <t>Mechaniczne pogrążanie uziomów pionowych prętowych w gruncie kat.III</t>
  </si>
  <si>
    <t>Montaż uziomów poziomych w wykopie o głębokości do 0.6 m; kat.gruntu III</t>
  </si>
  <si>
    <t>Zarobienie na sucho końca kabla 5-żyłowego o przekroju żył do 50 mm2 na napięcie do 1 kV o izolacji i powłoce z tworzyw sztucznych</t>
  </si>
  <si>
    <t>szt</t>
  </si>
  <si>
    <t>Montaż przewodów do opraw oświetleniowych - wciąganie w słupy, rury osłonowe i wysięgniki przy wysokości latarń do 10 m</t>
  </si>
  <si>
    <t>kpl</t>
  </si>
  <si>
    <t>Montaż przewodów do opraw oświetleniowych - wciąganie w słupy i rury osłonowe przy wysokości latarń do 4 m bez wysięgnika</t>
  </si>
  <si>
    <t>Montaż szafki oświetleniowej SO na fundamencie prefabrykowanym z wyposażeniem wg rys. Ez-03</t>
  </si>
  <si>
    <t>Badanie linii kablowej N.N.- kabel 4-żyłowy</t>
  </si>
  <si>
    <t>odc.</t>
  </si>
  <si>
    <t>Badania i pomiary instalacji uziemiającej (pierwszy pomiar)</t>
  </si>
  <si>
    <t>Pomiar rezystancji izolacji instalacji elektrycznej - obwód 1-fazowy (pomiar pierwszy)</t>
  </si>
  <si>
    <t>pomiar</t>
  </si>
  <si>
    <t>Badania i pomiary instalacji skuteczności zerowania (pierwszy pomiar)</t>
  </si>
  <si>
    <t>RAZEM NETTO</t>
  </si>
  <si>
    <t xml:space="preserve">Przełożenie istniejącej skrzynki elektrinstalacyjnej </t>
  </si>
  <si>
    <t>BUDOWA CIĄGU PIESZO - ROWEROWEGO WZDŁUŻ DROGI KRAJOWEJ NR 25 NA ODCINKU LISIEC - DĄBROSZYN</t>
  </si>
  <si>
    <t>Przepust o średnicy fi 400 na podsypce cementowo-piaskowej 1:4 gr. 40cm wraz z ławą z kruszywa 0/31.5 gr. 15cm</t>
  </si>
  <si>
    <t xml:space="preserve">Wykonanie, profilowanie i zagęszczanie podłoża wykonywane mechanicznie w gruncie kat. I-IV- ścieżka rowerowa, chodniki </t>
  </si>
  <si>
    <t>Wykonanie, profilowanie i zagęszczanie podłoża wykonywane mechanicznie w gruncie kat. I-IV- zjazdy</t>
  </si>
  <si>
    <t>Podbudowa z destruktu bitumicznego  gr. 20cm- ciąg pieszo-rowerowy, chodnik (materiał zamawiającego zlokalizowany na OUA Żdżary)</t>
  </si>
  <si>
    <t>Podbudowa destruktu bitumicznego  gr. 20cm- zjazd (materiał zamawiającego zlokalizowany na OUA Żdżary)</t>
  </si>
  <si>
    <t>Wykonanie nawierzchni z betonu asfaltowego AC8S,  warstwa ścieralna gr. 5 cm - chodnik, ścieżka rowerowa</t>
  </si>
  <si>
    <t>branża elektryczna</t>
  </si>
  <si>
    <t>Montaż i stawianie słupów oświetlenia chodników (typ SAL-4E)</t>
  </si>
  <si>
    <t>Montaż opraw oświetlenia chodnikowego typ ISKRA LED 24/27W</t>
  </si>
  <si>
    <t>Elektryczna – Oświetlenie chodnika</t>
  </si>
  <si>
    <t>ROBOTY ELEKTRYCZNE - OŚWIETLENIE CHODNIK</t>
  </si>
  <si>
    <t>PRZEDMIAR ROBÓT</t>
  </si>
  <si>
    <t>Roboty zabezpieczające</t>
  </si>
  <si>
    <t>Elementy wyposażenia</t>
  </si>
  <si>
    <t xml:space="preserve">Montaż stojaków na rowery wykonany ze stali ocynkowaej o pojemności minimum 6 stanowisk </t>
  </si>
  <si>
    <t>PRZEDMIAR ROBÓT - BR. DROGOWA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</si>
</sst>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\ &quot;zł&quot;"/>
    <numFmt numFmtId="173" formatCode="#,##0.00\ [$zł-415];[Red]\-#,##0.00\ [$zł-415]"/>
    <numFmt numFmtId="174" formatCode="#,##0.00\ _z_ł"/>
    <numFmt numFmtId="175" formatCode="[$-415]dddd\,\ d\ mmmm\ yyyy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71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4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Calibri Ligh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Calibri Light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4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 vertical="top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4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NumberFormat="1" applyFont="1" applyFill="1" applyBorder="1" applyAlignment="1" applyProtection="1">
      <alignment horizontal="center" vertical="center"/>
      <protection/>
    </xf>
    <xf numFmtId="0" fontId="59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58" fillId="34" borderId="10" xfId="0" applyNumberFormat="1" applyFont="1" applyFill="1" applyBorder="1" applyAlignment="1" applyProtection="1">
      <alignment horizontal="center" vertical="center"/>
      <protection/>
    </xf>
    <xf numFmtId="0" fontId="58" fillId="34" borderId="10" xfId="0" applyNumberFormat="1" applyFont="1" applyFill="1" applyBorder="1" applyAlignment="1" applyProtection="1">
      <alignment horizontal="center" vertical="center" wrapText="1"/>
      <protection/>
    </xf>
    <xf numFmtId="0" fontId="57" fillId="34" borderId="10" xfId="0" applyNumberFormat="1" applyFont="1" applyFill="1" applyBorder="1" applyAlignment="1" applyProtection="1">
      <alignment horizontal="center" vertical="center" wrapText="1"/>
      <protection/>
    </xf>
    <xf numFmtId="0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57" fillId="34" borderId="10" xfId="0" applyNumberFormat="1" applyFont="1" applyFill="1" applyBorder="1" applyAlignment="1" applyProtection="1">
      <alignment horizontal="right" vertical="top" wrapText="1"/>
      <protection/>
    </xf>
    <xf numFmtId="4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60" fillId="34" borderId="10" xfId="0" applyNumberFormat="1" applyFont="1" applyFill="1" applyBorder="1" applyAlignment="1" applyProtection="1">
      <alignment horizontal="center" vertical="center"/>
      <protection/>
    </xf>
    <xf numFmtId="0" fontId="57" fillId="34" borderId="10" xfId="0" applyNumberFormat="1" applyFont="1" applyFill="1" applyBorder="1" applyAlignment="1" applyProtection="1">
      <alignment horizontal="center" vertical="center"/>
      <protection/>
    </xf>
    <xf numFmtId="0" fontId="58" fillId="36" borderId="10" xfId="0" applyNumberFormat="1" applyFont="1" applyFill="1" applyBorder="1" applyAlignment="1" applyProtection="1">
      <alignment horizontal="center" vertical="center" wrapText="1"/>
      <protection/>
    </xf>
    <xf numFmtId="0" fontId="57" fillId="36" borderId="10" xfId="0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NumberFormat="1" applyFont="1" applyFill="1" applyBorder="1" applyAlignment="1" applyProtection="1">
      <alignment horizontal="center" vertical="center"/>
      <protection/>
    </xf>
    <xf numFmtId="0" fontId="61" fillId="34" borderId="10" xfId="0" applyNumberFormat="1" applyFont="1" applyFill="1" applyBorder="1" applyAlignment="1" applyProtection="1">
      <alignment horizontal="center" vertical="center"/>
      <protection/>
    </xf>
    <xf numFmtId="0" fontId="62" fillId="34" borderId="10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4" fontId="66" fillId="0" borderId="10" xfId="0" applyNumberFormat="1" applyFont="1" applyFill="1" applyBorder="1" applyAlignment="1">
      <alignment horizontal="right" vertical="center"/>
    </xf>
    <xf numFmtId="4" fontId="64" fillId="0" borderId="17" xfId="0" applyNumberFormat="1" applyFont="1" applyBorder="1" applyAlignment="1">
      <alignment horizontal="center" vertical="center"/>
    </xf>
    <xf numFmtId="4" fontId="65" fillId="0" borderId="1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Fill="1" applyBorder="1" applyAlignment="1" applyProtection="1">
      <alignment horizontal="left" vertical="center" wrapText="1"/>
      <protection/>
    </xf>
    <xf numFmtId="4" fontId="57" fillId="0" borderId="10" xfId="0" applyNumberFormat="1" applyFont="1" applyBorder="1" applyAlignment="1">
      <alignment vertical="top" wrapText="1"/>
    </xf>
    <xf numFmtId="4" fontId="57" fillId="35" borderId="10" xfId="0" applyNumberFormat="1" applyFont="1" applyFill="1" applyBorder="1" applyAlignment="1" applyProtection="1">
      <alignment horizontal="left" vertical="center" wrapText="1"/>
      <protection/>
    </xf>
    <xf numFmtId="4" fontId="57" fillId="0" borderId="10" xfId="53" applyNumberFormat="1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top"/>
    </xf>
    <xf numFmtId="4" fontId="57" fillId="35" borderId="10" xfId="53" applyNumberFormat="1" applyFont="1" applyFill="1" applyBorder="1" applyAlignment="1">
      <alignment vertical="top" wrapText="1"/>
      <protection/>
    </xf>
    <xf numFmtId="0" fontId="63" fillId="35" borderId="0" xfId="0" applyFont="1" applyFill="1" applyBorder="1" applyAlignment="1">
      <alignment horizontal="left" vertical="top"/>
    </xf>
    <xf numFmtId="0" fontId="63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left" vertical="top"/>
    </xf>
    <xf numFmtId="0" fontId="5" fillId="35" borderId="11" xfId="0" applyFont="1" applyFill="1" applyBorder="1" applyAlignment="1">
      <alignment horizontal="center" vertical="center" wrapText="1"/>
    </xf>
    <xf numFmtId="1" fontId="69" fillId="35" borderId="11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0" fontId="5" fillId="35" borderId="18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68" fillId="35" borderId="11" xfId="0" applyNumberFormat="1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left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/>
    </xf>
    <xf numFmtId="4" fontId="66" fillId="35" borderId="10" xfId="0" applyNumberFormat="1" applyFont="1" applyFill="1" applyBorder="1" applyAlignment="1">
      <alignment vertical="center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vertical="top"/>
    </xf>
    <xf numFmtId="1" fontId="69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8" fillId="0" borderId="25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top"/>
    </xf>
    <xf numFmtId="0" fontId="5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wrapText="1"/>
    </xf>
    <xf numFmtId="43" fontId="0" fillId="0" borderId="29" xfId="42" applyFont="1" applyFill="1" applyBorder="1" applyAlignment="1">
      <alignment wrapText="1"/>
    </xf>
    <xf numFmtId="4" fontId="68" fillId="0" borderId="30" xfId="0" applyNumberFormat="1" applyFont="1" applyFill="1" applyBorder="1" applyAlignment="1">
      <alignment horizontal="right" vertical="center" wrapText="1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38" borderId="31" xfId="0" applyFont="1" applyFill="1" applyBorder="1" applyAlignment="1">
      <alignment horizontal="center" vertical="center"/>
    </xf>
    <xf numFmtId="0" fontId="65" fillId="38" borderId="32" xfId="0" applyFont="1" applyFill="1" applyBorder="1" applyAlignment="1">
      <alignment horizontal="center" vertical="center"/>
    </xf>
    <xf numFmtId="0" fontId="65" fillId="38" borderId="33" xfId="0" applyFont="1" applyFill="1" applyBorder="1" applyAlignment="1">
      <alignment horizontal="center" vertical="center"/>
    </xf>
    <xf numFmtId="0" fontId="65" fillId="38" borderId="34" xfId="0" applyFont="1" applyFill="1" applyBorder="1" applyAlignment="1">
      <alignment horizontal="center" vertical="center"/>
    </xf>
    <xf numFmtId="0" fontId="64" fillId="38" borderId="31" xfId="0" applyFont="1" applyFill="1" applyBorder="1" applyAlignment="1">
      <alignment horizontal="center" vertical="center"/>
    </xf>
    <xf numFmtId="0" fontId="64" fillId="38" borderId="32" xfId="0" applyFont="1" applyFill="1" applyBorder="1" applyAlignment="1">
      <alignment horizontal="center" vertical="center"/>
    </xf>
    <xf numFmtId="0" fontId="64" fillId="38" borderId="33" xfId="0" applyFont="1" applyFill="1" applyBorder="1" applyAlignment="1">
      <alignment horizontal="center" vertical="center"/>
    </xf>
    <xf numFmtId="0" fontId="70" fillId="0" borderId="35" xfId="0" applyNumberFormat="1" applyFont="1" applyFill="1" applyBorder="1" applyAlignment="1" applyProtection="1">
      <alignment horizontal="left" vertical="center" wrapText="1"/>
      <protection/>
    </xf>
    <xf numFmtId="0" fontId="70" fillId="0" borderId="36" xfId="0" applyNumberFormat="1" applyFont="1" applyFill="1" applyBorder="1" applyAlignment="1" applyProtection="1">
      <alignment horizontal="left" vertical="center" wrapText="1"/>
      <protection/>
    </xf>
    <xf numFmtId="0" fontId="70" fillId="0" borderId="37" xfId="0" applyNumberFormat="1" applyFont="1" applyFill="1" applyBorder="1" applyAlignment="1" applyProtection="1">
      <alignment horizontal="left" vertical="center" wrapText="1"/>
      <protection/>
    </xf>
    <xf numFmtId="4" fontId="58" fillId="34" borderId="35" xfId="0" applyNumberFormat="1" applyFont="1" applyFill="1" applyBorder="1" applyAlignment="1" applyProtection="1">
      <alignment vertical="center" wrapText="1"/>
      <protection/>
    </xf>
    <xf numFmtId="4" fontId="58" fillId="34" borderId="36" xfId="0" applyNumberFormat="1" applyFont="1" applyFill="1" applyBorder="1" applyAlignment="1" applyProtection="1">
      <alignment vertical="center" wrapText="1"/>
      <protection/>
    </xf>
    <xf numFmtId="4" fontId="58" fillId="34" borderId="37" xfId="0" applyNumberFormat="1" applyFont="1" applyFill="1" applyBorder="1" applyAlignment="1" applyProtection="1">
      <alignment vertical="center" wrapText="1"/>
      <protection/>
    </xf>
    <xf numFmtId="4" fontId="58" fillId="34" borderId="35" xfId="0" applyNumberFormat="1" applyFont="1" applyFill="1" applyBorder="1" applyAlignment="1" applyProtection="1">
      <alignment horizontal="left" vertical="center" wrapText="1"/>
      <protection/>
    </xf>
    <xf numFmtId="4" fontId="58" fillId="34" borderId="36" xfId="0" applyNumberFormat="1" applyFont="1" applyFill="1" applyBorder="1" applyAlignment="1" applyProtection="1">
      <alignment horizontal="left" vertical="center" wrapText="1"/>
      <protection/>
    </xf>
    <xf numFmtId="4" fontId="58" fillId="34" borderId="37" xfId="0" applyNumberFormat="1" applyFont="1" applyFill="1" applyBorder="1" applyAlignment="1" applyProtection="1">
      <alignment horizontal="left" vertical="center" wrapText="1"/>
      <protection/>
    </xf>
    <xf numFmtId="4" fontId="58" fillId="34" borderId="35" xfId="0" applyNumberFormat="1" applyFont="1" applyFill="1" applyBorder="1" applyAlignment="1" applyProtection="1">
      <alignment horizontal="left" vertical="center" wrapText="1"/>
      <protection/>
    </xf>
    <xf numFmtId="4" fontId="58" fillId="34" borderId="36" xfId="0" applyNumberFormat="1" applyFont="1" applyFill="1" applyBorder="1" applyAlignment="1" applyProtection="1">
      <alignment horizontal="left" vertical="center" wrapText="1"/>
      <protection/>
    </xf>
    <xf numFmtId="4" fontId="58" fillId="34" borderId="37" xfId="0" applyNumberFormat="1" applyFont="1" applyFill="1" applyBorder="1" applyAlignment="1" applyProtection="1">
      <alignment horizontal="left" vertical="center" wrapText="1"/>
      <protection/>
    </xf>
    <xf numFmtId="0" fontId="58" fillId="0" borderId="35" xfId="0" applyNumberFormat="1" applyFont="1" applyFill="1" applyBorder="1" applyAlignment="1" applyProtection="1">
      <alignment horizontal="center" vertical="center" wrapText="1"/>
      <protection/>
    </xf>
    <xf numFmtId="0" fontId="58" fillId="0" borderId="36" xfId="0" applyNumberFormat="1" applyFont="1" applyFill="1" applyBorder="1" applyAlignment="1" applyProtection="1">
      <alignment horizontal="center" vertical="center" wrapText="1"/>
      <protection/>
    </xf>
    <xf numFmtId="0" fontId="58" fillId="0" borderId="37" xfId="0" applyNumberFormat="1" applyFont="1" applyFill="1" applyBorder="1" applyAlignment="1" applyProtection="1">
      <alignment horizontal="center" vertical="center" wrapText="1"/>
      <protection/>
    </xf>
    <xf numFmtId="0" fontId="58" fillId="0" borderId="35" xfId="0" applyNumberFormat="1" applyFont="1" applyFill="1" applyBorder="1" applyAlignment="1" applyProtection="1">
      <alignment horizontal="center" vertical="center"/>
      <protection/>
    </xf>
    <xf numFmtId="0" fontId="58" fillId="0" borderId="36" xfId="0" applyNumberFormat="1" applyFont="1" applyFill="1" applyBorder="1" applyAlignment="1" applyProtection="1">
      <alignment horizontal="center" vertical="center"/>
      <protection/>
    </xf>
    <xf numFmtId="0" fontId="58" fillId="0" borderId="37" xfId="0" applyNumberFormat="1" applyFont="1" applyFill="1" applyBorder="1" applyAlignment="1" applyProtection="1">
      <alignment horizontal="center" vertical="center"/>
      <protection/>
    </xf>
    <xf numFmtId="2" fontId="37" fillId="0" borderId="38" xfId="0" applyNumberFormat="1" applyFont="1" applyFill="1" applyBorder="1" applyAlignment="1" applyProtection="1">
      <alignment horizontal="center" vertical="center" wrapText="1"/>
      <protection/>
    </xf>
    <xf numFmtId="2" fontId="37" fillId="0" borderId="29" xfId="0" applyNumberFormat="1" applyFont="1" applyFill="1" applyBorder="1" applyAlignment="1" applyProtection="1">
      <alignment horizontal="center" vertical="center" wrapText="1"/>
      <protection/>
    </xf>
    <xf numFmtId="0" fontId="58" fillId="0" borderId="38" xfId="0" applyNumberFormat="1" applyFont="1" applyFill="1" applyBorder="1" applyAlignment="1" applyProtection="1">
      <alignment horizontal="center" vertical="center"/>
      <protection/>
    </xf>
    <xf numFmtId="0" fontId="58" fillId="0" borderId="29" xfId="0" applyNumberFormat="1" applyFont="1" applyFill="1" applyBorder="1" applyAlignment="1" applyProtection="1">
      <alignment horizontal="center" vertical="center"/>
      <protection/>
    </xf>
    <xf numFmtId="0" fontId="58" fillId="0" borderId="38" xfId="0" applyNumberFormat="1" applyFont="1" applyFill="1" applyBorder="1" applyAlignment="1" applyProtection="1">
      <alignment horizontal="center" vertical="center" wrapText="1"/>
      <protection/>
    </xf>
    <xf numFmtId="0" fontId="58" fillId="0" borderId="29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left" vertical="center" wrapText="1"/>
    </xf>
    <xf numFmtId="4" fontId="58" fillId="33" borderId="10" xfId="0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left" vertical="top" wrapText="1"/>
    </xf>
    <xf numFmtId="0" fontId="63" fillId="35" borderId="0" xfId="0" applyFont="1" applyFill="1" applyBorder="1" applyAlignment="1">
      <alignment horizontal="center" vertical="top"/>
    </xf>
    <xf numFmtId="0" fontId="66" fillId="35" borderId="39" xfId="0" applyFont="1" applyFill="1" applyBorder="1" applyAlignment="1">
      <alignment horizontal="center" vertical="center" wrapText="1"/>
    </xf>
    <xf numFmtId="0" fontId="66" fillId="35" borderId="1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6.140625" style="0" customWidth="1"/>
    <col min="2" max="2" width="45.57421875" style="0" customWidth="1"/>
    <col min="3" max="3" width="23.28125" style="0" customWidth="1"/>
  </cols>
  <sheetData>
    <row r="1" ht="13.5" thickBot="1"/>
    <row r="2" spans="1:3" ht="15" thickBot="1">
      <c r="A2" s="104" t="s">
        <v>5</v>
      </c>
      <c r="B2" s="105"/>
      <c r="C2" s="106"/>
    </row>
    <row r="3" spans="1:3" ht="15" thickBot="1">
      <c r="A3" s="107" t="s">
        <v>101</v>
      </c>
      <c r="B3" s="108"/>
      <c r="C3" s="109"/>
    </row>
    <row r="4" spans="1:3" ht="15" thickBot="1">
      <c r="A4" s="37">
        <v>1</v>
      </c>
      <c r="B4" s="38" t="s">
        <v>102</v>
      </c>
      <c r="C4" s="41">
        <f>'Br. Drogowa'!G64</f>
        <v>0</v>
      </c>
    </row>
    <row r="5" spans="1:3" ht="15" thickBot="1">
      <c r="A5" s="107" t="s">
        <v>103</v>
      </c>
      <c r="B5" s="108"/>
      <c r="C5" s="109"/>
    </row>
    <row r="6" spans="1:3" ht="15" thickBot="1">
      <c r="A6" s="37">
        <v>3</v>
      </c>
      <c r="B6" s="38" t="s">
        <v>165</v>
      </c>
      <c r="C6" s="41">
        <f>'Roboty elektryczna-CHODNIK'!H29</f>
        <v>0</v>
      </c>
    </row>
    <row r="7" spans="1:3" ht="15" thickBot="1">
      <c r="A7" s="107" t="s">
        <v>104</v>
      </c>
      <c r="B7" s="108"/>
      <c r="C7" s="110"/>
    </row>
    <row r="8" spans="1:3" ht="15" thickBot="1">
      <c r="A8" s="37">
        <v>5</v>
      </c>
      <c r="B8" s="38" t="s">
        <v>105</v>
      </c>
      <c r="C8" s="41">
        <f>Telekomunikacja!H9</f>
        <v>0</v>
      </c>
    </row>
    <row r="9" spans="1:3" ht="15" thickBot="1">
      <c r="A9" s="111"/>
      <c r="B9" s="112"/>
      <c r="C9" s="113"/>
    </row>
    <row r="10" spans="1:3" ht="15" thickBot="1">
      <c r="A10" s="37"/>
      <c r="B10" s="39" t="s">
        <v>6</v>
      </c>
      <c r="C10" s="42">
        <f>C4+C6+C8</f>
        <v>0</v>
      </c>
    </row>
    <row r="11" spans="1:3" ht="15" thickBot="1">
      <c r="A11" s="37"/>
      <c r="B11" s="38" t="s">
        <v>7</v>
      </c>
      <c r="C11" s="41">
        <f>C10*23%</f>
        <v>0</v>
      </c>
    </row>
    <row r="12" spans="1:3" ht="15" thickBot="1">
      <c r="A12" s="37"/>
      <c r="B12" s="39" t="s">
        <v>106</v>
      </c>
      <c r="C12" s="42">
        <f>C10+C11</f>
        <v>0</v>
      </c>
    </row>
  </sheetData>
  <sheetProtection/>
  <mergeCells count="5">
    <mergeCell ref="A2:C2"/>
    <mergeCell ref="A3:C3"/>
    <mergeCell ref="A5:C5"/>
    <mergeCell ref="A7:C7"/>
    <mergeCell ref="A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3.57421875" style="4" customWidth="1"/>
    <col min="2" max="2" width="10.140625" style="2" customWidth="1"/>
    <col min="3" max="3" width="34.7109375" style="3" customWidth="1"/>
    <col min="4" max="4" width="6.7109375" style="2" customWidth="1"/>
    <col min="5" max="5" width="8.140625" style="1" customWidth="1"/>
    <col min="6" max="6" width="11.00390625" style="0" customWidth="1"/>
    <col min="7" max="7" width="13.28125" style="0" customWidth="1"/>
  </cols>
  <sheetData>
    <row r="1" spans="1:7" ht="30" customHeight="1">
      <c r="A1" s="126" t="s">
        <v>154</v>
      </c>
      <c r="B1" s="127"/>
      <c r="C1" s="127"/>
      <c r="D1" s="127"/>
      <c r="E1" s="127"/>
      <c r="F1" s="127"/>
      <c r="G1" s="128"/>
    </row>
    <row r="2" spans="1:7" ht="12.75">
      <c r="A2" s="129" t="s">
        <v>170</v>
      </c>
      <c r="B2" s="130"/>
      <c r="C2" s="130"/>
      <c r="D2" s="130"/>
      <c r="E2" s="130"/>
      <c r="F2" s="130"/>
      <c r="G2" s="131"/>
    </row>
    <row r="3" spans="1:7" ht="12.75" customHeight="1">
      <c r="A3" s="134" t="s">
        <v>81</v>
      </c>
      <c r="B3" s="134" t="s">
        <v>80</v>
      </c>
      <c r="C3" s="136" t="s">
        <v>79</v>
      </c>
      <c r="D3" s="129" t="s">
        <v>78</v>
      </c>
      <c r="E3" s="131"/>
      <c r="F3" s="132" t="s">
        <v>77</v>
      </c>
      <c r="G3" s="132" t="s">
        <v>76</v>
      </c>
    </row>
    <row r="4" spans="1:7" ht="21.75" customHeight="1">
      <c r="A4" s="135"/>
      <c r="B4" s="135"/>
      <c r="C4" s="137"/>
      <c r="D4" s="82" t="s">
        <v>75</v>
      </c>
      <c r="E4" s="26" t="s">
        <v>3</v>
      </c>
      <c r="F4" s="133"/>
      <c r="G4" s="133"/>
    </row>
    <row r="5" spans="1:7" ht="12.75">
      <c r="A5" s="81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</row>
    <row r="6" spans="1:7" ht="12.75">
      <c r="A6" s="12"/>
      <c r="B6" s="11" t="s">
        <v>74</v>
      </c>
      <c r="C6" s="117" t="s">
        <v>73</v>
      </c>
      <c r="D6" s="118"/>
      <c r="E6" s="118"/>
      <c r="F6" s="118"/>
      <c r="G6" s="119"/>
    </row>
    <row r="7" spans="1:7" ht="12.75">
      <c r="A7" s="12"/>
      <c r="B7" s="11" t="s">
        <v>72</v>
      </c>
      <c r="C7" s="120" t="s">
        <v>71</v>
      </c>
      <c r="D7" s="121"/>
      <c r="E7" s="121"/>
      <c r="F7" s="121"/>
      <c r="G7" s="122"/>
    </row>
    <row r="8" spans="1:7" s="10" customFormat="1" ht="24">
      <c r="A8" s="6">
        <v>3</v>
      </c>
      <c r="B8" s="6"/>
      <c r="C8" s="47" t="s">
        <v>70</v>
      </c>
      <c r="D8" s="7" t="s">
        <v>69</v>
      </c>
      <c r="E8" s="7">
        <f>0.87+0.095</f>
        <v>0.97</v>
      </c>
      <c r="F8" s="44"/>
      <c r="G8" s="44">
        <f>E8*F8</f>
        <v>0</v>
      </c>
    </row>
    <row r="9" spans="1:7" ht="13.5">
      <c r="A9" s="9"/>
      <c r="B9" s="11" t="s">
        <v>68</v>
      </c>
      <c r="C9" s="120" t="s">
        <v>67</v>
      </c>
      <c r="D9" s="121"/>
      <c r="E9" s="121"/>
      <c r="F9" s="121"/>
      <c r="G9" s="122"/>
    </row>
    <row r="10" spans="1:7" ht="24">
      <c r="A10" s="6">
        <v>4</v>
      </c>
      <c r="B10" s="6"/>
      <c r="C10" s="47" t="s">
        <v>66</v>
      </c>
      <c r="D10" s="7" t="s">
        <v>18</v>
      </c>
      <c r="E10" s="7">
        <v>7</v>
      </c>
      <c r="F10" s="43"/>
      <c r="G10" s="43">
        <f>E10*F10</f>
        <v>0</v>
      </c>
    </row>
    <row r="11" spans="1:7" ht="13.5">
      <c r="A11" s="9"/>
      <c r="B11" s="11" t="s">
        <v>65</v>
      </c>
      <c r="C11" s="120" t="s">
        <v>64</v>
      </c>
      <c r="D11" s="121"/>
      <c r="E11" s="121"/>
      <c r="F11" s="121"/>
      <c r="G11" s="122"/>
    </row>
    <row r="12" spans="1:7" s="10" customFormat="1" ht="24">
      <c r="A12" s="6">
        <v>5</v>
      </c>
      <c r="B12" s="6"/>
      <c r="C12" s="47" t="s">
        <v>108</v>
      </c>
      <c r="D12" s="7" t="s">
        <v>1</v>
      </c>
      <c r="E12" s="7">
        <f>+(870+92)*5*0.2</f>
        <v>962</v>
      </c>
      <c r="F12" s="44"/>
      <c r="G12" s="44">
        <f>E12*F12</f>
        <v>0</v>
      </c>
    </row>
    <row r="13" spans="1:7" s="18" customFormat="1" ht="13.5" customHeight="1">
      <c r="A13" s="9"/>
      <c r="B13" s="11" t="s">
        <v>63</v>
      </c>
      <c r="C13" s="120" t="s">
        <v>62</v>
      </c>
      <c r="D13" s="121"/>
      <c r="E13" s="121"/>
      <c r="F13" s="121"/>
      <c r="G13" s="122"/>
    </row>
    <row r="14" spans="1:7" s="10" customFormat="1" ht="24">
      <c r="A14" s="6">
        <v>6</v>
      </c>
      <c r="B14" s="6"/>
      <c r="C14" s="47" t="s">
        <v>61</v>
      </c>
      <c r="D14" s="7" t="s">
        <v>2</v>
      </c>
      <c r="E14" s="7">
        <f>106+103</f>
        <v>209</v>
      </c>
      <c r="F14" s="44"/>
      <c r="G14" s="44">
        <f>E14*F14</f>
        <v>0</v>
      </c>
    </row>
    <row r="15" spans="1:7" s="17" customFormat="1" ht="12.75">
      <c r="A15" s="6">
        <f>A14+1</f>
        <v>7</v>
      </c>
      <c r="B15" s="6"/>
      <c r="C15" s="47" t="s">
        <v>60</v>
      </c>
      <c r="D15" s="7" t="s">
        <v>0</v>
      </c>
      <c r="E15" s="7">
        <v>130</v>
      </c>
      <c r="F15" s="44"/>
      <c r="G15" s="44">
        <f>E15*F15</f>
        <v>0</v>
      </c>
    </row>
    <row r="16" spans="1:7" s="17" customFormat="1" ht="12.75">
      <c r="A16" s="6">
        <f>A15+1</f>
        <v>8</v>
      </c>
      <c r="B16" s="6"/>
      <c r="C16" s="47" t="s">
        <v>59</v>
      </c>
      <c r="D16" s="7" t="s">
        <v>0</v>
      </c>
      <c r="E16" s="7">
        <v>50</v>
      </c>
      <c r="F16" s="44"/>
      <c r="G16" s="44">
        <f>E16*F16</f>
        <v>0</v>
      </c>
    </row>
    <row r="17" spans="1:7" s="17" customFormat="1" ht="12.75">
      <c r="A17" s="6">
        <f>A16+1</f>
        <v>9</v>
      </c>
      <c r="B17" s="6"/>
      <c r="C17" s="47" t="s">
        <v>58</v>
      </c>
      <c r="D17" s="7" t="s">
        <v>0</v>
      </c>
      <c r="E17" s="7">
        <v>48</v>
      </c>
      <c r="F17" s="44"/>
      <c r="G17" s="44">
        <f>E17*F17</f>
        <v>0</v>
      </c>
    </row>
    <row r="18" spans="1:7" s="10" customFormat="1" ht="12.75">
      <c r="A18" s="6">
        <f>A17+1</f>
        <v>10</v>
      </c>
      <c r="B18" s="6"/>
      <c r="C18" s="47" t="s">
        <v>57</v>
      </c>
      <c r="D18" s="7" t="s">
        <v>18</v>
      </c>
      <c r="E18" s="7">
        <v>5</v>
      </c>
      <c r="F18" s="44"/>
      <c r="G18" s="44">
        <f>E18*F18</f>
        <v>0</v>
      </c>
    </row>
    <row r="19" spans="1:7" s="17" customFormat="1" ht="12.75">
      <c r="A19" s="25"/>
      <c r="B19" s="12" t="s">
        <v>56</v>
      </c>
      <c r="C19" s="117" t="s">
        <v>55</v>
      </c>
      <c r="D19" s="118"/>
      <c r="E19" s="118"/>
      <c r="F19" s="118"/>
      <c r="G19" s="119"/>
    </row>
    <row r="20" spans="1:7" ht="13.5">
      <c r="A20" s="24"/>
      <c r="B20" s="11" t="s">
        <v>54</v>
      </c>
      <c r="C20" s="120" t="s">
        <v>53</v>
      </c>
      <c r="D20" s="121"/>
      <c r="E20" s="121"/>
      <c r="F20" s="121"/>
      <c r="G20" s="122"/>
    </row>
    <row r="21" spans="1:7" ht="48">
      <c r="A21" s="6">
        <v>11</v>
      </c>
      <c r="B21" s="6"/>
      <c r="C21" s="47" t="s">
        <v>52</v>
      </c>
      <c r="D21" s="7" t="s">
        <v>1</v>
      </c>
      <c r="E21" s="7">
        <v>422</v>
      </c>
      <c r="F21" s="43"/>
      <c r="G21" s="43">
        <f>E21*F21</f>
        <v>0</v>
      </c>
    </row>
    <row r="22" spans="1:7" s="10" customFormat="1" ht="13.5">
      <c r="A22" s="9"/>
      <c r="B22" s="11" t="s">
        <v>51</v>
      </c>
      <c r="C22" s="120" t="s">
        <v>50</v>
      </c>
      <c r="D22" s="121"/>
      <c r="E22" s="121"/>
      <c r="F22" s="121"/>
      <c r="G22" s="122"/>
    </row>
    <row r="23" spans="1:7" ht="36">
      <c r="A23" s="6">
        <v>12</v>
      </c>
      <c r="B23" s="6"/>
      <c r="C23" s="47" t="s">
        <v>49</v>
      </c>
      <c r="D23" s="7" t="s">
        <v>1</v>
      </c>
      <c r="E23" s="7">
        <f>976+185</f>
        <v>1161</v>
      </c>
      <c r="F23" s="43"/>
      <c r="G23" s="43">
        <f>E23*F23</f>
        <v>0</v>
      </c>
    </row>
    <row r="24" spans="1:7" ht="12.75">
      <c r="A24" s="6"/>
      <c r="B24" s="23" t="s">
        <v>48</v>
      </c>
      <c r="C24" s="123" t="s">
        <v>47</v>
      </c>
      <c r="D24" s="124"/>
      <c r="E24" s="124"/>
      <c r="F24" s="124"/>
      <c r="G24" s="125"/>
    </row>
    <row r="25" spans="1:7" ht="72">
      <c r="A25" s="6">
        <v>13</v>
      </c>
      <c r="B25" s="6"/>
      <c r="C25" s="48" t="s">
        <v>46</v>
      </c>
      <c r="D25" s="7" t="s">
        <v>18</v>
      </c>
      <c r="E25" s="7">
        <v>3</v>
      </c>
      <c r="F25" s="43"/>
      <c r="G25" s="43">
        <f>E25*F25</f>
        <v>0</v>
      </c>
    </row>
    <row r="26" spans="1:7" ht="60">
      <c r="A26" s="6">
        <v>14</v>
      </c>
      <c r="B26" s="6"/>
      <c r="C26" s="47" t="s">
        <v>110</v>
      </c>
      <c r="D26" s="7" t="s">
        <v>18</v>
      </c>
      <c r="E26" s="7">
        <v>1</v>
      </c>
      <c r="F26" s="43"/>
      <c r="G26" s="43">
        <f>E26*F26</f>
        <v>0</v>
      </c>
    </row>
    <row r="27" spans="1:7" ht="24">
      <c r="A27" s="6">
        <v>15</v>
      </c>
      <c r="B27" s="6"/>
      <c r="C27" s="47" t="s">
        <v>109</v>
      </c>
      <c r="D27" s="7" t="s">
        <v>0</v>
      </c>
      <c r="E27" s="7">
        <v>40</v>
      </c>
      <c r="F27" s="43"/>
      <c r="G27" s="43">
        <f>E27*F27</f>
        <v>0</v>
      </c>
    </row>
    <row r="28" spans="1:7" ht="24">
      <c r="A28" s="6">
        <v>16</v>
      </c>
      <c r="B28" s="6"/>
      <c r="C28" s="49" t="s">
        <v>19</v>
      </c>
      <c r="D28" s="7" t="s">
        <v>2</v>
      </c>
      <c r="E28" s="7">
        <v>18</v>
      </c>
      <c r="F28" s="43"/>
      <c r="G28" s="43">
        <f>E28*F28</f>
        <v>0</v>
      </c>
    </row>
    <row r="29" spans="1:7" s="10" customFormat="1" ht="12.75">
      <c r="A29" s="13"/>
      <c r="B29" s="12" t="s">
        <v>45</v>
      </c>
      <c r="C29" s="117" t="s">
        <v>44</v>
      </c>
      <c r="D29" s="118"/>
      <c r="E29" s="118"/>
      <c r="F29" s="118"/>
      <c r="G29" s="119"/>
    </row>
    <row r="30" spans="1:7" ht="12.75" customHeight="1">
      <c r="A30" s="12"/>
      <c r="B30" s="12" t="s">
        <v>43</v>
      </c>
      <c r="C30" s="120" t="s">
        <v>42</v>
      </c>
      <c r="D30" s="121"/>
      <c r="E30" s="121"/>
      <c r="F30" s="121"/>
      <c r="G30" s="122"/>
    </row>
    <row r="31" spans="1:7" ht="36">
      <c r="A31" s="22">
        <v>17</v>
      </c>
      <c r="B31" s="6"/>
      <c r="C31" s="47" t="s">
        <v>156</v>
      </c>
      <c r="D31" s="7" t="s">
        <v>2</v>
      </c>
      <c r="E31" s="7">
        <f>+(1785.35+520.24+198.14+45*2)+(870+95)*1</f>
        <v>3558.73</v>
      </c>
      <c r="F31" s="43"/>
      <c r="G31" s="43">
        <f>E31*F31</f>
        <v>0</v>
      </c>
    </row>
    <row r="32" spans="1:7" ht="36">
      <c r="A32" s="22">
        <v>18</v>
      </c>
      <c r="B32" s="21"/>
      <c r="C32" s="47" t="s">
        <v>157</v>
      </c>
      <c r="D32" s="7" t="s">
        <v>2</v>
      </c>
      <c r="E32" s="7">
        <f>+(21.5+29.3)+(17.3+40.2+36.9+37.5+32.3+34.5)</f>
        <v>249.5</v>
      </c>
      <c r="F32" s="43"/>
      <c r="G32" s="43">
        <f>E32*F32</f>
        <v>0</v>
      </c>
    </row>
    <row r="33" spans="1:7" s="10" customFormat="1" ht="12.75" customHeight="1">
      <c r="A33" s="13"/>
      <c r="B33" s="12" t="s">
        <v>41</v>
      </c>
      <c r="C33" s="120" t="s">
        <v>40</v>
      </c>
      <c r="D33" s="121"/>
      <c r="E33" s="121"/>
      <c r="F33" s="121"/>
      <c r="G33" s="122"/>
    </row>
    <row r="34" spans="1:7" ht="48">
      <c r="A34" s="6">
        <v>19</v>
      </c>
      <c r="B34" s="6"/>
      <c r="C34" s="47" t="s">
        <v>39</v>
      </c>
      <c r="D34" s="7" t="s">
        <v>2</v>
      </c>
      <c r="E34" s="45">
        <f>+(17.3+40.2+36.9+37.5+32.3+34.5)+(17.5*5+0.21*10*10*2)</f>
        <v>328.2</v>
      </c>
      <c r="F34" s="46"/>
      <c r="G34" s="46">
        <f>E34*F34</f>
        <v>0</v>
      </c>
    </row>
    <row r="35" spans="1:7" s="10" customFormat="1" ht="12.75" customHeight="1">
      <c r="A35" s="20"/>
      <c r="B35" s="11" t="s">
        <v>38</v>
      </c>
      <c r="C35" s="120" t="s">
        <v>37</v>
      </c>
      <c r="D35" s="121"/>
      <c r="E35" s="121"/>
      <c r="F35" s="121"/>
      <c r="G35" s="122"/>
    </row>
    <row r="36" spans="1:7" s="60" customFormat="1" ht="36">
      <c r="A36" s="14">
        <v>21</v>
      </c>
      <c r="B36" s="14"/>
      <c r="C36" s="49" t="s">
        <v>158</v>
      </c>
      <c r="D36" s="16" t="s">
        <v>2</v>
      </c>
      <c r="E36" s="16">
        <f>1785.35+520.24+198.14+45*2</f>
        <v>2593.73</v>
      </c>
      <c r="F36" s="59"/>
      <c r="G36" s="59">
        <f>E36*F36</f>
        <v>0</v>
      </c>
    </row>
    <row r="37" spans="1:7" s="10" customFormat="1" ht="36">
      <c r="A37" s="6">
        <v>22</v>
      </c>
      <c r="B37" s="6"/>
      <c r="C37" s="47" t="s">
        <v>159</v>
      </c>
      <c r="D37" s="7" t="s">
        <v>2</v>
      </c>
      <c r="E37" s="7">
        <f>17.3+40.2+36.9+37.5+32.3+34.5+50.8</f>
        <v>249.5</v>
      </c>
      <c r="F37" s="44"/>
      <c r="G37" s="43">
        <f>E37*F37</f>
        <v>0</v>
      </c>
    </row>
    <row r="38" spans="1:7" s="10" customFormat="1" ht="12.75">
      <c r="A38" s="15"/>
      <c r="B38" s="12" t="s">
        <v>36</v>
      </c>
      <c r="C38" s="117" t="s">
        <v>35</v>
      </c>
      <c r="D38" s="118"/>
      <c r="E38" s="118"/>
      <c r="F38" s="118"/>
      <c r="G38" s="119"/>
    </row>
    <row r="39" spans="1:7" s="18" customFormat="1" ht="13.5" customHeight="1">
      <c r="A39" s="9"/>
      <c r="B39" s="11" t="s">
        <v>34</v>
      </c>
      <c r="C39" s="120" t="s">
        <v>33</v>
      </c>
      <c r="D39" s="121"/>
      <c r="E39" s="121"/>
      <c r="F39" s="121"/>
      <c r="G39" s="122"/>
    </row>
    <row r="40" spans="1:7" s="18" customFormat="1" ht="24">
      <c r="A40" s="6">
        <v>28</v>
      </c>
      <c r="B40" s="6"/>
      <c r="C40" s="50" t="s">
        <v>111</v>
      </c>
      <c r="D40" s="7" t="s">
        <v>2</v>
      </c>
      <c r="E40" s="7">
        <f>364+90</f>
        <v>454</v>
      </c>
      <c r="F40" s="43"/>
      <c r="G40" s="43">
        <f>E40*F40</f>
        <v>0</v>
      </c>
    </row>
    <row r="41" spans="1:7" s="18" customFormat="1" ht="36">
      <c r="A41" s="6">
        <v>28</v>
      </c>
      <c r="B41" s="6"/>
      <c r="C41" s="50" t="s">
        <v>160</v>
      </c>
      <c r="D41" s="7" t="s">
        <v>2</v>
      </c>
      <c r="E41" s="7">
        <f>1785.35+520.24</f>
        <v>2305.59</v>
      </c>
      <c r="F41" s="43"/>
      <c r="G41" s="43">
        <f>E41*F41</f>
        <v>0</v>
      </c>
    </row>
    <row r="42" spans="1:7" s="18" customFormat="1" ht="13.5" customHeight="1">
      <c r="A42" s="19"/>
      <c r="B42" s="11" t="s">
        <v>32</v>
      </c>
      <c r="C42" s="120" t="s">
        <v>31</v>
      </c>
      <c r="D42" s="121"/>
      <c r="E42" s="121"/>
      <c r="F42" s="121"/>
      <c r="G42" s="122"/>
    </row>
    <row r="43" spans="1:7" s="60" customFormat="1" ht="24">
      <c r="A43" s="14">
        <v>30</v>
      </c>
      <c r="B43" s="14"/>
      <c r="C43" s="61" t="s">
        <v>107</v>
      </c>
      <c r="D43" s="16" t="s">
        <v>2</v>
      </c>
      <c r="E43" s="16">
        <f>+E37</f>
        <v>249.5</v>
      </c>
      <c r="F43" s="59"/>
      <c r="G43" s="59">
        <f>E43*F43</f>
        <v>0</v>
      </c>
    </row>
    <row r="44" spans="1:7" s="10" customFormat="1" ht="13.5">
      <c r="A44" s="9"/>
      <c r="B44" s="11" t="s">
        <v>30</v>
      </c>
      <c r="C44" s="120" t="s">
        <v>29</v>
      </c>
      <c r="D44" s="121"/>
      <c r="E44" s="121"/>
      <c r="F44" s="121"/>
      <c r="G44" s="122"/>
    </row>
    <row r="45" spans="1:7" ht="36">
      <c r="A45" s="6">
        <v>32</v>
      </c>
      <c r="B45" s="6"/>
      <c r="C45" s="47" t="s">
        <v>28</v>
      </c>
      <c r="D45" s="7" t="s">
        <v>2</v>
      </c>
      <c r="E45" s="7">
        <f>198.14+45*2</f>
        <v>288.14</v>
      </c>
      <c r="F45" s="43"/>
      <c r="G45" s="43">
        <f>E45*F45</f>
        <v>0</v>
      </c>
    </row>
    <row r="46" spans="1:7" ht="36">
      <c r="A46" s="6">
        <v>33</v>
      </c>
      <c r="B46" s="6"/>
      <c r="C46" s="47" t="s">
        <v>112</v>
      </c>
      <c r="D46" s="7" t="s">
        <v>2</v>
      </c>
      <c r="E46" s="7">
        <v>50.8</v>
      </c>
      <c r="F46" s="43"/>
      <c r="G46" s="43">
        <f>E46*F46</f>
        <v>0</v>
      </c>
    </row>
    <row r="47" spans="1:7" s="17" customFormat="1" ht="12.75">
      <c r="A47" s="15"/>
      <c r="B47" s="12" t="s">
        <v>27</v>
      </c>
      <c r="C47" s="117" t="s">
        <v>26</v>
      </c>
      <c r="D47" s="118"/>
      <c r="E47" s="118"/>
      <c r="F47" s="118"/>
      <c r="G47" s="119"/>
    </row>
    <row r="48" spans="1:7" ht="12.75">
      <c r="A48" s="13"/>
      <c r="B48" s="12" t="s">
        <v>25</v>
      </c>
      <c r="C48" s="120" t="s">
        <v>24</v>
      </c>
      <c r="D48" s="121"/>
      <c r="E48" s="121"/>
      <c r="F48" s="121"/>
      <c r="G48" s="122"/>
    </row>
    <row r="49" spans="1:7" ht="24">
      <c r="A49" s="6">
        <v>34</v>
      </c>
      <c r="B49" s="6"/>
      <c r="C49" s="47" t="s">
        <v>23</v>
      </c>
      <c r="D49" s="7" t="s">
        <v>2</v>
      </c>
      <c r="E49" s="7">
        <v>1904.1</v>
      </c>
      <c r="F49" s="43"/>
      <c r="G49" s="43">
        <f>E49*F49</f>
        <v>0</v>
      </c>
    </row>
    <row r="50" spans="1:7" ht="20.25" customHeight="1">
      <c r="A50" s="6">
        <v>35</v>
      </c>
      <c r="B50" s="6"/>
      <c r="C50" s="47" t="s">
        <v>22</v>
      </c>
      <c r="D50" s="7" t="s">
        <v>0</v>
      </c>
      <c r="E50" s="7">
        <f>870+95</f>
        <v>965</v>
      </c>
      <c r="F50" s="43"/>
      <c r="G50" s="43">
        <f>E50*F50</f>
        <v>0</v>
      </c>
    </row>
    <row r="51" spans="1:7" s="10" customFormat="1" ht="12.75">
      <c r="A51" s="12"/>
      <c r="B51" s="12" t="s">
        <v>21</v>
      </c>
      <c r="C51" s="120" t="s">
        <v>20</v>
      </c>
      <c r="D51" s="121"/>
      <c r="E51" s="121"/>
      <c r="F51" s="121"/>
      <c r="G51" s="122"/>
    </row>
    <row r="52" spans="1:7" s="10" customFormat="1" ht="36">
      <c r="A52" s="6">
        <v>36</v>
      </c>
      <c r="B52" s="6"/>
      <c r="C52" s="47" t="s">
        <v>155</v>
      </c>
      <c r="D52" s="7" t="s">
        <v>0</v>
      </c>
      <c r="E52" s="7">
        <f>22+30.5+7.5+25+8*2+9*4+8*2</f>
        <v>153</v>
      </c>
      <c r="F52" s="44"/>
      <c r="G52" s="44">
        <f>E52*F52</f>
        <v>0</v>
      </c>
    </row>
    <row r="53" spans="1:7" s="10" customFormat="1" ht="24">
      <c r="A53" s="6">
        <v>37</v>
      </c>
      <c r="B53" s="6"/>
      <c r="C53" s="49" t="s">
        <v>19</v>
      </c>
      <c r="D53" s="16" t="s">
        <v>2</v>
      </c>
      <c r="E53" s="16">
        <f>24*3*2</f>
        <v>144</v>
      </c>
      <c r="F53" s="44"/>
      <c r="G53" s="44">
        <f>E53*F53</f>
        <v>0</v>
      </c>
    </row>
    <row r="54" spans="1:7" s="10" customFormat="1" ht="12.75">
      <c r="A54" s="13"/>
      <c r="B54" s="12" t="s">
        <v>17</v>
      </c>
      <c r="C54" s="117" t="s">
        <v>16</v>
      </c>
      <c r="D54" s="118"/>
      <c r="E54" s="118"/>
      <c r="F54" s="118"/>
      <c r="G54" s="119"/>
    </row>
    <row r="55" spans="1:7" ht="13.5">
      <c r="A55" s="9"/>
      <c r="B55" s="11" t="s">
        <v>4</v>
      </c>
      <c r="C55" s="120" t="s">
        <v>15</v>
      </c>
      <c r="D55" s="121"/>
      <c r="E55" s="121"/>
      <c r="F55" s="121"/>
      <c r="G55" s="122"/>
    </row>
    <row r="56" spans="1:7" ht="36">
      <c r="A56" s="6">
        <v>44</v>
      </c>
      <c r="B56" s="6"/>
      <c r="C56" s="47" t="s">
        <v>113</v>
      </c>
      <c r="D56" s="7" t="s">
        <v>0</v>
      </c>
      <c r="E56" s="7">
        <f>49.6+23.6+50.5+3*3+30+65.1+25</f>
        <v>252.8</v>
      </c>
      <c r="F56" s="43"/>
      <c r="G56" s="43">
        <f>E56*F56</f>
        <v>0</v>
      </c>
    </row>
    <row r="57" spans="1:7" ht="48">
      <c r="A57" s="6">
        <v>45</v>
      </c>
      <c r="B57" s="6"/>
      <c r="C57" s="47" t="s">
        <v>14</v>
      </c>
      <c r="D57" s="7" t="s">
        <v>0</v>
      </c>
      <c r="E57" s="7">
        <f>10.2+4*3+5.5+15.6</f>
        <v>43.3</v>
      </c>
      <c r="F57" s="43"/>
      <c r="G57" s="43">
        <f>E57*F57</f>
        <v>0</v>
      </c>
    </row>
    <row r="58" spans="1:7" s="10" customFormat="1" ht="13.5">
      <c r="A58" s="9"/>
      <c r="B58" s="11" t="s">
        <v>13</v>
      </c>
      <c r="C58" s="120" t="s">
        <v>12</v>
      </c>
      <c r="D58" s="121"/>
      <c r="E58" s="121"/>
      <c r="F58" s="121"/>
      <c r="G58" s="122"/>
    </row>
    <row r="59" spans="1:7" ht="36">
      <c r="A59" s="6">
        <v>46</v>
      </c>
      <c r="B59" s="6"/>
      <c r="C59" s="47" t="s">
        <v>11</v>
      </c>
      <c r="D59" s="7" t="s">
        <v>0</v>
      </c>
      <c r="E59" s="7">
        <f>89+12.7+209.5+185.15+410.5+411+30.5+19+12.8+155.5+160+23.5+7+8.5+75.6+30</f>
        <v>1840.25</v>
      </c>
      <c r="F59" s="43"/>
      <c r="G59" s="43">
        <f>E59*F59</f>
        <v>0</v>
      </c>
    </row>
    <row r="60" spans="1:7" ht="24" customHeight="1">
      <c r="A60" s="9"/>
      <c r="B60" s="8" t="s">
        <v>10</v>
      </c>
      <c r="C60" s="120" t="s">
        <v>9</v>
      </c>
      <c r="D60" s="121"/>
      <c r="E60" s="121"/>
      <c r="F60" s="121"/>
      <c r="G60" s="122"/>
    </row>
    <row r="61" spans="1:7" ht="40.5" customHeight="1">
      <c r="A61" s="6">
        <v>47</v>
      </c>
      <c r="B61" s="6"/>
      <c r="C61" s="47" t="s">
        <v>114</v>
      </c>
      <c r="D61" s="7" t="s">
        <v>0</v>
      </c>
      <c r="E61" s="7">
        <v>52.3</v>
      </c>
      <c r="F61" s="43"/>
      <c r="G61" s="43">
        <f>E61*F61</f>
        <v>0</v>
      </c>
    </row>
    <row r="62" spans="1:7" ht="24" customHeight="1">
      <c r="A62" s="9"/>
      <c r="B62" s="8"/>
      <c r="C62" s="120" t="s">
        <v>168</v>
      </c>
      <c r="D62" s="121"/>
      <c r="E62" s="121"/>
      <c r="F62" s="121"/>
      <c r="G62" s="122"/>
    </row>
    <row r="63" spans="1:7" ht="40.5" customHeight="1">
      <c r="A63" s="6">
        <v>33</v>
      </c>
      <c r="B63" s="6"/>
      <c r="C63" s="47" t="s">
        <v>169</v>
      </c>
      <c r="D63" s="7" t="s">
        <v>18</v>
      </c>
      <c r="E63" s="7">
        <v>2</v>
      </c>
      <c r="F63" s="43"/>
      <c r="G63" s="43">
        <f>E63*F63</f>
        <v>0</v>
      </c>
    </row>
    <row r="64" spans="1:7" ht="19.5" customHeight="1">
      <c r="A64" s="6"/>
      <c r="B64" s="6"/>
      <c r="C64" s="5"/>
      <c r="D64" s="114" t="s">
        <v>8</v>
      </c>
      <c r="E64" s="115"/>
      <c r="F64" s="116"/>
      <c r="G64" s="43">
        <f>SUM(G6:G61)</f>
        <v>0</v>
      </c>
    </row>
  </sheetData>
  <sheetProtection selectLockedCells="1" selectUnlockedCells="1"/>
  <mergeCells count="34">
    <mergeCell ref="C62:G62"/>
    <mergeCell ref="C3:C4"/>
    <mergeCell ref="D3:E3"/>
    <mergeCell ref="C11:G11"/>
    <mergeCell ref="C13:G13"/>
    <mergeCell ref="C22:G22"/>
    <mergeCell ref="C9:G9"/>
    <mergeCell ref="A1:G1"/>
    <mergeCell ref="A2:G2"/>
    <mergeCell ref="F3:F4"/>
    <mergeCell ref="G3:G4"/>
    <mergeCell ref="C19:G19"/>
    <mergeCell ref="C20:G20"/>
    <mergeCell ref="A3:A4"/>
    <mergeCell ref="C6:G6"/>
    <mergeCell ref="C7:G7"/>
    <mergeCell ref="B3:B4"/>
    <mergeCell ref="C48:G48"/>
    <mergeCell ref="C30:G30"/>
    <mergeCell ref="C33:G33"/>
    <mergeCell ref="C35:G35"/>
    <mergeCell ref="C24:G24"/>
    <mergeCell ref="C29:G29"/>
    <mergeCell ref="C38:G38"/>
    <mergeCell ref="D64:F64"/>
    <mergeCell ref="C54:G54"/>
    <mergeCell ref="C60:G60"/>
    <mergeCell ref="C55:G55"/>
    <mergeCell ref="C58:G58"/>
    <mergeCell ref="C39:G39"/>
    <mergeCell ref="C42:G42"/>
    <mergeCell ref="C44:G44"/>
    <mergeCell ref="C47:G47"/>
    <mergeCell ref="C51:G51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15.140625" style="0" customWidth="1"/>
    <col min="4" max="4" width="39.140625" style="0" customWidth="1"/>
    <col min="6" max="6" width="9.28125" style="0" bestFit="1" customWidth="1"/>
    <col min="7" max="7" width="11.28125" style="0" bestFit="1" customWidth="1"/>
    <col min="8" max="8" width="9.8515625" style="0" bestFit="1" customWidth="1"/>
  </cols>
  <sheetData>
    <row r="1" spans="1:8" ht="12.75">
      <c r="A1" s="138" t="s">
        <v>166</v>
      </c>
      <c r="B1" s="138"/>
      <c r="C1" s="138"/>
      <c r="D1" s="138"/>
      <c r="E1" s="138"/>
      <c r="F1" s="138"/>
      <c r="G1" s="138"/>
      <c r="H1" s="138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24.75" customHeight="1">
      <c r="A3" s="56" t="s">
        <v>82</v>
      </c>
      <c r="B3" s="139" t="s">
        <v>154</v>
      </c>
      <c r="C3" s="139"/>
      <c r="D3" s="139"/>
      <c r="E3" s="139"/>
      <c r="F3" s="139"/>
      <c r="G3" s="139"/>
      <c r="H3" s="139"/>
    </row>
    <row r="4" spans="1:8" ht="12.75">
      <c r="A4" s="57" t="s">
        <v>83</v>
      </c>
      <c r="B4" s="57" t="s">
        <v>164</v>
      </c>
      <c r="C4" s="57"/>
      <c r="D4" s="57"/>
      <c r="E4" s="57"/>
      <c r="F4" s="57"/>
      <c r="G4" s="57"/>
      <c r="H4" s="57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8" ht="12.75">
      <c r="A6" s="89" t="s">
        <v>85</v>
      </c>
      <c r="B6" s="90" t="s">
        <v>86</v>
      </c>
      <c r="C6" s="90" t="s">
        <v>87</v>
      </c>
      <c r="D6" s="90" t="s">
        <v>88</v>
      </c>
      <c r="E6" s="91" t="s">
        <v>89</v>
      </c>
      <c r="F6" s="90" t="s">
        <v>90</v>
      </c>
      <c r="G6" s="90" t="s">
        <v>91</v>
      </c>
      <c r="H6" s="92" t="s">
        <v>92</v>
      </c>
    </row>
    <row r="7" spans="1:8" s="10" customFormat="1" ht="12.75">
      <c r="A7" s="83"/>
      <c r="B7" s="84" t="s">
        <v>161</v>
      </c>
      <c r="C7" s="140"/>
      <c r="D7" s="140"/>
      <c r="E7" s="140"/>
      <c r="F7" s="140"/>
      <c r="G7" s="140"/>
      <c r="H7" s="93"/>
    </row>
    <row r="8" spans="1:8" ht="12.75">
      <c r="A8" s="94">
        <v>1</v>
      </c>
      <c r="B8" s="36" t="s">
        <v>97</v>
      </c>
      <c r="C8" s="30"/>
      <c r="D8" s="31"/>
      <c r="E8" s="31"/>
      <c r="F8" s="31"/>
      <c r="G8" s="31"/>
      <c r="H8" s="95"/>
    </row>
    <row r="9" spans="1:8" ht="26.25">
      <c r="A9" s="96">
        <v>1</v>
      </c>
      <c r="B9" s="51" t="s">
        <v>116</v>
      </c>
      <c r="C9" s="29" t="s">
        <v>98</v>
      </c>
      <c r="D9" s="51" t="s">
        <v>132</v>
      </c>
      <c r="E9" s="51" t="s">
        <v>1</v>
      </c>
      <c r="F9" s="52">
        <v>267.52</v>
      </c>
      <c r="G9" s="52"/>
      <c r="H9" s="97">
        <f>F9*G9</f>
        <v>0</v>
      </c>
    </row>
    <row r="10" spans="1:8" ht="26.25">
      <c r="A10" s="96">
        <v>2</v>
      </c>
      <c r="B10" s="51" t="s">
        <v>117</v>
      </c>
      <c r="C10" s="29" t="s">
        <v>98</v>
      </c>
      <c r="D10" s="51" t="s">
        <v>133</v>
      </c>
      <c r="E10" s="51" t="s">
        <v>1</v>
      </c>
      <c r="F10" s="52">
        <v>267.52</v>
      </c>
      <c r="G10" s="52"/>
      <c r="H10" s="97">
        <f aca="true" t="shared" si="0" ref="H10:H25">F10*G10</f>
        <v>0</v>
      </c>
    </row>
    <row r="11" spans="1:8" ht="26.25">
      <c r="A11" s="96">
        <v>3</v>
      </c>
      <c r="B11" s="51" t="s">
        <v>118</v>
      </c>
      <c r="C11" s="29" t="s">
        <v>98</v>
      </c>
      <c r="D11" s="51" t="s">
        <v>134</v>
      </c>
      <c r="E11" s="51" t="s">
        <v>0</v>
      </c>
      <c r="F11" s="52">
        <v>830</v>
      </c>
      <c r="G11" s="52"/>
      <c r="H11" s="97">
        <f t="shared" si="0"/>
        <v>0</v>
      </c>
    </row>
    <row r="12" spans="1:8" ht="39">
      <c r="A12" s="96">
        <v>4</v>
      </c>
      <c r="B12" s="51" t="s">
        <v>119</v>
      </c>
      <c r="C12" s="29" t="s">
        <v>98</v>
      </c>
      <c r="D12" s="51" t="s">
        <v>135</v>
      </c>
      <c r="E12" s="51" t="s">
        <v>0</v>
      </c>
      <c r="F12" s="52">
        <v>50</v>
      </c>
      <c r="G12" s="52"/>
      <c r="H12" s="97">
        <f t="shared" si="0"/>
        <v>0</v>
      </c>
    </row>
    <row r="13" spans="1:8" ht="12.75">
      <c r="A13" s="96">
        <v>5</v>
      </c>
      <c r="B13" s="51" t="s">
        <v>120</v>
      </c>
      <c r="C13" s="29" t="s">
        <v>98</v>
      </c>
      <c r="D13" s="51" t="s">
        <v>136</v>
      </c>
      <c r="E13" s="51" t="s">
        <v>0</v>
      </c>
      <c r="F13" s="52">
        <v>30</v>
      </c>
      <c r="G13" s="52"/>
      <c r="H13" s="97">
        <f t="shared" si="0"/>
        <v>0</v>
      </c>
    </row>
    <row r="14" spans="1:8" ht="39">
      <c r="A14" s="96">
        <v>7</v>
      </c>
      <c r="B14" s="51" t="s">
        <v>121</v>
      </c>
      <c r="C14" s="29" t="s">
        <v>98</v>
      </c>
      <c r="D14" s="51" t="s">
        <v>137</v>
      </c>
      <c r="E14" s="51" t="s">
        <v>1</v>
      </c>
      <c r="F14" s="52">
        <v>12</v>
      </c>
      <c r="G14" s="52"/>
      <c r="H14" s="97">
        <f t="shared" si="0"/>
        <v>0</v>
      </c>
    </row>
    <row r="15" spans="1:8" ht="26.25">
      <c r="A15" s="96">
        <v>8</v>
      </c>
      <c r="B15" s="51" t="s">
        <v>122</v>
      </c>
      <c r="C15" s="29" t="s">
        <v>98</v>
      </c>
      <c r="D15" s="51" t="s">
        <v>138</v>
      </c>
      <c r="E15" s="51" t="s">
        <v>0</v>
      </c>
      <c r="F15" s="52">
        <v>22.5</v>
      </c>
      <c r="G15" s="52"/>
      <c r="H15" s="97">
        <f t="shared" si="0"/>
        <v>0</v>
      </c>
    </row>
    <row r="16" spans="1:8" ht="26.25">
      <c r="A16" s="96">
        <v>9</v>
      </c>
      <c r="B16" s="51" t="s">
        <v>123</v>
      </c>
      <c r="C16" s="29" t="s">
        <v>98</v>
      </c>
      <c r="D16" s="51" t="s">
        <v>139</v>
      </c>
      <c r="E16" s="51" t="s">
        <v>0</v>
      </c>
      <c r="F16" s="52">
        <v>25</v>
      </c>
      <c r="G16" s="52"/>
      <c r="H16" s="97">
        <f t="shared" si="0"/>
        <v>0</v>
      </c>
    </row>
    <row r="17" spans="1:8" ht="39">
      <c r="A17" s="96">
        <v>10</v>
      </c>
      <c r="B17" s="51" t="s">
        <v>124</v>
      </c>
      <c r="C17" s="29" t="s">
        <v>98</v>
      </c>
      <c r="D17" s="51" t="s">
        <v>140</v>
      </c>
      <c r="E17" s="51" t="s">
        <v>141</v>
      </c>
      <c r="F17" s="52">
        <v>45</v>
      </c>
      <c r="G17" s="52"/>
      <c r="H17" s="97">
        <f t="shared" si="0"/>
        <v>0</v>
      </c>
    </row>
    <row r="18" spans="1:8" ht="26.25">
      <c r="A18" s="96">
        <v>11</v>
      </c>
      <c r="B18" s="51" t="s">
        <v>125</v>
      </c>
      <c r="C18" s="29" t="s">
        <v>98</v>
      </c>
      <c r="D18" s="51" t="s">
        <v>162</v>
      </c>
      <c r="E18" s="51" t="s">
        <v>141</v>
      </c>
      <c r="F18" s="52">
        <v>23</v>
      </c>
      <c r="G18" s="52"/>
      <c r="H18" s="97">
        <f t="shared" si="0"/>
        <v>0</v>
      </c>
    </row>
    <row r="19" spans="1:8" ht="26.25">
      <c r="A19" s="96">
        <v>14</v>
      </c>
      <c r="B19" s="51" t="s">
        <v>100</v>
      </c>
      <c r="C19" s="29" t="s">
        <v>98</v>
      </c>
      <c r="D19" s="51" t="s">
        <v>163</v>
      </c>
      <c r="E19" s="51" t="s">
        <v>141</v>
      </c>
      <c r="F19" s="52">
        <v>23</v>
      </c>
      <c r="G19" s="52"/>
      <c r="H19" s="97">
        <f t="shared" si="0"/>
        <v>0</v>
      </c>
    </row>
    <row r="20" spans="1:8" ht="39">
      <c r="A20" s="96">
        <v>16</v>
      </c>
      <c r="B20" s="51" t="s">
        <v>99</v>
      </c>
      <c r="C20" s="29" t="s">
        <v>98</v>
      </c>
      <c r="D20" s="51" t="s">
        <v>142</v>
      </c>
      <c r="E20" s="51" t="s">
        <v>143</v>
      </c>
      <c r="F20" s="52">
        <v>90</v>
      </c>
      <c r="G20" s="52"/>
      <c r="H20" s="97">
        <f t="shared" si="0"/>
        <v>0</v>
      </c>
    </row>
    <row r="21" spans="1:8" ht="39">
      <c r="A21" s="96">
        <v>17</v>
      </c>
      <c r="B21" s="51" t="s">
        <v>126</v>
      </c>
      <c r="C21" s="29" t="s">
        <v>98</v>
      </c>
      <c r="D21" s="51" t="s">
        <v>144</v>
      </c>
      <c r="E21" s="51" t="s">
        <v>143</v>
      </c>
      <c r="F21" s="52">
        <v>92</v>
      </c>
      <c r="G21" s="52"/>
      <c r="H21" s="97">
        <f t="shared" si="0"/>
        <v>0</v>
      </c>
    </row>
    <row r="22" spans="1:8" ht="39">
      <c r="A22" s="96">
        <v>18</v>
      </c>
      <c r="B22" s="51" t="s">
        <v>127</v>
      </c>
      <c r="C22" s="29" t="s">
        <v>98</v>
      </c>
      <c r="D22" s="51" t="s">
        <v>145</v>
      </c>
      <c r="E22" s="51" t="s">
        <v>143</v>
      </c>
      <c r="F22" s="52">
        <v>1</v>
      </c>
      <c r="G22" s="52"/>
      <c r="H22" s="97">
        <f t="shared" si="0"/>
        <v>0</v>
      </c>
    </row>
    <row r="23" spans="1:8" ht="12.75">
      <c r="A23" s="96">
        <v>19</v>
      </c>
      <c r="B23" s="51" t="s">
        <v>128</v>
      </c>
      <c r="C23" s="29" t="s">
        <v>98</v>
      </c>
      <c r="D23" s="51" t="s">
        <v>146</v>
      </c>
      <c r="E23" s="51" t="s">
        <v>147</v>
      </c>
      <c r="F23" s="52">
        <v>23</v>
      </c>
      <c r="G23" s="52"/>
      <c r="H23" s="97">
        <f t="shared" si="0"/>
        <v>0</v>
      </c>
    </row>
    <row r="24" spans="1:8" ht="26.25">
      <c r="A24" s="96">
        <v>20</v>
      </c>
      <c r="B24" s="51" t="s">
        <v>129</v>
      </c>
      <c r="C24" s="29" t="s">
        <v>98</v>
      </c>
      <c r="D24" s="51" t="s">
        <v>148</v>
      </c>
      <c r="E24" s="51" t="s">
        <v>141</v>
      </c>
      <c r="F24" s="52">
        <v>5</v>
      </c>
      <c r="G24" s="52"/>
      <c r="H24" s="97">
        <f t="shared" si="0"/>
        <v>0</v>
      </c>
    </row>
    <row r="25" spans="1:8" ht="39">
      <c r="A25" s="96">
        <v>21</v>
      </c>
      <c r="B25" s="51" t="s">
        <v>130</v>
      </c>
      <c r="C25" s="29" t="s">
        <v>98</v>
      </c>
      <c r="D25" s="51" t="s">
        <v>149</v>
      </c>
      <c r="E25" s="51" t="s">
        <v>150</v>
      </c>
      <c r="F25" s="52">
        <v>23</v>
      </c>
      <c r="G25" s="52"/>
      <c r="H25" s="97">
        <f t="shared" si="0"/>
        <v>0</v>
      </c>
    </row>
    <row r="26" spans="1:8" ht="26.25">
      <c r="A26" s="96">
        <v>22</v>
      </c>
      <c r="B26" s="51" t="s">
        <v>131</v>
      </c>
      <c r="C26" s="29" t="s">
        <v>98</v>
      </c>
      <c r="D26" s="51" t="s">
        <v>151</v>
      </c>
      <c r="E26" s="51" t="s">
        <v>141</v>
      </c>
      <c r="F26" s="52">
        <v>23</v>
      </c>
      <c r="G26" s="52"/>
      <c r="H26" s="97">
        <f>F26*G26</f>
        <v>0</v>
      </c>
    </row>
    <row r="27" spans="1:8" ht="26.25">
      <c r="A27" s="98">
        <v>23</v>
      </c>
      <c r="B27" s="99"/>
      <c r="C27" s="100" t="s">
        <v>98</v>
      </c>
      <c r="D27" s="101" t="s">
        <v>153</v>
      </c>
      <c r="E27" s="101" t="s">
        <v>143</v>
      </c>
      <c r="F27" s="102">
        <v>23</v>
      </c>
      <c r="G27" s="102"/>
      <c r="H27" s="103">
        <f>F27*G27</f>
        <v>0</v>
      </c>
    </row>
    <row r="28" spans="1:8" ht="12.75">
      <c r="A28" s="53"/>
      <c r="B28" s="85"/>
      <c r="C28" s="86"/>
      <c r="D28" s="87"/>
      <c r="E28" s="88"/>
      <c r="F28" s="54"/>
      <c r="G28" s="55"/>
      <c r="H28" s="55"/>
    </row>
    <row r="29" spans="1:8" ht="12.75">
      <c r="A29" s="32"/>
      <c r="B29" s="33"/>
      <c r="C29" s="33"/>
      <c r="D29" s="34"/>
      <c r="E29" s="35"/>
      <c r="F29" s="141" t="s">
        <v>152</v>
      </c>
      <c r="G29" s="141"/>
      <c r="H29" s="40">
        <f>SUM(H7:H27)</f>
        <v>0</v>
      </c>
    </row>
  </sheetData>
  <sheetProtection/>
  <mergeCells count="4">
    <mergeCell ref="A1:H1"/>
    <mergeCell ref="B3:H3"/>
    <mergeCell ref="C7:G7"/>
    <mergeCell ref="F29:G29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421875" style="60" customWidth="1"/>
    <col min="2" max="2" width="12.28125" style="60" customWidth="1"/>
    <col min="3" max="3" width="10.7109375" style="60" customWidth="1"/>
    <col min="4" max="4" width="36.7109375" style="60" customWidth="1"/>
    <col min="5" max="5" width="5.8515625" style="60" customWidth="1"/>
    <col min="6" max="6" width="8.57421875" style="60" customWidth="1"/>
    <col min="7" max="7" width="8.8515625" style="60" customWidth="1"/>
    <col min="8" max="8" width="11.140625" style="60" customWidth="1"/>
    <col min="9" max="16384" width="8.8515625" style="60" customWidth="1"/>
  </cols>
  <sheetData>
    <row r="1" spans="1:8" ht="12.75">
      <c r="A1" s="143" t="s">
        <v>166</v>
      </c>
      <c r="B1" s="143"/>
      <c r="C1" s="143"/>
      <c r="D1" s="143"/>
      <c r="E1" s="143"/>
      <c r="F1" s="143"/>
      <c r="G1" s="143"/>
      <c r="H1" s="143"/>
    </row>
    <row r="2" spans="1:8" ht="12.75">
      <c r="A2" s="62"/>
      <c r="B2" s="62"/>
      <c r="C2" s="62"/>
      <c r="D2" s="62"/>
      <c r="E2" s="62"/>
      <c r="F2" s="62"/>
      <c r="G2" s="62"/>
      <c r="H2" s="62"/>
    </row>
    <row r="3" spans="1:8" ht="26.25">
      <c r="A3" s="63" t="s">
        <v>82</v>
      </c>
      <c r="B3" s="142" t="s">
        <v>154</v>
      </c>
      <c r="C3" s="142"/>
      <c r="D3" s="142"/>
      <c r="E3" s="142"/>
      <c r="F3" s="142"/>
      <c r="G3" s="142"/>
      <c r="H3" s="142"/>
    </row>
    <row r="4" spans="1:8" ht="12.75">
      <c r="A4" s="62" t="s">
        <v>83</v>
      </c>
      <c r="B4" s="62" t="s">
        <v>84</v>
      </c>
      <c r="C4" s="62"/>
      <c r="D4" s="62"/>
      <c r="E4" s="62"/>
      <c r="F4" s="62"/>
      <c r="G4" s="62"/>
      <c r="H4" s="62"/>
    </row>
    <row r="5" spans="1:8" ht="12.75">
      <c r="A5" s="64"/>
      <c r="B5" s="64"/>
      <c r="C5" s="64"/>
      <c r="D5" s="64"/>
      <c r="E5" s="64"/>
      <c r="F5" s="64"/>
      <c r="G5" s="64"/>
      <c r="H5" s="64"/>
    </row>
    <row r="6" spans="1:8" ht="24">
      <c r="A6" s="65" t="s">
        <v>85</v>
      </c>
      <c r="B6" s="65" t="s">
        <v>86</v>
      </c>
      <c r="C6" s="65" t="s">
        <v>87</v>
      </c>
      <c r="D6" s="65" t="s">
        <v>88</v>
      </c>
      <c r="E6" s="58" t="s">
        <v>89</v>
      </c>
      <c r="F6" s="65" t="s">
        <v>90</v>
      </c>
      <c r="G6" s="65" t="s">
        <v>91</v>
      </c>
      <c r="H6" s="65" t="s">
        <v>92</v>
      </c>
    </row>
    <row r="7" spans="1:8" ht="12.75">
      <c r="A7" s="66">
        <v>1</v>
      </c>
      <c r="B7" s="146" t="s">
        <v>167</v>
      </c>
      <c r="C7" s="67"/>
      <c r="D7" s="68"/>
      <c r="E7" s="68"/>
      <c r="F7" s="68"/>
      <c r="G7" s="68"/>
      <c r="H7" s="69"/>
    </row>
    <row r="8" spans="1:8" ht="33.75">
      <c r="A8" s="70">
        <v>11</v>
      </c>
      <c r="B8" s="71" t="s">
        <v>95</v>
      </c>
      <c r="C8" s="58" t="s">
        <v>93</v>
      </c>
      <c r="D8" s="74" t="s">
        <v>115</v>
      </c>
      <c r="E8" s="72" t="s">
        <v>94</v>
      </c>
      <c r="F8" s="75">
        <f>4+5+2*8+38+8+64+8</f>
        <v>143</v>
      </c>
      <c r="G8" s="73"/>
      <c r="H8" s="73">
        <f>F8*G8</f>
        <v>0</v>
      </c>
    </row>
    <row r="9" spans="1:8" ht="12.75">
      <c r="A9" s="76"/>
      <c r="B9" s="77"/>
      <c r="C9" s="77"/>
      <c r="D9" s="78"/>
      <c r="E9" s="79"/>
      <c r="F9" s="144" t="s">
        <v>96</v>
      </c>
      <c r="G9" s="145"/>
      <c r="H9" s="80">
        <f>SUM(H8:H8)</f>
        <v>0</v>
      </c>
    </row>
  </sheetData>
  <sheetProtection/>
  <mergeCells count="3">
    <mergeCell ref="B3:H3"/>
    <mergeCell ref="A1:H1"/>
    <mergeCell ref="F9:G9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E531</cp:lastModifiedBy>
  <cp:lastPrinted>2020-03-04T10:04:40Z</cp:lastPrinted>
  <dcterms:created xsi:type="dcterms:W3CDTF">2015-09-03T07:27:12Z</dcterms:created>
  <dcterms:modified xsi:type="dcterms:W3CDTF">2021-08-02T19:38:37Z</dcterms:modified>
  <cp:category/>
  <cp:version/>
  <cp:contentType/>
  <cp:contentStatus/>
</cp:coreProperties>
</file>