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budynki" sheetId="1" r:id="rId1"/>
    <sheet name="elektronika" sheetId="2" r:id="rId2"/>
    <sheet name="środki trwałe" sheetId="3" r:id="rId3"/>
    <sheet name="wykaz pojazdów" sheetId="4" r:id="rId4"/>
    <sheet name="wykaz szkód" sheetId="5" r:id="rId5"/>
  </sheets>
  <definedNames>
    <definedName name="_xlnm.Print_Area" localSheetId="0">'budynki'!$A$1:$K$181</definedName>
    <definedName name="_xlnm.Print_Area" localSheetId="1">'elektronika'!$A$1:$F$220</definedName>
    <definedName name="_xlnm.Print_Area" localSheetId="2">'środki trwałe'!$A$1:$F$16</definedName>
    <definedName name="_xlnm.Print_Area" localSheetId="4">'wykaz szkód'!$A$1:$H$68</definedName>
  </definedNames>
  <calcPr fullCalcOnLoad="1"/>
</workbook>
</file>

<file path=xl/sharedStrings.xml><?xml version="1.0" encoding="utf-8"?>
<sst xmlns="http://schemas.openxmlformats.org/spreadsheetml/2006/main" count="1258" uniqueCount="765">
  <si>
    <t>Tabela nr 1</t>
  </si>
  <si>
    <t>Wykaz budynków i budowli</t>
  </si>
  <si>
    <t>Sposób obliczenia wartości odtworzeniowej = budynki administracyjne, budynki szkolne, hale sportowe, budynki mieszkalne, świetlice - 5 927,00 zł /m2, remizy OSP - 4 742,00 zł/m2, budynki gospodarcze - 2 964,00 zł/m2</t>
  </si>
  <si>
    <t>lp.</t>
  </si>
  <si>
    <t>nazwa budynku / budowli</t>
  </si>
  <si>
    <t>rok budowy</t>
  </si>
  <si>
    <t xml:space="preserve">wartość początkowa (księgowa brutto)             </t>
  </si>
  <si>
    <t>wartość odtworzeniowa</t>
  </si>
  <si>
    <t xml:space="preserve">zabezpieczenia (znane zabiezpieczenia p-poż i przeciw kradzieżowe)                                     </t>
  </si>
  <si>
    <t>powierzchnia (m2)</t>
  </si>
  <si>
    <t>czy budynek posiada aktualne przeglądy?</t>
  </si>
  <si>
    <t>konstrukcja budynku i pokrycie dachu</t>
  </si>
  <si>
    <t>przeprowadzone remonty (rok, zakres prac)</t>
  </si>
  <si>
    <t>lokalizacja (adres)</t>
  </si>
  <si>
    <t>1.</t>
  </si>
  <si>
    <t>Urząd Gminy</t>
  </si>
  <si>
    <t>Liczba pracowników: 31</t>
  </si>
  <si>
    <t>Budynek  Zakładu Gospodarki Komunalnej</t>
  </si>
  <si>
    <t>gaśnice</t>
  </si>
  <si>
    <t>piętrowy, murowany,pokrycie dachowe  -blacha</t>
  </si>
  <si>
    <t>przebudowany, po termomodernizacji</t>
  </si>
  <si>
    <t>Damnica, ul. Strażacka</t>
  </si>
  <si>
    <t>Budynek mieszkalny (lokal mieszkalny)</t>
  </si>
  <si>
    <t>murowany,pokrycie dachowe -blacha trapezowa</t>
  </si>
  <si>
    <t>Damno 12E</t>
  </si>
  <si>
    <t>Budynek mieszkalny (lokal w budynku)</t>
  </si>
  <si>
    <t>murowany,pokrycie dachowe  -eternit</t>
  </si>
  <si>
    <t>Święcichowo 1</t>
  </si>
  <si>
    <t>murowany ,pokrycie dachowe  blacha</t>
  </si>
  <si>
    <t>Zagórzyca 20</t>
  </si>
  <si>
    <t>Budynek niemieszkalny- piwnica</t>
  </si>
  <si>
    <t>murowany</t>
  </si>
  <si>
    <t>Budynek mieszkalny</t>
  </si>
  <si>
    <t>murowany ,pokrycie dachowe  eternit</t>
  </si>
  <si>
    <t>Damnica, ul. Witosa 1/2</t>
  </si>
  <si>
    <t>murowany ,pokrycie   dachowe eternit</t>
  </si>
  <si>
    <t>Damnica ul. Witosa 1/1</t>
  </si>
  <si>
    <t xml:space="preserve">murowany, pokrycie dachu  papa </t>
  </si>
  <si>
    <t>Damnica, ul. Witosa 17/3</t>
  </si>
  <si>
    <t>murowany ,pokrycie dahcu  papa</t>
  </si>
  <si>
    <t>Damnica, ul. Witosa 17/4</t>
  </si>
  <si>
    <t>Damnica, ul. Witosa 17/1</t>
  </si>
  <si>
    <t>murowany,pokrycie  dachu  papa</t>
  </si>
  <si>
    <t>murowany  pokrcycie dachu  papa</t>
  </si>
  <si>
    <t>Damnica, ul. Witosa 17/5</t>
  </si>
  <si>
    <t>murowany, pokrycie  dachu papa</t>
  </si>
  <si>
    <t>Damnica, ul. Witosa 17/2</t>
  </si>
  <si>
    <t>Budynek niemieszkalny – piwnica</t>
  </si>
  <si>
    <t>ok.1900</t>
  </si>
  <si>
    <t>murowany  , pokrycie  dachu  papa</t>
  </si>
  <si>
    <t>Budunek niemieszkalny – b. gosp.</t>
  </si>
  <si>
    <t>ok..1900</t>
  </si>
  <si>
    <t>Budunek niemieszkalny - piwnica</t>
  </si>
  <si>
    <t>Budunek niemieszkalny – b.gosp.</t>
  </si>
  <si>
    <t>Budynek gospodarczy</t>
  </si>
  <si>
    <t>murowany, pokrycie dachu papa</t>
  </si>
  <si>
    <t>Wiatrowo, działka nr 4/8</t>
  </si>
  <si>
    <t>murowany, pokrycie dachu – eternit</t>
  </si>
  <si>
    <t>Wiatrowo 6A i 6C</t>
  </si>
  <si>
    <t>Budynek mieszkalny – b. gosp.</t>
  </si>
  <si>
    <t xml:space="preserve">Wiatrowo 6A </t>
  </si>
  <si>
    <t>Budynek niemieszkalny – strych, piwnica</t>
  </si>
  <si>
    <t>Wiatrowo 6C</t>
  </si>
  <si>
    <t>murowany, pokrycie dachu  - eternit</t>
  </si>
  <si>
    <t>Mianowice 9 C i 9D</t>
  </si>
  <si>
    <t xml:space="preserve">Budynek gospodarczy </t>
  </si>
  <si>
    <t xml:space="preserve">murowany , pokrycie dachu  eternit </t>
  </si>
  <si>
    <t>Damno 35A i 35A/2</t>
  </si>
  <si>
    <t xml:space="preserve">murowany, pokrycie  dachu  eternit </t>
  </si>
  <si>
    <t>Damno 34</t>
  </si>
  <si>
    <t>murowany , pkrycie dachu  eternit</t>
  </si>
  <si>
    <t xml:space="preserve">murowany, pokrycie  dachu, eternit </t>
  </si>
  <si>
    <t>Damno 8b i 8a</t>
  </si>
  <si>
    <t>ok..1920</t>
  </si>
  <si>
    <t>Damno, działka 9/15</t>
  </si>
  <si>
    <t xml:space="preserve">murowany </t>
  </si>
  <si>
    <t xml:space="preserve">Budynek mieszkalny </t>
  </si>
  <si>
    <t>murowany, pokrycie dachowe – eternit</t>
  </si>
  <si>
    <t>Paprzyce 6D</t>
  </si>
  <si>
    <t>Budynek niemieszkalny – b. gosp.</t>
  </si>
  <si>
    <t>murowany, pokrcie dachu papa</t>
  </si>
  <si>
    <t>Jeziorka 6</t>
  </si>
  <si>
    <t>Jeziorka, działka 6/4</t>
  </si>
  <si>
    <t xml:space="preserve">murowany  pokrycie  dachu eternit </t>
  </si>
  <si>
    <t>Zagórzyczki 9/1, 9/2, 9/3</t>
  </si>
  <si>
    <t>Zagórzyczki 9</t>
  </si>
  <si>
    <t>murowany  , pokrycie dachu eternit</t>
  </si>
  <si>
    <t>Bobrowniki 7</t>
  </si>
  <si>
    <t xml:space="preserve">murowany  , pokrycie   dachu, papa   </t>
  </si>
  <si>
    <t>Jeziorka  9A i 9B</t>
  </si>
  <si>
    <t>Bobrowniki, działka nr 10/79</t>
  </si>
  <si>
    <t>Budynek Ośr. Zdrowia</t>
  </si>
  <si>
    <t>murowany  , pokrycie dachu  blacha</t>
  </si>
  <si>
    <t>Termomodernizacja  , wymiana  okien  , pokrycia dachowego , wymaina  centarlanego ogrzewanaia</t>
  </si>
  <si>
    <t>Stara Dąbrowa</t>
  </si>
  <si>
    <t>murowany  pokrycie  dachu  blacha</t>
  </si>
  <si>
    <t>wymiana  komina</t>
  </si>
  <si>
    <t>Bobrowniki</t>
  </si>
  <si>
    <t>Siedziba GOPS</t>
  </si>
  <si>
    <r>
      <rPr>
        <sz val="10"/>
        <rFont val="Calibri"/>
        <family val="2"/>
      </rPr>
      <t>150,32 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-biuro,15,95 m</t>
    </r>
    <r>
      <rPr>
        <vertAlign val="superscript"/>
        <sz val="10"/>
        <rFont val="Calibri"/>
        <family val="2"/>
      </rPr>
      <t>2</t>
    </r>
    <r>
      <rPr>
        <strike/>
        <vertAlign val="superscript"/>
        <sz val="10"/>
        <rFont val="Calibri"/>
        <family val="2"/>
      </rPr>
      <t xml:space="preserve"> </t>
    </r>
    <r>
      <rPr>
        <sz val="10"/>
        <rFont val="Calibri"/>
        <family val="2"/>
      </rPr>
      <t>kotłownia</t>
    </r>
  </si>
  <si>
    <t>tak</t>
  </si>
  <si>
    <t>murowany, pokrycie dachu   papa oraz dachówka</t>
  </si>
  <si>
    <t>2007 ( generalny remont z wymianą posadzki, wymiana okien, naprawa dachu)</t>
  </si>
  <si>
    <t>Damnica, ul. Górna 8</t>
  </si>
  <si>
    <t>Budynek Urzędu Gminy</t>
  </si>
  <si>
    <t>na oknach  zamontowana  folia  antywłamaniowa  oraz monitoring zewnętrzny  i wewnętrzny,   gaśnice</t>
  </si>
  <si>
    <t>murowany , pokrycie  dachu  blacha</t>
  </si>
  <si>
    <t xml:space="preserve">termomodernizacja w 2017 roku </t>
  </si>
  <si>
    <t>Damnica, ul. Górna</t>
  </si>
  <si>
    <t>Gminny Kompleks Widowiskowo Sportowy (szatnia i zadaszenie sceny na stadionie w Damnicy)</t>
  </si>
  <si>
    <t>Damnica</t>
  </si>
  <si>
    <t>Komunalne lokale  mieszkalne  ( socjalne) - 5</t>
  </si>
  <si>
    <t>murowany, pokrcie  dachu  blacha</t>
  </si>
  <si>
    <t>Karzniczka</t>
  </si>
  <si>
    <t>Boisko sportowe</t>
  </si>
  <si>
    <t>Damnica ul..Konopnickiej</t>
  </si>
  <si>
    <t>Trybuny na stadionie</t>
  </si>
  <si>
    <t>Damno</t>
  </si>
  <si>
    <t>Kompleks sportowa-rekreacyjny Orlik</t>
  </si>
  <si>
    <t>Budynek   mieszkalny  - 3  lokale</t>
  </si>
  <si>
    <t>murowany, pokrycie  dachu  papa</t>
  </si>
  <si>
    <t>Damnica ul.Osiedle Rybackie 2</t>
  </si>
  <si>
    <t xml:space="preserve">Mieszkania  socjalne  - 5  lokali </t>
  </si>
  <si>
    <t>Damnica  ul.Korczaka  2</t>
  </si>
  <si>
    <t>Mieszkania socjalne – b. gosp.</t>
  </si>
  <si>
    <t>Damnica, ul. Korczaka 2</t>
  </si>
  <si>
    <t>Budynek remizy OSP</t>
  </si>
  <si>
    <t xml:space="preserve">tak </t>
  </si>
  <si>
    <t xml:space="preserve">murowany  , pokrycie dachu  blacha </t>
  </si>
  <si>
    <t>Damnica  Witosa  3 c</t>
  </si>
  <si>
    <t xml:space="preserve">Otwarta strefa aktywności </t>
  </si>
  <si>
    <t>Sąborze</t>
  </si>
  <si>
    <t>Wiata rekreacyjna z zagospodarowaniem terenu</t>
  </si>
  <si>
    <t>Strzyżyno</t>
  </si>
  <si>
    <t>Świetlica wiejska</t>
  </si>
  <si>
    <t>murowany, pokrycie dachu blacha</t>
  </si>
  <si>
    <t>Mianowice</t>
  </si>
  <si>
    <t>Plac zabaw z elementami wyposażenia</t>
  </si>
  <si>
    <t>Damnica, Osiedle Leśne</t>
  </si>
  <si>
    <t>Teren rekreacyjny w Bobrownikach dz. 10/56</t>
  </si>
  <si>
    <t>Teren rekreacyjny w Łebieniu dz. 35</t>
  </si>
  <si>
    <t>Łebień</t>
  </si>
  <si>
    <t>Klub Seniora (budynki po byłej SP w Domaradzu)</t>
  </si>
  <si>
    <t>gaśnice, alarm</t>
  </si>
  <si>
    <t>budynek o pow. 542 m kw murowany (cegła i bloczki betonowe), kryty blachodachówką; drugi budynek 200 m kw murowany (cegła i bloczki betonowe)</t>
  </si>
  <si>
    <t>wymiana okien i drzwi wejściowych na PCV w 2005 r., w 2007 r. wymiana pokrycia dachu na blachodachówkę]</t>
  </si>
  <si>
    <t>Domaradz</t>
  </si>
  <si>
    <t>Przystań kajakowa w Damnie</t>
  </si>
  <si>
    <t>Boisko do koszykówki w Świecichowie</t>
  </si>
  <si>
    <t>Świecichowo</t>
  </si>
  <si>
    <t>Park wypoczynkowy w Damnicy</t>
  </si>
  <si>
    <t>Łącznie</t>
  </si>
  <si>
    <t>2.</t>
  </si>
  <si>
    <t>Gminny Ośrodek Pomocy Społecznej</t>
  </si>
  <si>
    <t>Liczba pracowników: 14</t>
  </si>
  <si>
    <t>siedziba GOPS w Damnicy-ujęte w ewidencji UG Damnica</t>
  </si>
  <si>
    <t>b.d</t>
  </si>
  <si>
    <t>-</t>
  </si>
  <si>
    <t>gaśnice,alarm</t>
  </si>
  <si>
    <t>Murowana, blacha</t>
  </si>
  <si>
    <t>Damnica ul,Górna 8</t>
  </si>
  <si>
    <t>3.</t>
  </si>
  <si>
    <t>Szkoła Podstawowa im. Zjednoczonej Europy w Zagórzycy</t>
  </si>
  <si>
    <t>Liczba pracowników: 27</t>
  </si>
  <si>
    <t xml:space="preserve">Budynek Szkoły </t>
  </si>
  <si>
    <t>1989r.</t>
  </si>
  <si>
    <r>
      <rPr>
        <b/>
        <sz val="11"/>
        <rFont val="Calibri"/>
        <family val="2"/>
      </rPr>
      <t>przeciwpożarowe:</t>
    </r>
    <r>
      <rPr>
        <sz val="11"/>
        <rFont val="Calibri"/>
        <family val="2"/>
      </rPr>
      <t xml:space="preserve"> gaśnica proszkowa 4szt., hydranty 2szt.,czujniki 4szt., </t>
    </r>
    <r>
      <rPr>
        <b/>
        <sz val="11"/>
        <rFont val="Calibri"/>
        <family val="2"/>
      </rPr>
      <t xml:space="preserve">przeciwkradzieżowe: </t>
    </r>
    <r>
      <rPr>
        <sz val="11"/>
        <rFont val="Calibri"/>
        <family val="2"/>
      </rPr>
      <t xml:space="preserve">alarm                                                                          </t>
    </r>
  </si>
  <si>
    <r>
      <rPr>
        <sz val="11"/>
        <rFont val="Calibri"/>
        <family val="2"/>
      </rPr>
      <t>1274,40 m</t>
    </r>
    <r>
      <rPr>
        <vertAlign val="superscript"/>
        <sz val="11"/>
        <rFont val="Calibri"/>
        <family val="2"/>
      </rPr>
      <t>2</t>
    </r>
  </si>
  <si>
    <t xml:space="preserve">Obiekt murowany , fundamenty żelbetonowe-na mokro ściany nośnefundamentowe-wylewanena mokro i murowane z bloczków betonowych i cegły palonej pełnej . Stropy płytowe , zbrojone ,schodu żelbetonowe . Budynek o konstrukcji lekkiej Dach pokryty blachą trapezową na części nowej - papa na lepiku na gorąco. </t>
  </si>
  <si>
    <t>ocieplenie 2017</t>
  </si>
  <si>
    <t>Zagórzyca 20, 76-231 Damnica</t>
  </si>
  <si>
    <t>Sala gimnastyczna</t>
  </si>
  <si>
    <t>2002r.</t>
  </si>
  <si>
    <r>
      <rPr>
        <b/>
        <sz val="11"/>
        <rFont val="Calibri"/>
        <family val="2"/>
      </rPr>
      <t>przeciwpożarowe</t>
    </r>
    <r>
      <rPr>
        <sz val="11"/>
        <rFont val="Calibri"/>
        <family val="2"/>
      </rPr>
      <t xml:space="preserve">: gaśnica proszkowa 2szt., hydranty 2szt.,                                                                        </t>
    </r>
  </si>
  <si>
    <r>
      <rPr>
        <sz val="11"/>
        <rFont val="Calibri"/>
        <family val="2"/>
      </rPr>
      <t>547 m</t>
    </r>
    <r>
      <rPr>
        <vertAlign val="superscript"/>
        <sz val="11"/>
        <rFont val="Calibri"/>
        <family val="2"/>
      </rPr>
      <t>2</t>
    </r>
  </si>
  <si>
    <t xml:space="preserve">Fundamenty żelbetowe , ściany fund. Murowane z bloczków betonowych konstrukcja nośna w części hali - stalowa, wypełniona gazobetonem i cegłą kratówką. Dach częsci halowej z płyt warstwowych z rdzeniem poliuretanowym o gr. 10cm. Na konstrukcji stalowej. , część pomocnicza budynku iłącznik- ściany murowane z ele, , dobnowymiarowych , stropy żelbetowe z płyt kanałowych. Dach z blach\y fałdowej na konstrukcji drewnianej. </t>
  </si>
  <si>
    <t>4.</t>
  </si>
  <si>
    <t>Szkoła Podstawowa w Damnie</t>
  </si>
  <si>
    <t>Liczba pracowników: 34</t>
  </si>
  <si>
    <t>Budynek Szkoły Podstawowej</t>
  </si>
  <si>
    <t>hydrant, gaśnice 6 szt, monitoring</t>
  </si>
  <si>
    <t>1411,00 m2</t>
  </si>
  <si>
    <t xml:space="preserve">Obiekty szkoły składają się z trzech części: budynku "starej" szkoły pełniącej funkcję SP, "nowej" oraz łącznika. Budynek "starej" szkoły posiada 3 kondygnacje nadziemne i jest częściowo podpiwniczony. Łącznik to obiekt parterowy. Budynek "nowej" szkoły to również obiekt parterowy niepodpiwniczony. Ściany zewnętrzne "starej" szkoły wykonane z cegły ceramicznej pełnej oraz cegły dziurawki. Strop nad piwnicą i parterem ceramiczne na belkach stalowych typu "Klein",  natomiast nad II i III piętrem płyty stropowe kanałowe. Klatka schodowa żelbetowa. Ściany zewnętrzne budynku "nowej" szkoły oraz łącznika z cegły lub bloczków wapienno-piaskowych. Strop nad parterem wykonany z płyt kanałowych. Dach w "starej" szkole płaski pogrążony do środka z odprowadzeniem wody do wewnątrz, w "nowej" szkole oraz w łączniku dachy płaskie pulpitowe z odprowadzeniem wody na zewnątrz. Dachy pokryte papą. </t>
  </si>
  <si>
    <t>dostosowano salę dydaktyczną do zajęć przedszkolnych – doprowadzono kanalizację, zainstalowano sanitariaty, wydzielono szatnię dla przedszkolaków, zakupiono wyposażenie, wyburzono ściankę działową i powiększono świetlicę, zaadaptowano pomieszczenie na parterze (przy sekretariacie szkoły) na gabinet pedagoga szkolnego, wymiana okien, wymiana drzwi zewnętrznych, termomodernizacja (ocieplenie i wymiana instalacji grzewczej); remont elewacji</t>
  </si>
  <si>
    <t>Damno 42</t>
  </si>
  <si>
    <t>Budynek dydaktyczny</t>
  </si>
  <si>
    <t>hydranty, gaśnice 3 szt, monitoring</t>
  </si>
  <si>
    <t>pokrycie dachu: papą termozgrzewalną</t>
  </si>
  <si>
    <t>Sala gimnastyczna z wyposażeniem</t>
  </si>
  <si>
    <t>hydranty, gaśnice 1szt, monitoring</t>
  </si>
  <si>
    <t>428,40 m2</t>
  </si>
  <si>
    <t xml:space="preserve">budynek I-kondygnacyjny. Ławy fundamentowe żelbetowe, wylewane na mokro. Ściany zewnętrzne murowane z cegły kratówki, wzmocnione żelbetowymi trzpieniami. Ścianki działowe z cegły dziurawki. Strop nad częścią dydaktyczną z płyt kanałowych, natomiast nad salą o konstrukcji z dźwigarów stalowych przykrytych płytami betonowymi. Dachy płaskie pokryte papą. </t>
  </si>
  <si>
    <t>wymiana okien, remont elewacji</t>
  </si>
  <si>
    <t>5.</t>
  </si>
  <si>
    <t>Gminna Biblioteka Publiczna</t>
  </si>
  <si>
    <t>Liczba pracowników: 4</t>
  </si>
  <si>
    <t>brak</t>
  </si>
  <si>
    <t>6.</t>
  </si>
  <si>
    <t>Zespół Szkół w Damnicy</t>
  </si>
  <si>
    <t>Liczba pracowników: 45</t>
  </si>
  <si>
    <t>1999r.</t>
  </si>
  <si>
    <r>
      <rPr>
        <i/>
        <u val="single"/>
        <sz val="9"/>
        <rFont val="Calibri"/>
        <family val="2"/>
      </rPr>
      <t>przeciwpożarowe</t>
    </r>
    <r>
      <rPr>
        <i/>
        <sz val="9"/>
        <rFont val="Calibri"/>
        <family val="2"/>
      </rPr>
      <t xml:space="preserve">: gaśnica proszkowa -1 sztuka; czujniki i urządzenia alarmowe;                              </t>
    </r>
    <r>
      <rPr>
        <i/>
        <u val="single"/>
        <sz val="9"/>
        <rFont val="Calibri"/>
        <family val="2"/>
      </rPr>
      <t>przeciwkradzieżowe:</t>
    </r>
    <r>
      <rPr>
        <i/>
        <sz val="9"/>
        <rFont val="Calibri"/>
        <family val="2"/>
      </rPr>
      <t xml:space="preserve"> dozór elektroniczny całodobowy agencji ochrony;</t>
    </r>
  </si>
  <si>
    <t>konstrukcja nośna - słupy żelbetonowe, ściany szczytowe murowane, konstrukcja dachu -dźwigary stalowe kratowe, pokrycie dachowe z blachy trapezowej</t>
  </si>
  <si>
    <t>Damnica, ul. M. Konopnickiej 1           76-231 Damnica</t>
  </si>
  <si>
    <t>Przedszkole</t>
  </si>
  <si>
    <r>
      <rPr>
        <sz val="11"/>
        <rFont val="Calibri"/>
        <family val="2"/>
      </rPr>
      <t xml:space="preserve">2011, </t>
    </r>
    <r>
      <rPr>
        <sz val="10"/>
        <rFont val="Calibri"/>
        <family val="2"/>
      </rPr>
      <t>rozbudowa</t>
    </r>
    <r>
      <rPr>
        <sz val="11"/>
        <rFont val="Calibri"/>
        <family val="2"/>
      </rPr>
      <t xml:space="preserve"> 2022</t>
    </r>
  </si>
  <si>
    <r>
      <rPr>
        <i/>
        <u val="single"/>
        <sz val="9"/>
        <rFont val="Calibri"/>
        <family val="2"/>
      </rPr>
      <t>przeciwpożarowe</t>
    </r>
    <r>
      <rPr>
        <i/>
        <sz val="9"/>
        <rFont val="Calibri"/>
        <family val="2"/>
      </rPr>
      <t xml:space="preserve">: gaśnica piankowa- 1 sztuka; proszkowa- 2 sztuki; czujniki i urządzenia alarmowe; </t>
    </r>
    <r>
      <rPr>
        <i/>
        <u val="single"/>
        <sz val="9"/>
        <rFont val="Calibri"/>
        <family val="2"/>
      </rPr>
      <t>przeciwkradzieżowe</t>
    </r>
    <r>
      <rPr>
        <i/>
        <sz val="9"/>
        <rFont val="Calibri"/>
        <family val="2"/>
      </rPr>
      <t>: urządzenia alarmowe całodobowe;</t>
    </r>
  </si>
  <si>
    <r>
      <rPr>
        <sz val="11"/>
        <rFont val="Calibri"/>
        <family val="2"/>
      </rPr>
      <t>267 m</t>
    </r>
    <r>
      <rPr>
        <vertAlign val="superscript"/>
        <sz val="11"/>
        <rFont val="Calibri"/>
        <family val="2"/>
      </rPr>
      <t xml:space="preserve">2  </t>
    </r>
    <r>
      <rPr>
        <sz val="11"/>
        <rFont val="Calibri"/>
        <family val="2"/>
      </rPr>
      <t>+ 175,7 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+ 25,1 m</t>
    </r>
    <r>
      <rPr>
        <vertAlign val="superscript"/>
        <sz val="11"/>
        <rFont val="Calibri"/>
        <family val="2"/>
      </rPr>
      <t xml:space="preserve">2 </t>
    </r>
    <r>
      <rPr>
        <sz val="11"/>
        <rFont val="Calibri"/>
        <family val="2"/>
      </rPr>
      <t>= 467,80 m</t>
    </r>
    <r>
      <rPr>
        <vertAlign val="superscript"/>
        <sz val="11"/>
        <rFont val="Calibri"/>
        <family val="2"/>
      </rPr>
      <t>2</t>
    </r>
  </si>
  <si>
    <t>budynek murowany, pokrycie dachowe z blachy trapezowej</t>
  </si>
  <si>
    <t>2022 m.in. budowa nowych sal wraz z szatnią i toaletami, rozbudowa kuchni, rozbudowa sieci, wyposażenie obiektu</t>
  </si>
  <si>
    <t>Damnica, ul. M. Konopnickiej 1                         76- 231 Damnica</t>
  </si>
  <si>
    <t>Szkoła Podstawowa</t>
  </si>
  <si>
    <r>
      <rPr>
        <i/>
        <u val="single"/>
        <sz val="9"/>
        <rFont val="Calibri"/>
        <family val="2"/>
      </rPr>
      <t>przeciwpożarowe:</t>
    </r>
    <r>
      <rPr>
        <i/>
        <sz val="9"/>
        <rFont val="Calibri"/>
        <family val="2"/>
      </rPr>
      <t xml:space="preserve"> gaśnice (śniegowa- 1 sztuka, proszkowa- 13 sztuk,   CUG-1 sztuka); hydranty; czujniki i urządzenia alarmowe;                        </t>
    </r>
    <r>
      <rPr>
        <i/>
        <u val="single"/>
        <sz val="9"/>
        <rFont val="Calibri"/>
        <family val="2"/>
      </rPr>
      <t>przeciwkradzieżowe:</t>
    </r>
    <r>
      <rPr>
        <i/>
        <sz val="9"/>
        <rFont val="Calibri"/>
        <family val="2"/>
      </rPr>
      <t xml:space="preserve"> alarmy; całodobowy dozór elektroniczny agencji ochrony;</t>
    </r>
  </si>
  <si>
    <t>technika tradycyjna ze stropami kanałowymi, pokrycie dachowe z blachy trapezowej na konstrukcji drewnianej</t>
  </si>
  <si>
    <t>2017 wymiana podłogi w sali lekcyjnej; 2018 termomodernizacja, 2022 remont komina</t>
  </si>
  <si>
    <t>Damnica, ul. M. Konopnickiej 1               76-231 Damnica</t>
  </si>
  <si>
    <t>zakup placu zabaw - wyposażenie terenu przy przedszkolu</t>
  </si>
  <si>
    <t>7.</t>
  </si>
  <si>
    <t>Centrum Edukacji i Kultury w Damnicy</t>
  </si>
  <si>
    <t>Liczba pracowników: 8</t>
  </si>
  <si>
    <t>Budynek GOKiS</t>
  </si>
  <si>
    <t>Gaśnice 6 kg ABC szt 2, alarm, czujniki ruchu dozór agencji ochrony</t>
  </si>
  <si>
    <t>TAK</t>
  </si>
  <si>
    <t>cegła, dach pokryty papą termozgrzewalną</t>
  </si>
  <si>
    <t>Damnica, Witosa 11</t>
  </si>
  <si>
    <t>Centrum Edukacji i Kultury</t>
  </si>
  <si>
    <t>Gaśnice 6 kg ABC szt 7, alarm, czujniki ruchu dozór agencji ochrony, hydranty 2 szt</t>
  </si>
  <si>
    <t>płyty betonowe, dach – papa termozgrzewalna</t>
  </si>
  <si>
    <t>Damnica Witosa 13</t>
  </si>
  <si>
    <t>Świetlica Święcichowo</t>
  </si>
  <si>
    <t xml:space="preserve">Gaśnice 6 kg ABC szt 1, </t>
  </si>
  <si>
    <t>cegła, dach blachodachówka</t>
  </si>
  <si>
    <t>Swięcichowo</t>
  </si>
  <si>
    <t>Swietlica Domaradz</t>
  </si>
  <si>
    <t>płyty betonowe, dach blachodachówka</t>
  </si>
  <si>
    <t>2017 remont generalny</t>
  </si>
  <si>
    <t>Świetlica Łebień</t>
  </si>
  <si>
    <t>8. Zakład Gospodarki Komunalnej w Damnicy</t>
  </si>
  <si>
    <t>Liczba pracowników: 29</t>
  </si>
  <si>
    <t>Wodociąg Zagórzyca - budynek</t>
  </si>
  <si>
    <t>36 m2</t>
  </si>
  <si>
    <t>murowany, blacha</t>
  </si>
  <si>
    <t>Zagórzyca</t>
  </si>
  <si>
    <t>Wodociąg Bięcino - budynek</t>
  </si>
  <si>
    <t>25 m2</t>
  </si>
  <si>
    <t>murowany, eternit</t>
  </si>
  <si>
    <t>Bięcino</t>
  </si>
  <si>
    <t>Wodociąg Damnica - budynek</t>
  </si>
  <si>
    <t>40 m2</t>
  </si>
  <si>
    <t>murowany, papa</t>
  </si>
  <si>
    <t>Damnica ul. Leśna</t>
  </si>
  <si>
    <t>Wodociąg Strzyżyno - budynek</t>
  </si>
  <si>
    <t>30 m2</t>
  </si>
  <si>
    <t>Wodociąg Budy - budynek</t>
  </si>
  <si>
    <t>Renowacja 2021</t>
  </si>
  <si>
    <t>nie</t>
  </si>
  <si>
    <t>Budy</t>
  </si>
  <si>
    <t>Wodociąg Dąbrówka - budynek</t>
  </si>
  <si>
    <t>murowany dachówka</t>
  </si>
  <si>
    <t>Dąbrówka</t>
  </si>
  <si>
    <t>Wodociąg Stara Dabrowa - Budynek</t>
  </si>
  <si>
    <t>Wodociąg Łebień - budynek</t>
  </si>
  <si>
    <t>Wodociąg Sąborze - budynek</t>
  </si>
  <si>
    <t>Budynek obsługi w oczyszczalni Damnica</t>
  </si>
  <si>
    <t>tak/alarm</t>
  </si>
  <si>
    <t>50 m2</t>
  </si>
  <si>
    <t>Damnica ul. Witosa</t>
  </si>
  <si>
    <t>Hydrofornia w miejscowości Jeziorka</t>
  </si>
  <si>
    <t>murowany, dachówka</t>
  </si>
  <si>
    <t>Jeziorka</t>
  </si>
  <si>
    <t>Budynek oczyszczalni Karżniczka</t>
  </si>
  <si>
    <t>Budynek hydroforni w Bobrownikach</t>
  </si>
  <si>
    <t>murowany/papa</t>
  </si>
  <si>
    <t>Budynek hydroforni w Łojewie</t>
  </si>
  <si>
    <t xml:space="preserve">Łojewo </t>
  </si>
  <si>
    <t>Oczyszczalnia Ścieków Bobrowniki</t>
  </si>
  <si>
    <t>50m2</t>
  </si>
  <si>
    <t>żelbet/ papa</t>
  </si>
  <si>
    <t>Ujęcie wodu  w miejscowości Święcichowo - budynek</t>
  </si>
  <si>
    <t>30m2</t>
  </si>
  <si>
    <t>Święcichowo</t>
  </si>
  <si>
    <t>Hydrofornia Głodowo</t>
  </si>
  <si>
    <t>20m2</t>
  </si>
  <si>
    <t>Głodowo</t>
  </si>
  <si>
    <t>Hydrofornia Mianowice</t>
  </si>
  <si>
    <t>Hydrofornia Domaradz</t>
  </si>
  <si>
    <t>murowany/drewno-eternit</t>
  </si>
  <si>
    <t>Hydrofornia Damno</t>
  </si>
  <si>
    <t>Studnia - Osada Zagórzyczki</t>
  </si>
  <si>
    <t>Kolektor kanalizacji sanitarnej</t>
  </si>
  <si>
    <t>Kolektor sanitarny</t>
  </si>
  <si>
    <t>ul. Strażacka, Damnica</t>
  </si>
  <si>
    <t>Kolektor sanitarny łącznik ul. Dolnej z Górna Damnicą</t>
  </si>
  <si>
    <t>Kolektor sanitarny "C" Damnica</t>
  </si>
  <si>
    <t>Ujęcie wody w Świecichowie</t>
  </si>
  <si>
    <t>murowany,papowy</t>
  </si>
  <si>
    <t>ul. W. Witosa, Damnica</t>
  </si>
  <si>
    <t>ul. Przemysłowa, Damnica</t>
  </si>
  <si>
    <t>ul. Szkolna Damnica</t>
  </si>
  <si>
    <t>od ul. Witosa do ul. Szkolnej Damnica</t>
  </si>
  <si>
    <t xml:space="preserve">Kolektor sanitarny </t>
  </si>
  <si>
    <t>ul. Różana, Damnica</t>
  </si>
  <si>
    <t>Zew. Sieć wodociągowa</t>
  </si>
  <si>
    <t>Sąborze-Paprzyce</t>
  </si>
  <si>
    <t>Oczyszczalnia i instalacja wodno-kanalizacyjna</t>
  </si>
  <si>
    <t>Zew. Sieć kanalizacyjna Bobrowniki</t>
  </si>
  <si>
    <t>Studnia Jeziorka</t>
  </si>
  <si>
    <t>Instalacje elektryczne</t>
  </si>
  <si>
    <t>Przepompownia ścieków</t>
  </si>
  <si>
    <t>Stanowisko PIX</t>
  </si>
  <si>
    <t>Komora pomiarowa</t>
  </si>
  <si>
    <t>Bioreaktor ścieków</t>
  </si>
  <si>
    <t>Poletka osadowe</t>
  </si>
  <si>
    <t>Wodociąg Dębniczka</t>
  </si>
  <si>
    <t>murowany, papowy</t>
  </si>
  <si>
    <t>Hydrofornia i ujęcie wody w Głodowie</t>
  </si>
  <si>
    <t>Filtr odżelaźniająco-odmanganiający</t>
  </si>
  <si>
    <t>instalacje do dozowania ferroxu</t>
  </si>
  <si>
    <t>Bięcino,Sąborze,Domaradz,Zagórzyca,Stara Dąbrowa</t>
  </si>
  <si>
    <t>Hydrofornia Strzyżyno</t>
  </si>
  <si>
    <t>Rozdzielnia 3/18,5 kW-hydrofornia Damnica</t>
  </si>
  <si>
    <t>Hydrofornia Damnica</t>
  </si>
  <si>
    <t>Modern. stacji uzdatniania wody w Damnie</t>
  </si>
  <si>
    <t>Instalacja do dozowania preparatu Ferrox</t>
  </si>
  <si>
    <t>Dąbrówka, Świecichowo, Świtały, Wielogłowy</t>
  </si>
  <si>
    <t>przepompownia w Damnicy</t>
  </si>
  <si>
    <t>Studnia</t>
  </si>
  <si>
    <t>Zewnętrzna sieć wodociągowa</t>
  </si>
  <si>
    <t>Obudowa studni wierconej w hydroforni w Damnie</t>
  </si>
  <si>
    <t>Pompa GDO osada Zagórzyczki</t>
  </si>
  <si>
    <t>Stacja uzdatniania wody</t>
  </si>
  <si>
    <t>Studnia z pompą</t>
  </si>
  <si>
    <t>Studnia wiercona pompą</t>
  </si>
  <si>
    <t>Studnia w miejscowości Sąborze</t>
  </si>
  <si>
    <t>Zbiornik hydroforowy</t>
  </si>
  <si>
    <t>Żurawik przenośny do przepompowni ścieków</t>
  </si>
  <si>
    <t>Filtr odżelaziająco-odmanganiający w stacji uzdatniania wody w Sąborzu</t>
  </si>
  <si>
    <t>Przepompownia ścoeków w wyposażeniem w Damnie</t>
  </si>
  <si>
    <t>Instalacja elektryczna w miejscowości Karżniczka</t>
  </si>
  <si>
    <t>Stanowisko dmuchaw Karżniczka</t>
  </si>
  <si>
    <t>Pompa głębinowa w miejscowości Skibno</t>
  </si>
  <si>
    <t>Odżelaziacz</t>
  </si>
  <si>
    <t>System sterowania stacjami ujęcia wody</t>
  </si>
  <si>
    <t>suw Bięcino, Sąborze + monitoring</t>
  </si>
  <si>
    <t>Modernizacja hydroforni Damnica + zbiornik hydroforowy</t>
  </si>
  <si>
    <t>Hydrofory</t>
  </si>
  <si>
    <t>Studnia wraz z urządzeniami do poboru wody</t>
  </si>
  <si>
    <t>9.</t>
  </si>
  <si>
    <t>Żłobek Gminny w Damnicy</t>
  </si>
  <si>
    <t>Liczba pracowników: 12</t>
  </si>
  <si>
    <t>Budynek żłobka</t>
  </si>
  <si>
    <t>gaśnice p/poż</t>
  </si>
  <si>
    <r>
      <rPr>
        <sz val="11"/>
        <rFont val="Calibri"/>
        <family val="2"/>
      </rPr>
      <t>153,5 m</t>
    </r>
    <r>
      <rPr>
        <vertAlign val="superscript"/>
        <sz val="11"/>
        <rFont val="Calibri"/>
        <family val="2"/>
      </rPr>
      <t>2</t>
    </r>
  </si>
  <si>
    <t>ul. M. Konopnickiej 1, 76-231 Damnica</t>
  </si>
  <si>
    <t>Razem w wartości księgowej</t>
  </si>
  <si>
    <t>Razem w wartości odtworzeniowej</t>
  </si>
  <si>
    <t>SUMA:</t>
  </si>
  <si>
    <t>Tabela nr 2</t>
  </si>
  <si>
    <t>Wykaz sprzętu elektronicznego stacjonarnego</t>
  </si>
  <si>
    <t>lp</t>
  </si>
  <si>
    <t>nazwa środka trwałego</t>
  </si>
  <si>
    <t>rok produkcji</t>
  </si>
  <si>
    <t>wartość (początkowa)</t>
  </si>
  <si>
    <t>1. Urząd Gminy</t>
  </si>
  <si>
    <t>Kserokopiarka  Konica  Minolta</t>
  </si>
  <si>
    <t>Kompute DELL -3 szt.</t>
  </si>
  <si>
    <t xml:space="preserve">Server DELL PowerEdge T 320 </t>
  </si>
  <si>
    <t xml:space="preserve">Drukarka laserowa monochromatyczna z duplexem HP pro400DN </t>
  </si>
  <si>
    <t>Kserokopiarka kolorowa Samsung X4250 LX</t>
  </si>
  <si>
    <t>Drukarka laserowa monochromatyczna A4 Brother</t>
  </si>
  <si>
    <t>Serwer i akcsoria do konfiguracji i zabezpieczenia</t>
  </si>
  <si>
    <t>Kserkopiarka Minolta BIZHUB</t>
  </si>
  <si>
    <t>kserokopiarka BIZHUB</t>
  </si>
  <si>
    <t>2. Gminny Ośrodek Pomocy Społecznej</t>
  </si>
  <si>
    <t xml:space="preserve"> komputer WIN 10 Pro SSD</t>
  </si>
  <si>
    <t>drukarka Brother</t>
  </si>
  <si>
    <t>Serwer +UPS</t>
  </si>
  <si>
    <t>Zestaw komputerowy</t>
  </si>
  <si>
    <t xml:space="preserve">Urządzenie wielofunkcyjne </t>
  </si>
  <si>
    <t>Komputer</t>
  </si>
  <si>
    <t>Monitor</t>
  </si>
  <si>
    <t>Drukarka</t>
  </si>
  <si>
    <t>Drukarka laser,kolor</t>
  </si>
  <si>
    <t>zestaw kamer</t>
  </si>
  <si>
    <t>drukarka laserowa Brother HL-1110E</t>
  </si>
  <si>
    <t xml:space="preserve">Monitor </t>
  </si>
  <si>
    <t>3. Szkoła Podstawowa im. Zjednoczonej Europy w Zagórzycy</t>
  </si>
  <si>
    <t>monitory szt 2</t>
  </si>
  <si>
    <t>Kopiarka kolorowa Minolta</t>
  </si>
  <si>
    <t>Komputer HP</t>
  </si>
  <si>
    <t>Komputer Acer</t>
  </si>
  <si>
    <t xml:space="preserve">Komputer dell  szt. 5 x 770 </t>
  </si>
  <si>
    <t>monitor philips</t>
  </si>
  <si>
    <t xml:space="preserve">komputer dell  </t>
  </si>
  <si>
    <t>Drukarka 3D do Prac. Druku 3D Skri Lab</t>
  </si>
  <si>
    <t>Drukarka hp Laser Jet P1102</t>
  </si>
  <si>
    <t xml:space="preserve">komputer dell szt. 2 x 699 </t>
  </si>
  <si>
    <t>Drukarka  brother HL-L5100DN</t>
  </si>
  <si>
    <t>4. Szkoła Podstawowa w Damnie</t>
  </si>
  <si>
    <t>monitory multimedialne</t>
  </si>
  <si>
    <t>monitor multimedialny</t>
  </si>
  <si>
    <t>rzutniki multimedialne</t>
  </si>
  <si>
    <t>urządzenie wielofunkcyjne</t>
  </si>
  <si>
    <t>5. Gminna Biblioteka Publiczna</t>
  </si>
  <si>
    <t>zestaw komputerowy</t>
  </si>
  <si>
    <t>drukarka wielofunkcyjna</t>
  </si>
  <si>
    <t>6. Zespół Szkół w Damnicy</t>
  </si>
  <si>
    <t>Serwer HP Proliant</t>
  </si>
  <si>
    <t>Tablica interaktywna iBoard 82 dual 2 szt.</t>
  </si>
  <si>
    <t>Kserokopiarka Kyocera Taskalfa 221</t>
  </si>
  <si>
    <t>Jednostka centralna PC</t>
  </si>
  <si>
    <t>Drukarka HP Laser Jet 11 szt.</t>
  </si>
  <si>
    <t>Serwer wielofunkcyjny</t>
  </si>
  <si>
    <t>Przełącznik sieciowy</t>
  </si>
  <si>
    <t>Pracownia językowa Inter Aktin 16 stanowisk</t>
  </si>
  <si>
    <t xml:space="preserve">Ksero Konica Minolta Bizhub C224 </t>
  </si>
  <si>
    <t>Niszczarki Walluar FX510 CD 2  szt.</t>
  </si>
  <si>
    <t xml:space="preserve">Niszczarka </t>
  </si>
  <si>
    <t>Drukarka laserowa HP LaserJet Pro M15 a  2szt</t>
  </si>
  <si>
    <t xml:space="preserve">Drukarka laserowa HP LaserJet Pro M15 a  </t>
  </si>
  <si>
    <t>System domofonowy</t>
  </si>
  <si>
    <t>Monitory Samsung 55 i 75 cali FLIP 2 - Aktywna Tablica 2 szt</t>
  </si>
  <si>
    <t>Zestaw edukacyjny LOFI Robot CODEBOX Full Kit</t>
  </si>
  <si>
    <t>Drukarka 3D Banach School 1 szt</t>
  </si>
  <si>
    <t xml:space="preserve">Kamery do monitoringu placu zabaw </t>
  </si>
  <si>
    <t>Rzutniki - projektory multimedialne 2 szt</t>
  </si>
  <si>
    <t xml:space="preserve">Monitor Samsung 75 cali FLIP 3 </t>
  </si>
  <si>
    <t>Drukarka laserowa HP LASERJET 2 szt</t>
  </si>
  <si>
    <t>(inw.)</t>
  </si>
  <si>
    <t>7. Centrum Edukacji i Kultury w Damnicy</t>
  </si>
  <si>
    <t>Komputer Desktop dell Vostro 3470</t>
  </si>
  <si>
    <t>Drukarka laserowa OKI</t>
  </si>
  <si>
    <t>Zestaw monitoringu</t>
  </si>
  <si>
    <t>Komputer DELL VOSTRO 3471 SFF</t>
  </si>
  <si>
    <t xml:space="preserve">Komputer </t>
  </si>
  <si>
    <t>Zestaw monitorujący</t>
  </si>
  <si>
    <t>Drukarka leserowa Brother</t>
  </si>
  <si>
    <t>drukarka fiskalna Novitus Deon Online</t>
  </si>
  <si>
    <t>9. Żłobek Gminny w Damnicy</t>
  </si>
  <si>
    <t>Drukarka laserowa HP PRO</t>
  </si>
  <si>
    <t>Projektor LED Kruger&amp;Matz (rzutnik)</t>
  </si>
  <si>
    <t xml:space="preserve"> </t>
  </si>
  <si>
    <t>Wykaz sprzętu elektronicznego przenośnego</t>
  </si>
  <si>
    <t>laptop DEU</t>
  </si>
  <si>
    <t xml:space="preserve">Alkomat AlkohitX600-212 </t>
  </si>
  <si>
    <t>Agregat koszący</t>
  </si>
  <si>
    <t>Notebook Dell Inspirion</t>
  </si>
  <si>
    <t>Laptop Acer</t>
  </si>
  <si>
    <t>Aparat fotograficzny lustrzanka wraz ze statywem</t>
  </si>
  <si>
    <t>Sensor jakości powietrza wraz z wyświetlaczem ledowym</t>
  </si>
  <si>
    <t>50 laptopów Lenovo z oprogramowaniem</t>
  </si>
  <si>
    <t>41 laptopów HP z oprogramowaniem</t>
  </si>
  <si>
    <t>Laptop</t>
  </si>
  <si>
    <t xml:space="preserve">2. </t>
  </si>
  <si>
    <t>smartfon</t>
  </si>
  <si>
    <t>Smartfon</t>
  </si>
  <si>
    <t>Projektor BenQ MX6819</t>
  </si>
  <si>
    <t>Tablet graficzny -WACOM</t>
  </si>
  <si>
    <t>Tablet graficzny HS610</t>
  </si>
  <si>
    <t>Laptop Acer Chromebook Spin 512</t>
  </si>
  <si>
    <t>Gimbał do aparatu fotograficznego i kamery</t>
  </si>
  <si>
    <t>Photon: Laboratorium Przyszlości- zestaw PRO</t>
  </si>
  <si>
    <t>Aparat fotograf. Canon PowerShot G7 X Mark II+statyw</t>
  </si>
  <si>
    <t>Tablety Lenovo szt. 10</t>
  </si>
  <si>
    <t>laptopy</t>
  </si>
  <si>
    <t>Tablet Lenovo</t>
  </si>
  <si>
    <t>Tablet Gareway</t>
  </si>
  <si>
    <t>Projektor Viviteh Dx881ST 2 szt.</t>
  </si>
  <si>
    <t>Kamera DLT-Cam basic</t>
  </si>
  <si>
    <t>Komputer przenośny 3 szt. Dell Vostro</t>
  </si>
  <si>
    <t>Laptop HP z Windows 10</t>
  </si>
  <si>
    <t>Laptop HP Probook 250GT</t>
  </si>
  <si>
    <t>Laptop HP</t>
  </si>
  <si>
    <t>Laptop HP 2 szt.</t>
  </si>
  <si>
    <t>Dysk przenośny Kingston SSD 120 GB</t>
  </si>
  <si>
    <t>Mobilna Pracownia Komputerowa (16 laptopów Dell i szafka)</t>
  </si>
  <si>
    <t xml:space="preserve">wartość odtworzeniowa </t>
  </si>
  <si>
    <t>Oczyszczacz powietrza Eldom Puri PO200  2 szt</t>
  </si>
  <si>
    <t>Telefon XIAOMI Redmi 9  2 szt</t>
  </si>
  <si>
    <t>Notebook Asus 1 szt</t>
  </si>
  <si>
    <t>Aparat fotograficzny Canon EOS M50 + zestaw statyw, mikrofon, lampa</t>
  </si>
  <si>
    <t>(Laboratoria Przyszłości)</t>
  </si>
  <si>
    <t>komputer przenośny ASUS</t>
  </si>
  <si>
    <t>zestaw audiowizualny sali konferencyjnej</t>
  </si>
  <si>
    <t>Laptop GL72 17,3</t>
  </si>
  <si>
    <t>mikrofon bezprzewodowy Shure BLX288/PG58</t>
  </si>
  <si>
    <t>aparat Canon EOS 750D Body</t>
  </si>
  <si>
    <t>kolumna aktywna MACKIE DLM 8 – szt 3</t>
  </si>
  <si>
    <t>Kolumna głośnikowa BEHRINGER CE500A BK – szt 8</t>
  </si>
  <si>
    <t>mikrofon bezprzewodowy Shure BLX288/PG58 – kpl 5</t>
  </si>
  <si>
    <t>Zestaw muzyczny</t>
  </si>
  <si>
    <t xml:space="preserve">laptop HP 17-By3053CL z oprogramowaniem </t>
  </si>
  <si>
    <t>zestaw kolumn MACKIE DLM z kablami i mikrofonami</t>
  </si>
  <si>
    <t>zwstaw oświetleniowy ze statywami i sterownikiem</t>
  </si>
  <si>
    <t>zestaw oświetleniowy ADJ Encore Fresnel LED -szt 4</t>
  </si>
  <si>
    <t>Ruchoma głowa LED szt-2</t>
  </si>
  <si>
    <t>Zestaw kamery IP, rejestrator, dysk</t>
  </si>
  <si>
    <t>Notebook HP PAVILION 15-EG0076NW</t>
  </si>
  <si>
    <t>Laptop DELL VOSTRO</t>
  </si>
  <si>
    <t>Sprzęt elektroniczny stacjonarny razem</t>
  </si>
  <si>
    <t>Sprzęt elektroniczny przenośny razem</t>
  </si>
  <si>
    <t>Tabela nr 3</t>
  </si>
  <si>
    <t>Środki trwałe</t>
  </si>
  <si>
    <t>Lp.</t>
  </si>
  <si>
    <t>Nazwa jednostki</t>
  </si>
  <si>
    <t>środki trwałe,wyposażenie</t>
  </si>
  <si>
    <t>zbiory biblioteczne</t>
  </si>
  <si>
    <t>Urząd Gminy Damnica, ul. Górna 1, 76-231 Damnica</t>
  </si>
  <si>
    <t>w tym piec na biomasę w budynku UG 68 324 zł</t>
  </si>
  <si>
    <t>jednostki OSP</t>
  </si>
  <si>
    <t>Gminny Ośrodek Pomocy Społecznej W Damnicy, ul. Górna 8, 76-231 Damnica</t>
  </si>
  <si>
    <t>Szkoła Podstawowa w Damnie, Damno 42, 76-231 Damnica</t>
  </si>
  <si>
    <t>Gminna Biblioteka Publiczna, ul. Wincentego Witosa 1, 76-231 Damnica</t>
  </si>
  <si>
    <t>Zespół Szkół w Damnicy, ul. Marii Konopnickiej 1, 76-231 Damnica</t>
  </si>
  <si>
    <t>Centrum Edukacji i Kultury w Damnicy, ul. Wincentego Witosa 13, 76-231 Damnica</t>
  </si>
  <si>
    <t>Zakład Gospodarki Komunalnej w Damnicy, ul. Górna 1, 76-231 Damnica</t>
  </si>
  <si>
    <t>Tabela nr 4</t>
  </si>
  <si>
    <t>Wykaz pojazdów</t>
  </si>
  <si>
    <t>Ubezpieczony</t>
  </si>
  <si>
    <t>Marka</t>
  </si>
  <si>
    <t>Typ, model</t>
  </si>
  <si>
    <t>Nr podw./ nadw.</t>
  </si>
  <si>
    <t>Nr rej.</t>
  </si>
  <si>
    <t>Rodzaj pojazdu</t>
  </si>
  <si>
    <t>Poj.</t>
  </si>
  <si>
    <t>moc [kW]</t>
  </si>
  <si>
    <t>data I rej.</t>
  </si>
  <si>
    <t>Ilość miejsc</t>
  </si>
  <si>
    <t>ładowność [kg]</t>
  </si>
  <si>
    <t>DMC [kg]</t>
  </si>
  <si>
    <t>Rok prod.</t>
  </si>
  <si>
    <t>Suma ubezpieczenia wraz z wyposażeniem dodatkowym z akt. polisy</t>
  </si>
  <si>
    <t>wartość (netto/brutto)</t>
  </si>
  <si>
    <t>Zakres ubezpieczenia</t>
  </si>
  <si>
    <t>Okres ubezpieczenia</t>
  </si>
  <si>
    <t>Assistance</t>
  </si>
  <si>
    <t>składka płatna w 2 ratach</t>
  </si>
  <si>
    <t>Od</t>
  </si>
  <si>
    <t>Do</t>
  </si>
  <si>
    <t>1. Urząd Gminy w Damnicy</t>
  </si>
  <si>
    <t>Gmina Damnica, ul. Górna 1, 76-231 Damnica, REGON: 770979795</t>
  </si>
  <si>
    <t>Ford</t>
  </si>
  <si>
    <t>Transit</t>
  </si>
  <si>
    <t>WF0KXXTTRKMJ66230</t>
  </si>
  <si>
    <t>GSL 67555</t>
  </si>
  <si>
    <r>
      <rPr>
        <sz val="11"/>
        <color indexed="8"/>
        <rFont val="Calibri"/>
        <family val="2"/>
      </rPr>
      <t xml:space="preserve">samochód osobowy </t>
    </r>
    <r>
      <rPr>
        <sz val="10"/>
        <color indexed="8"/>
        <rFont val="Calibri"/>
        <family val="2"/>
      </rPr>
      <t>(przewóz osób niepełnosprawnych)</t>
    </r>
  </si>
  <si>
    <t>brutto</t>
  </si>
  <si>
    <t>OC, AC, NNW</t>
  </si>
  <si>
    <t>17.03.2024 17.03.2025</t>
  </si>
  <si>
    <t>16.03.2025 16.03.2026</t>
  </si>
  <si>
    <t>WF0KXXTTRKMU19932</t>
  </si>
  <si>
    <t>GSL 68444</t>
  </si>
  <si>
    <t>20.04.2023 20.04.2024</t>
  </si>
  <si>
    <t>19.04.2024 19.04.2025</t>
  </si>
  <si>
    <t>Urząd Gminy, ul. Górna 1, 76-231 Damnica, REGON: 000534902</t>
  </si>
  <si>
    <t xml:space="preserve">Dacia </t>
  </si>
  <si>
    <t>Duster</t>
  </si>
  <si>
    <t>UU1HSDJ9F55971128</t>
  </si>
  <si>
    <t>GSL 36282</t>
  </si>
  <si>
    <t>osobowy</t>
  </si>
  <si>
    <t>06.10.2016</t>
  </si>
  <si>
    <t>05.10.2023 05.10.2024</t>
  </si>
  <si>
    <t>04.10.2024 04.10.2025</t>
  </si>
  <si>
    <t>Ochotnicza Straż Pożarna w Damnicy, ul. Witosa 3C, 76-231 Damnica, REGON: 770878746</t>
  </si>
  <si>
    <t>VOLVO</t>
  </si>
  <si>
    <t>FL615</t>
  </si>
  <si>
    <t>YV2E4CBAX1B296917</t>
  </si>
  <si>
    <t>GSL 13022</t>
  </si>
  <si>
    <t>specjalny pożarniczy</t>
  </si>
  <si>
    <t>01.10.2001</t>
  </si>
  <si>
    <t>OC, NNW</t>
  </si>
  <si>
    <t>12.10.2023 12.10.2024</t>
  </si>
  <si>
    <t>11.10.2024 11.10.2025</t>
  </si>
  <si>
    <t>Neptun</t>
  </si>
  <si>
    <t>N7-236 PTW</t>
  </si>
  <si>
    <t>SXE1P236NKS200892</t>
  </si>
  <si>
    <t>GSL JF07</t>
  </si>
  <si>
    <t>przyczepa lekka</t>
  </si>
  <si>
    <t>OC</t>
  </si>
  <si>
    <t>14.10.2023 14.10.2024</t>
  </si>
  <si>
    <t>13.10.2024 13.10.2024</t>
  </si>
  <si>
    <t>Lublin</t>
  </si>
  <si>
    <t>SUL352417Y0069080</t>
  </si>
  <si>
    <t>GSL A964</t>
  </si>
  <si>
    <t>30.10.2000</t>
  </si>
  <si>
    <t>24.11.2023 24.11.2024</t>
  </si>
  <si>
    <t>23.11.2024 23.11.2025</t>
  </si>
  <si>
    <t>Meprozet</t>
  </si>
  <si>
    <t>GSL GW81</t>
  </si>
  <si>
    <t>przyczepa ciężarowa rolnicza - przewóz wody</t>
  </si>
  <si>
    <t>OC, AC</t>
  </si>
  <si>
    <t>23.12.2023 23.12.2024</t>
  </si>
  <si>
    <t>22.12.2024 22.12.2025</t>
  </si>
  <si>
    <t>7. Centrum Edukacji Kultury i Sportu w Damnicy</t>
  </si>
  <si>
    <t>Centrum Edukacji i Kultury w Damnicy, ul. Wincentego Witosa 13, 76-231 Damnica, NIP: 8392695129, REGON: 771298436</t>
  </si>
  <si>
    <t xml:space="preserve">Renault </t>
  </si>
  <si>
    <t>Trafic</t>
  </si>
  <si>
    <t>VF1FLACA63Y006243</t>
  </si>
  <si>
    <t>GSL 92XS</t>
  </si>
  <si>
    <t>ciężarowy</t>
  </si>
  <si>
    <t>21.07.2023 21.07.2024</t>
  </si>
  <si>
    <t>20.07.2024 20.07.2025</t>
  </si>
  <si>
    <t>9. Zakład Gospodarki Komunalnej w Damnicy</t>
  </si>
  <si>
    <t>Zakład Gospodarki Komunalnej w Damnicy, ul. Strażacka 3,76-231 Damnica, REGON: 220724450</t>
  </si>
  <si>
    <t>Wiola</t>
  </si>
  <si>
    <t>W1</t>
  </si>
  <si>
    <t>SUCE5APA4J1001783</t>
  </si>
  <si>
    <t>GSL GK67</t>
  </si>
  <si>
    <t>przyczepa ciężarowa</t>
  </si>
  <si>
    <t>15.02.2024 15.02.2025</t>
  </si>
  <si>
    <t>14.02.2025 14.02.2026</t>
  </si>
  <si>
    <t>Cynkomet</t>
  </si>
  <si>
    <t>T104/5</t>
  </si>
  <si>
    <t>PG1160633</t>
  </si>
  <si>
    <t>GSL HC07</t>
  </si>
  <si>
    <t>przyczepa ciężarowa rolnicza</t>
  </si>
  <si>
    <t>13.03.2024 13.03.2025</t>
  </si>
  <si>
    <t>12.03.2025 12.03.2026</t>
  </si>
  <si>
    <t>Rioned</t>
  </si>
  <si>
    <t>Flexjet A</t>
  </si>
  <si>
    <t>XL9HP530020009562</t>
  </si>
  <si>
    <t>GSL KU08</t>
  </si>
  <si>
    <t>AC, OC</t>
  </si>
  <si>
    <t>22.03.2024 22.03.2025</t>
  </si>
  <si>
    <t>21.03.2025 21.03.2026</t>
  </si>
  <si>
    <t>Opel</t>
  </si>
  <si>
    <t>Combo</t>
  </si>
  <si>
    <t>W0L6ZYC1AF9560202</t>
  </si>
  <si>
    <t>GSL 75970</t>
  </si>
  <si>
    <t>samochód ciężarowy</t>
  </si>
  <si>
    <t>04.04.2024 04.04.2025</t>
  </si>
  <si>
    <t>03.04.2025 03.04.2026</t>
  </si>
  <si>
    <t>AUTOSAN</t>
  </si>
  <si>
    <t>D-47A</t>
  </si>
  <si>
    <t>GSL 85NP</t>
  </si>
  <si>
    <t>przyczepa</t>
  </si>
  <si>
    <t>01.01.1980</t>
  </si>
  <si>
    <t>10.07.2023 10.07.2024</t>
  </si>
  <si>
    <t>09.07.2024 09.07.2025</t>
  </si>
  <si>
    <t xml:space="preserve">P  </t>
  </si>
  <si>
    <t>935H</t>
  </si>
  <si>
    <t>GSL 20YA</t>
  </si>
  <si>
    <t>03.03.1983</t>
  </si>
  <si>
    <t>CACCIAMALI</t>
  </si>
  <si>
    <t>IVECO TEMA</t>
  </si>
  <si>
    <t>ZCFA1AF1272499260</t>
  </si>
  <si>
    <t>GSL 77RJ</t>
  </si>
  <si>
    <t>autobus</t>
  </si>
  <si>
    <t>11.06.2008</t>
  </si>
  <si>
    <t>30.07.2023 30.07.2024</t>
  </si>
  <si>
    <t>29.07.2024 29.07.2025</t>
  </si>
  <si>
    <t>IVECO 100 E 21 TEMA</t>
  </si>
  <si>
    <t>ZCFA1AG0402590399</t>
  </si>
  <si>
    <t>GSL 22631</t>
  </si>
  <si>
    <t>04.08.2014</t>
  </si>
  <si>
    <t>35+1+1</t>
  </si>
  <si>
    <t>04.08.2023 04.08.2024</t>
  </si>
  <si>
    <t>03.08.2024 03.08.2025</t>
  </si>
  <si>
    <t>New Holland</t>
  </si>
  <si>
    <t>TD5.95</t>
  </si>
  <si>
    <t>ZHLM01192</t>
  </si>
  <si>
    <t>GSL FT64</t>
  </si>
  <si>
    <t>ciągnik rolniczy</t>
  </si>
  <si>
    <t>20.10.2017</t>
  </si>
  <si>
    <t>netto</t>
  </si>
  <si>
    <t>20.10.2023 20.10.2024</t>
  </si>
  <si>
    <t>19.10.2024 19.10.2025</t>
  </si>
  <si>
    <t>Skoda</t>
  </si>
  <si>
    <t>Octavia</t>
  </si>
  <si>
    <t>TMBBA61Z882046830</t>
  </si>
  <si>
    <t>GSL 68455</t>
  </si>
  <si>
    <t>06.11.2023 06.11.2024</t>
  </si>
  <si>
    <t>05.11.2024 05.11.2025</t>
  </si>
  <si>
    <t>OPEL</t>
  </si>
  <si>
    <t>VIVARO X83</t>
  </si>
  <si>
    <t>W0LJ7BHB68V606294</t>
  </si>
  <si>
    <t>GSL 77SW</t>
  </si>
  <si>
    <t>bus osobowy</t>
  </si>
  <si>
    <t>18.11.2008</t>
  </si>
  <si>
    <t>19.11.2023 19.11.2024</t>
  </si>
  <si>
    <t>18.11.2024 18.11.2025</t>
  </si>
  <si>
    <r>
      <rPr>
        <sz val="11"/>
        <color indexed="8"/>
        <rFont val="Calibri"/>
        <family val="2"/>
      </rPr>
      <t>TAK,</t>
    </r>
    <r>
      <rPr>
        <sz val="10"/>
        <color indexed="8"/>
        <rFont val="Calibri"/>
        <family val="2"/>
      </rPr>
      <t xml:space="preserve"> bezpłatny</t>
    </r>
  </si>
  <si>
    <t>NEPTUN-SORELPOL</t>
  </si>
  <si>
    <t>A7</t>
  </si>
  <si>
    <t>SXE7JABPC8S000321</t>
  </si>
  <si>
    <t>GSL 51TP</t>
  </si>
  <si>
    <t>27.11.2008</t>
  </si>
  <si>
    <t>28.11.2023 28.11.2024</t>
  </si>
  <si>
    <t>27.11.2024 27.11.2025</t>
  </si>
  <si>
    <t>POL-MOT</t>
  </si>
  <si>
    <t xml:space="preserve">A80-4C1 </t>
  </si>
  <si>
    <t>HPA8CSB26104</t>
  </si>
  <si>
    <t>GSL 20YJ</t>
  </si>
  <si>
    <t>07.12.2010</t>
  </si>
  <si>
    <t>08.12.2023 08.12.2024</t>
  </si>
  <si>
    <t>07.12.2024 07.12.2025</t>
  </si>
  <si>
    <t>Volkswagen</t>
  </si>
  <si>
    <t>Transporter</t>
  </si>
  <si>
    <t>WV2ZZZ7HZLH014180</t>
  </si>
  <si>
    <t>GSL 59124</t>
  </si>
  <si>
    <t>samochód osobowy</t>
  </si>
  <si>
    <t>10.12.2023 10.12.2024</t>
  </si>
  <si>
    <t>09.12.2024 09.12.2025</t>
  </si>
  <si>
    <t>Metal-fach</t>
  </si>
  <si>
    <t>SUMP08DACNSSK0090</t>
  </si>
  <si>
    <t>GSL LF99</t>
  </si>
  <si>
    <t>MAN</t>
  </si>
  <si>
    <t>samochód specjalny pożarniczy</t>
  </si>
  <si>
    <t>pojazd w trakcie zakupu (postępowanie przetargowe)</t>
  </si>
  <si>
    <t>XII 2023 / I 2024</t>
  </si>
  <si>
    <t>Tabela nr 5</t>
  </si>
  <si>
    <t>wykaz szkód</t>
  </si>
  <si>
    <t>MAJĄTKOWE:</t>
  </si>
  <si>
    <t>2020 ROK</t>
  </si>
  <si>
    <t>L.P.</t>
  </si>
  <si>
    <t>Poszkodowany</t>
  </si>
  <si>
    <t>Rodzaj szkody</t>
  </si>
  <si>
    <t>Przedmiot szkody</t>
  </si>
  <si>
    <t>Data szkody</t>
  </si>
  <si>
    <t>Kwota odszk.</t>
  </si>
  <si>
    <t>Gmina</t>
  </si>
  <si>
    <t>os. Trzecia</t>
  </si>
  <si>
    <t>OC zarządcy drogi</t>
  </si>
  <si>
    <t>UG</t>
  </si>
  <si>
    <t>majątkowa</t>
  </si>
  <si>
    <t>upadek drzewa</t>
  </si>
  <si>
    <t>os. trzecia</t>
  </si>
  <si>
    <t>szkoda kanalizacyjna</t>
  </si>
  <si>
    <t>zdarzenie losowe, silny wiatr</t>
  </si>
  <si>
    <t xml:space="preserve">SP W ZAGÓRZYCY </t>
  </si>
  <si>
    <t>dewastacja</t>
  </si>
  <si>
    <t>zalanie</t>
  </si>
  <si>
    <t>16.07.2020</t>
  </si>
  <si>
    <t xml:space="preserve">ZGK DAMNICA </t>
  </si>
  <si>
    <t>przepięcie, oczyszczalnia ścieków</t>
  </si>
  <si>
    <t>17.07.2020</t>
  </si>
  <si>
    <t>2021 ROK</t>
  </si>
  <si>
    <t xml:space="preserve">Ubezpieczony </t>
  </si>
  <si>
    <t>stłuczenie szyby</t>
  </si>
  <si>
    <t>15.02.2021</t>
  </si>
  <si>
    <t>GOPS</t>
  </si>
  <si>
    <t>zdarzenie losowe - zalanie</t>
  </si>
  <si>
    <t>08.06.2021</t>
  </si>
  <si>
    <t xml:space="preserve">ZS W DAMNICY </t>
  </si>
  <si>
    <t>07.06.2021</t>
  </si>
  <si>
    <t>ZS DAMNICA</t>
  </si>
  <si>
    <t>11.10.2021</t>
  </si>
  <si>
    <t>2022 ROK</t>
  </si>
  <si>
    <t>zdarzenie losowe - silny wiatr</t>
  </si>
  <si>
    <t>19.02.22</t>
  </si>
  <si>
    <t>15.06.2022</t>
  </si>
  <si>
    <t>2023 ROK</t>
  </si>
  <si>
    <t>KOMUNIKACYJNE:</t>
  </si>
  <si>
    <t>komunikacyjna</t>
  </si>
  <si>
    <t>OC kom.</t>
  </si>
  <si>
    <t>15.09.2020</t>
  </si>
  <si>
    <t>31.12.2020</t>
  </si>
  <si>
    <t>AC</t>
  </si>
  <si>
    <t>06.12.2021</t>
  </si>
  <si>
    <t>26.05.2022</t>
  </si>
  <si>
    <t>08.07.2022</t>
  </si>
  <si>
    <t>ZGK</t>
  </si>
  <si>
    <t>27.01.2022</t>
  </si>
  <si>
    <t>17.05.2022</t>
  </si>
  <si>
    <t>06.02.2023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</si>
</sst>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_-* #,##0.00&quot; zł&quot;_-;\-* #,##0.00&quot; zł&quot;_-;_-* \-??&quot; zł&quot;_-;_-@_-"/>
    <numFmt numFmtId="166" formatCode="#,##0.00&quot; zł&quot;"/>
    <numFmt numFmtId="167" formatCode="#,##0.00\ _z_ł"/>
    <numFmt numFmtId="168" formatCode="#,##0.00"/>
    <numFmt numFmtId="169" formatCode="#,##0.00&quot; zł&quot;"/>
    <numFmt numFmtId="170" formatCode="#,##0.00&quot; zł&quot;;[RED]\-#,##0.00&quot; zł&quot;"/>
    <numFmt numFmtId="171" formatCode="_-* #,##0.00\ [$zł-415]_-;\-* #,##0.00\ [$zł-415]_-;_-* \-??\ [$zł-415]_-;_-@_-"/>
    <numFmt numFmtId="172" formatCode="#,##0.00\ [$zł-415];[RED]\-#,##0.00\ [$zł-415]"/>
    <numFmt numFmtId="173" formatCode="_-* #,##0.00&quot; zł&quot;_-;\-* #,##0.00&quot; zł&quot;_-;_-* \-??&quot; zł&quot;_-;_-@_-"/>
    <numFmt numFmtId="174" formatCode="_-* #,##0.00\ [$zł-415]_-;\-* #,##0.00\ [$zł-415]_-;_-* \-??\ [$zł-415]_-;_-@_-"/>
    <numFmt numFmtId="175" formatCode="#,##0.00_ ;\-#,##0.00\ "/>
    <numFmt numFmtId="176" formatCode="D/MM/YYYY"/>
    <numFmt numFmtId="177" formatCode="@"/>
  </numFmts>
  <fonts count="29">
    <font>
      <sz val="10"/>
      <name val="Arial"/>
      <family val="0"/>
    </font>
    <font>
      <sz val="11"/>
      <name val="Calibri"/>
      <family val="2"/>
    </font>
    <font>
      <b/>
      <i/>
      <u val="single"/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0"/>
      <name val="Calibri"/>
      <family val="2"/>
    </font>
    <font>
      <sz val="11"/>
      <color indexed="10"/>
      <name val="Calibri"/>
      <family val="2"/>
    </font>
    <font>
      <i/>
      <sz val="11"/>
      <name val="Calibri"/>
      <family val="2"/>
    </font>
    <font>
      <vertAlign val="superscript"/>
      <sz val="10"/>
      <name val="Calibri"/>
      <family val="2"/>
    </font>
    <font>
      <strike/>
      <vertAlign val="superscript"/>
      <sz val="10"/>
      <name val="Calibri"/>
      <family val="2"/>
    </font>
    <font>
      <vertAlign val="superscript"/>
      <sz val="11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i/>
      <sz val="10"/>
      <name val="Calibri"/>
      <family val="2"/>
    </font>
    <font>
      <i/>
      <sz val="9"/>
      <name val="Calibri"/>
      <family val="2"/>
    </font>
    <font>
      <i/>
      <u val="single"/>
      <sz val="9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u val="single"/>
      <sz val="9"/>
      <name val="Calibri"/>
      <family val="2"/>
    </font>
    <font>
      <u val="single"/>
      <sz val="11"/>
      <color indexed="8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Tahoma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5" fontId="0" fillId="0" borderId="0" applyFill="0" applyBorder="0" applyAlignment="0" applyProtection="0"/>
  </cellStyleXfs>
  <cellXfs count="299">
    <xf numFmtId="164" fontId="0" fillId="0" borderId="0" xfId="0" applyAlignment="1">
      <alignment/>
    </xf>
    <xf numFmtId="164" fontId="1" fillId="0" borderId="0" xfId="0" applyFont="1" applyFill="1" applyAlignment="1">
      <alignment horizontal="center" vertical="center"/>
    </xf>
    <xf numFmtId="164" fontId="1" fillId="0" borderId="0" xfId="0" applyFont="1" applyFill="1" applyAlignment="1">
      <alignment/>
    </xf>
    <xf numFmtId="164" fontId="1" fillId="0" borderId="0" xfId="0" applyFont="1" applyFill="1" applyAlignment="1">
      <alignment horizontal="center"/>
    </xf>
    <xf numFmtId="166" fontId="1" fillId="0" borderId="0" xfId="0" applyNumberFormat="1" applyFont="1" applyFill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Fill="1" applyAlignment="1">
      <alignment horizontal="right" vertical="center"/>
    </xf>
    <xf numFmtId="164" fontId="3" fillId="0" borderId="0" xfId="0" applyFont="1" applyFill="1" applyAlignment="1">
      <alignment/>
    </xf>
    <xf numFmtId="167" fontId="2" fillId="0" borderId="0" xfId="0" applyNumberFormat="1" applyFont="1" applyFill="1" applyAlignment="1">
      <alignment horizontal="right"/>
    </xf>
    <xf numFmtId="164" fontId="1" fillId="0" borderId="1" xfId="0" applyFont="1" applyBorder="1" applyAlignment="1">
      <alignment horizontal="center" vertical="center" wrapText="1"/>
    </xf>
    <xf numFmtId="164" fontId="1" fillId="0" borderId="2" xfId="0" applyFont="1" applyFill="1" applyBorder="1" applyAlignment="1">
      <alignment horizontal="center" vertical="center" wrapText="1"/>
    </xf>
    <xf numFmtId="164" fontId="3" fillId="2" borderId="2" xfId="0" applyFont="1" applyFill="1" applyBorder="1" applyAlignment="1">
      <alignment horizontal="center" vertical="center" wrapText="1"/>
    </xf>
    <xf numFmtId="166" fontId="3" fillId="2" borderId="2" xfId="0" applyNumberFormat="1" applyFont="1" applyFill="1" applyBorder="1" applyAlignment="1">
      <alignment horizontal="center" vertical="center" wrapText="1"/>
    </xf>
    <xf numFmtId="164" fontId="3" fillId="3" borderId="2" xfId="0" applyFont="1" applyFill="1" applyBorder="1" applyAlignment="1">
      <alignment horizontal="center" vertical="center"/>
    </xf>
    <xf numFmtId="164" fontId="4" fillId="3" borderId="2" xfId="0" applyFont="1" applyFill="1" applyBorder="1" applyAlignment="1">
      <alignment horizontal="left" vertical="center"/>
    </xf>
    <xf numFmtId="164" fontId="4" fillId="3" borderId="2" xfId="0" applyFont="1" applyFill="1" applyBorder="1" applyAlignment="1">
      <alignment horizontal="center"/>
    </xf>
    <xf numFmtId="164" fontId="3" fillId="3" borderId="2" xfId="0" applyFont="1" applyFill="1" applyBorder="1" applyAlignment="1">
      <alignment horizontal="right" vertical="center" wrapText="1"/>
    </xf>
    <xf numFmtId="164" fontId="1" fillId="0" borderId="2" xfId="0" applyFont="1" applyBorder="1" applyAlignment="1">
      <alignment horizontal="left" vertical="center" wrapText="1"/>
    </xf>
    <xf numFmtId="164" fontId="1" fillId="0" borderId="2" xfId="0" applyFont="1" applyBorder="1" applyAlignment="1">
      <alignment horizontal="center" vertical="center" wrapText="1"/>
    </xf>
    <xf numFmtId="166" fontId="1" fillId="0" borderId="2" xfId="0" applyNumberFormat="1" applyFont="1" applyBorder="1" applyAlignment="1">
      <alignment vertical="center" wrapText="1"/>
    </xf>
    <xf numFmtId="166" fontId="1" fillId="0" borderId="2" xfId="0" applyNumberFormat="1" applyFont="1" applyBorder="1" applyAlignment="1">
      <alignment vertical="center"/>
    </xf>
    <xf numFmtId="168" fontId="1" fillId="0" borderId="2" xfId="0" applyNumberFormat="1" applyFont="1" applyBorder="1" applyAlignment="1">
      <alignment horizontal="center" vertical="center" wrapText="1"/>
    </xf>
    <xf numFmtId="168" fontId="5" fillId="0" borderId="2" xfId="0" applyNumberFormat="1" applyFont="1" applyBorder="1" applyAlignment="1">
      <alignment horizontal="center" vertical="center" wrapText="1"/>
    </xf>
    <xf numFmtId="164" fontId="1" fillId="0" borderId="2" xfId="0" applyFont="1" applyBorder="1" applyAlignment="1">
      <alignment vertical="center" wrapText="1"/>
    </xf>
    <xf numFmtId="164" fontId="1" fillId="0" borderId="2" xfId="0" applyFont="1" applyFill="1" applyBorder="1" applyAlignment="1">
      <alignment horizontal="left" vertical="center" wrapText="1"/>
    </xf>
    <xf numFmtId="164" fontId="3" fillId="0" borderId="2" xfId="0" applyFont="1" applyFill="1" applyBorder="1" applyAlignment="1">
      <alignment horizontal="center" vertical="center" wrapText="1"/>
    </xf>
    <xf numFmtId="166" fontId="1" fillId="0" borderId="2" xfId="0" applyNumberFormat="1" applyFont="1" applyFill="1" applyBorder="1" applyAlignment="1">
      <alignment vertical="center" wrapText="1"/>
    </xf>
    <xf numFmtId="166" fontId="1" fillId="0" borderId="2" xfId="0" applyNumberFormat="1" applyFont="1" applyFill="1" applyBorder="1" applyAlignment="1">
      <alignment vertical="center"/>
    </xf>
    <xf numFmtId="168" fontId="1" fillId="0" borderId="2" xfId="0" applyNumberFormat="1" applyFont="1" applyFill="1" applyBorder="1" applyAlignment="1">
      <alignment horizontal="center" vertical="center" wrapText="1"/>
    </xf>
    <xf numFmtId="168" fontId="5" fillId="0" borderId="2" xfId="0" applyNumberFormat="1" applyFont="1" applyFill="1" applyBorder="1" applyAlignment="1">
      <alignment horizontal="center" vertical="center" wrapText="1"/>
    </xf>
    <xf numFmtId="164" fontId="1" fillId="0" borderId="2" xfId="0" applyFont="1" applyFill="1" applyBorder="1" applyAlignment="1">
      <alignment vertical="center" wrapText="1"/>
    </xf>
    <xf numFmtId="164" fontId="6" fillId="0" borderId="0" xfId="0" applyFont="1" applyFill="1" applyAlignment="1">
      <alignment/>
    </xf>
    <xf numFmtId="166" fontId="1" fillId="0" borderId="2" xfId="0" applyNumberFormat="1" applyFont="1" applyBorder="1" applyAlignment="1">
      <alignment vertical="center" wrapText="1"/>
    </xf>
    <xf numFmtId="166" fontId="1" fillId="0" borderId="2" xfId="0" applyNumberFormat="1" applyFont="1" applyBorder="1" applyAlignment="1">
      <alignment vertical="center"/>
    </xf>
    <xf numFmtId="164" fontId="7" fillId="0" borderId="2" xfId="0" applyFont="1" applyBorder="1" applyAlignment="1">
      <alignment horizontal="center" vertical="center" wrapText="1"/>
    </xf>
    <xf numFmtId="164" fontId="7" fillId="0" borderId="2" xfId="0" applyFont="1" applyFill="1" applyBorder="1" applyAlignment="1">
      <alignment horizontal="center" vertical="center" wrapText="1"/>
    </xf>
    <xf numFmtId="166" fontId="1" fillId="0" borderId="2" xfId="0" applyNumberFormat="1" applyFont="1" applyFill="1" applyBorder="1" applyAlignment="1">
      <alignment vertical="center" wrapText="1"/>
    </xf>
    <xf numFmtId="166" fontId="1" fillId="0" borderId="2" xfId="0" applyNumberFormat="1" applyFont="1" applyFill="1" applyBorder="1" applyAlignment="1">
      <alignment vertical="center"/>
    </xf>
    <xf numFmtId="166" fontId="1" fillId="0" borderId="0" xfId="0" applyNumberFormat="1" applyFont="1" applyFill="1" applyAlignment="1">
      <alignment/>
    </xf>
    <xf numFmtId="166" fontId="1" fillId="0" borderId="2" xfId="0" applyNumberFormat="1" applyFont="1" applyBorder="1" applyAlignment="1">
      <alignment horizontal="right" vertical="center" wrapText="1"/>
    </xf>
    <xf numFmtId="164" fontId="5" fillId="0" borderId="2" xfId="0" applyFont="1" applyBorder="1" applyAlignment="1">
      <alignment horizontal="center" vertical="center" wrapText="1"/>
    </xf>
    <xf numFmtId="166" fontId="1" fillId="0" borderId="2" xfId="0" applyNumberFormat="1" applyFont="1" applyFill="1" applyBorder="1" applyAlignment="1">
      <alignment horizontal="right" vertical="center" wrapText="1"/>
    </xf>
    <xf numFmtId="164" fontId="5" fillId="0" borderId="2" xfId="0" applyFont="1" applyFill="1" applyBorder="1" applyAlignment="1">
      <alignment horizontal="center" vertical="center" wrapText="1"/>
    </xf>
    <xf numFmtId="168" fontId="1" fillId="0" borderId="0" xfId="0" applyNumberFormat="1" applyFont="1" applyFill="1" applyAlignment="1">
      <alignment/>
    </xf>
    <xf numFmtId="164" fontId="1" fillId="0" borderId="2" xfId="0" applyFont="1" applyBorder="1" applyAlignment="1">
      <alignment vertical="top" wrapText="1"/>
    </xf>
    <xf numFmtId="166" fontId="1" fillId="0" borderId="2" xfId="0" applyNumberFormat="1" applyFont="1" applyFill="1" applyBorder="1" applyAlignment="1">
      <alignment horizontal="right" vertical="center" wrapText="1"/>
    </xf>
    <xf numFmtId="166" fontId="1" fillId="0" borderId="2" xfId="0" applyNumberFormat="1" applyFont="1" applyBorder="1" applyAlignment="1">
      <alignment horizontal="right" vertical="center" wrapText="1"/>
    </xf>
    <xf numFmtId="164" fontId="1" fillId="0" borderId="2" xfId="0" applyFont="1" applyBorder="1" applyAlignment="1">
      <alignment horizontal="left"/>
    </xf>
    <xf numFmtId="164" fontId="1" fillId="0" borderId="2" xfId="0" applyFont="1" applyBorder="1" applyAlignment="1">
      <alignment horizontal="center" vertical="center"/>
    </xf>
    <xf numFmtId="170" fontId="1" fillId="0" borderId="2" xfId="0" applyNumberFormat="1" applyFont="1" applyBorder="1" applyAlignment="1">
      <alignment horizontal="right" vertical="center"/>
    </xf>
    <xf numFmtId="164" fontId="1" fillId="0" borderId="2" xfId="0" applyFont="1" applyBorder="1" applyAlignment="1">
      <alignment vertical="center"/>
    </xf>
    <xf numFmtId="164" fontId="1" fillId="0" borderId="2" xfId="0" applyFont="1" applyBorder="1" applyAlignment="1">
      <alignment/>
    </xf>
    <xf numFmtId="166" fontId="1" fillId="0" borderId="2" xfId="0" applyNumberFormat="1" applyFont="1" applyBorder="1" applyAlignment="1">
      <alignment horizontal="right" vertical="center"/>
    </xf>
    <xf numFmtId="166" fontId="1" fillId="0" borderId="2" xfId="0" applyNumberFormat="1" applyFont="1" applyBorder="1" applyAlignment="1">
      <alignment horizontal="right" vertical="center"/>
    </xf>
    <xf numFmtId="164" fontId="1" fillId="0" borderId="2" xfId="0" applyFont="1" applyBorder="1" applyAlignment="1">
      <alignment horizontal="left" vertical="center"/>
    </xf>
    <xf numFmtId="166" fontId="1" fillId="0" borderId="2" xfId="0" applyNumberFormat="1" applyFont="1" applyBorder="1" applyAlignment="1">
      <alignment horizontal="right"/>
    </xf>
    <xf numFmtId="164" fontId="1" fillId="0" borderId="2" xfId="0" applyFont="1" applyBorder="1" applyAlignment="1">
      <alignment horizontal="center"/>
    </xf>
    <xf numFmtId="164" fontId="1" fillId="0" borderId="2" xfId="0" applyFont="1" applyBorder="1" applyAlignment="1">
      <alignment horizontal="center" wrapText="1"/>
    </xf>
    <xf numFmtId="164" fontId="1" fillId="2" borderId="2" xfId="0" applyFont="1" applyFill="1" applyBorder="1" applyAlignment="1">
      <alignment horizontal="center" vertical="center" wrapText="1"/>
    </xf>
    <xf numFmtId="166" fontId="3" fillId="2" borderId="2" xfId="0" applyNumberFormat="1" applyFont="1" applyFill="1" applyBorder="1" applyAlignment="1">
      <alignment horizontal="right" vertical="center" wrapText="1"/>
    </xf>
    <xf numFmtId="164" fontId="7" fillId="2" borderId="2" xfId="0" applyFont="1" applyFill="1" applyBorder="1" applyAlignment="1">
      <alignment vertical="center" wrapText="1"/>
    </xf>
    <xf numFmtId="164" fontId="7" fillId="2" borderId="2" xfId="0" applyFont="1" applyFill="1" applyBorder="1" applyAlignment="1">
      <alignment horizontal="center" vertical="center" wrapText="1"/>
    </xf>
    <xf numFmtId="164" fontId="1" fillId="2" borderId="2" xfId="0" applyFont="1" applyFill="1" applyBorder="1" applyAlignment="1">
      <alignment vertical="center" wrapText="1"/>
    </xf>
    <xf numFmtId="168" fontId="1" fillId="0" borderId="0" xfId="0" applyNumberFormat="1" applyFont="1" applyAlignment="1">
      <alignment/>
    </xf>
    <xf numFmtId="164" fontId="4" fillId="3" borderId="2" xfId="0" applyFont="1" applyFill="1" applyBorder="1" applyAlignment="1">
      <alignment/>
    </xf>
    <xf numFmtId="168" fontId="1" fillId="0" borderId="2" xfId="0" applyNumberFormat="1" applyFont="1" applyFill="1" applyBorder="1" applyAlignment="1">
      <alignment horizontal="center" vertical="center"/>
    </xf>
    <xf numFmtId="168" fontId="7" fillId="0" borderId="2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/>
    </xf>
    <xf numFmtId="171" fontId="3" fillId="2" borderId="2" xfId="0" applyNumberFormat="1" applyFont="1" applyFill="1" applyBorder="1" applyAlignment="1">
      <alignment horizontal="right" vertical="center" wrapText="1"/>
    </xf>
    <xf numFmtId="164" fontId="1" fillId="0" borderId="2" xfId="24" applyFont="1" applyFill="1" applyBorder="1" applyAlignment="1">
      <alignment horizontal="center" vertical="center" wrapText="1"/>
      <protection/>
    </xf>
    <xf numFmtId="164" fontId="1" fillId="0" borderId="2" xfId="24" applyFont="1" applyFill="1" applyBorder="1" applyAlignment="1">
      <alignment vertical="center" wrapText="1"/>
      <protection/>
    </xf>
    <xf numFmtId="168" fontId="1" fillId="0" borderId="2" xfId="24" applyNumberFormat="1" applyFont="1" applyFill="1" applyBorder="1" applyAlignment="1">
      <alignment vertical="center" wrapText="1"/>
      <protection/>
    </xf>
    <xf numFmtId="168" fontId="3" fillId="0" borderId="2" xfId="24" applyNumberFormat="1" applyFont="1" applyFill="1" applyBorder="1" applyAlignment="1">
      <alignment vertical="center" wrapText="1"/>
      <protection/>
    </xf>
    <xf numFmtId="164" fontId="11" fillId="0" borderId="2" xfId="24" applyFont="1" applyFill="1" applyBorder="1" applyAlignment="1">
      <alignment horizontal="center" vertical="center" wrapText="1"/>
      <protection/>
    </xf>
    <xf numFmtId="164" fontId="3" fillId="0" borderId="2" xfId="24" applyFont="1" applyFill="1" applyBorder="1" applyAlignment="1">
      <alignment vertical="center" wrapText="1"/>
      <protection/>
    </xf>
    <xf numFmtId="164" fontId="1" fillId="0" borderId="2" xfId="24" applyFont="1" applyBorder="1" applyAlignment="1">
      <alignment vertical="center" wrapText="1"/>
      <protection/>
    </xf>
    <xf numFmtId="168" fontId="1" fillId="0" borderId="2" xfId="24" applyNumberFormat="1" applyFont="1" applyBorder="1" applyAlignment="1">
      <alignment vertical="center" wrapText="1"/>
      <protection/>
    </xf>
    <xf numFmtId="166" fontId="1" fillId="0" borderId="3" xfId="0" applyNumberFormat="1" applyFont="1" applyBorder="1" applyAlignment="1">
      <alignment horizontal="right" vertical="center"/>
    </xf>
    <xf numFmtId="168" fontId="7" fillId="0" borderId="2" xfId="24" applyNumberFormat="1" applyFont="1" applyBorder="1" applyAlignment="1">
      <alignment vertical="center" wrapText="1"/>
      <protection/>
    </xf>
    <xf numFmtId="164" fontId="12" fillId="0" borderId="2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right" vertical="center" wrapText="1"/>
    </xf>
    <xf numFmtId="164" fontId="7" fillId="0" borderId="2" xfId="24" applyFont="1" applyBorder="1" applyAlignment="1">
      <alignment vertical="center" wrapText="1"/>
      <protection/>
    </xf>
    <xf numFmtId="164" fontId="13" fillId="0" borderId="2" xfId="0" applyFont="1" applyBorder="1" applyAlignment="1">
      <alignment horizontal="center" vertical="center" wrapText="1"/>
    </xf>
    <xf numFmtId="164" fontId="14" fillId="0" borderId="2" xfId="0" applyFont="1" applyBorder="1" applyAlignment="1">
      <alignment horizontal="center" vertical="center" wrapText="1"/>
    </xf>
    <xf numFmtId="164" fontId="1" fillId="0" borderId="2" xfId="0" applyFont="1" applyFill="1" applyBorder="1" applyAlignment="1">
      <alignment horizontal="center" vertical="center"/>
    </xf>
    <xf numFmtId="164" fontId="1" fillId="0" borderId="2" xfId="0" applyFont="1" applyFill="1" applyBorder="1" applyAlignment="1">
      <alignment/>
    </xf>
    <xf numFmtId="164" fontId="1" fillId="0" borderId="2" xfId="0" applyFont="1" applyFill="1" applyBorder="1" applyAlignment="1">
      <alignment horizontal="center"/>
    </xf>
    <xf numFmtId="166" fontId="1" fillId="0" borderId="2" xfId="0" applyNumberFormat="1" applyFont="1" applyFill="1" applyBorder="1" applyAlignment="1">
      <alignment horizontal="right" vertical="center"/>
    </xf>
    <xf numFmtId="166" fontId="1" fillId="0" borderId="2" xfId="0" applyNumberFormat="1" applyFont="1" applyFill="1" applyBorder="1" applyAlignment="1">
      <alignment/>
    </xf>
    <xf numFmtId="164" fontId="7" fillId="0" borderId="2" xfId="0" applyFont="1" applyFill="1" applyBorder="1" applyAlignment="1">
      <alignment/>
    </xf>
    <xf numFmtId="164" fontId="7" fillId="0" borderId="2" xfId="0" applyFont="1" applyFill="1" applyBorder="1" applyAlignment="1">
      <alignment horizontal="center"/>
    </xf>
    <xf numFmtId="164" fontId="1" fillId="0" borderId="2" xfId="0" applyFont="1" applyFill="1" applyBorder="1" applyAlignment="1">
      <alignment horizontal="right" vertical="center" wrapText="1"/>
    </xf>
    <xf numFmtId="164" fontId="3" fillId="2" borderId="2" xfId="0" applyFont="1" applyFill="1" applyBorder="1" applyAlignment="1">
      <alignment horizontal="center" vertical="center"/>
    </xf>
    <xf numFmtId="164" fontId="3" fillId="2" borderId="2" xfId="0" applyFont="1" applyFill="1" applyBorder="1" applyAlignment="1">
      <alignment horizontal="center"/>
    </xf>
    <xf numFmtId="171" fontId="3" fillId="2" borderId="2" xfId="0" applyNumberFormat="1" applyFont="1" applyFill="1" applyBorder="1" applyAlignment="1">
      <alignment horizontal="right"/>
    </xf>
    <xf numFmtId="164" fontId="4" fillId="2" borderId="2" xfId="0" applyFont="1" applyFill="1" applyBorder="1" applyAlignment="1">
      <alignment/>
    </xf>
    <xf numFmtId="164" fontId="4" fillId="2" borderId="2" xfId="0" applyFont="1" applyFill="1" applyBorder="1" applyAlignment="1">
      <alignment horizontal="center"/>
    </xf>
    <xf numFmtId="164" fontId="3" fillId="2" borderId="2" xfId="0" applyFont="1" applyFill="1" applyBorder="1" applyAlignment="1">
      <alignment horizontal="right" vertical="center" wrapText="1"/>
    </xf>
    <xf numFmtId="164" fontId="3" fillId="3" borderId="2" xfId="0" applyFont="1" applyFill="1" applyBorder="1" applyAlignment="1">
      <alignment horizontal="right"/>
    </xf>
    <xf numFmtId="168" fontId="15" fillId="0" borderId="2" xfId="0" applyNumberFormat="1" applyFont="1" applyBorder="1" applyAlignment="1">
      <alignment vertical="center" wrapText="1"/>
    </xf>
    <xf numFmtId="164" fontId="16" fillId="0" borderId="2" xfId="0" applyFont="1" applyBorder="1" applyAlignment="1">
      <alignment horizontal="left" vertical="center" wrapText="1"/>
    </xf>
    <xf numFmtId="166" fontId="17" fillId="0" borderId="2" xfId="0" applyNumberFormat="1" applyFont="1" applyFill="1" applyBorder="1" applyAlignment="1">
      <alignment horizontal="right" vertical="center" wrapText="1"/>
    </xf>
    <xf numFmtId="164" fontId="15" fillId="0" borderId="2" xfId="0" applyFont="1" applyBorder="1" applyAlignment="1">
      <alignment vertical="center" wrapText="1"/>
    </xf>
    <xf numFmtId="164" fontId="18" fillId="0" borderId="2" xfId="0" applyFont="1" applyBorder="1" applyAlignment="1">
      <alignment vertical="center" wrapText="1"/>
    </xf>
    <xf numFmtId="164" fontId="16" fillId="0" borderId="2" xfId="0" applyFont="1" applyBorder="1" applyAlignment="1">
      <alignment horizontal="center" vertical="center" wrapText="1"/>
    </xf>
    <xf numFmtId="166" fontId="3" fillId="2" borderId="2" xfId="0" applyNumberFormat="1" applyFont="1" applyFill="1" applyBorder="1" applyAlignment="1">
      <alignment horizontal="right"/>
    </xf>
    <xf numFmtId="168" fontId="1" fillId="0" borderId="2" xfId="0" applyNumberFormat="1" applyFont="1" applyFill="1" applyBorder="1" applyAlignment="1">
      <alignment vertical="center" wrapText="1"/>
    </xf>
    <xf numFmtId="168" fontId="7" fillId="0" borderId="2" xfId="0" applyNumberFormat="1" applyFont="1" applyFill="1" applyBorder="1" applyAlignment="1">
      <alignment vertical="center" wrapText="1"/>
    </xf>
    <xf numFmtId="164" fontId="7" fillId="0" borderId="2" xfId="0" applyFont="1" applyFill="1" applyBorder="1" applyAlignment="1">
      <alignment vertical="center" wrapText="1"/>
    </xf>
    <xf numFmtId="164" fontId="4" fillId="3" borderId="4" xfId="0" applyFont="1" applyFill="1" applyBorder="1" applyAlignment="1">
      <alignment/>
    </xf>
    <xf numFmtId="164" fontId="4" fillId="3" borderId="5" xfId="0" applyFont="1" applyFill="1" applyBorder="1" applyAlignment="1">
      <alignment horizontal="center"/>
    </xf>
    <xf numFmtId="166" fontId="4" fillId="3" borderId="5" xfId="0" applyNumberFormat="1" applyFont="1" applyFill="1" applyBorder="1" applyAlignment="1">
      <alignment/>
    </xf>
    <xf numFmtId="164" fontId="4" fillId="3" borderId="5" xfId="0" applyFont="1" applyFill="1" applyBorder="1" applyAlignment="1">
      <alignment/>
    </xf>
    <xf numFmtId="164" fontId="3" fillId="3" borderId="6" xfId="0" applyFont="1" applyFill="1" applyBorder="1" applyAlignment="1">
      <alignment horizontal="right" vertical="center" wrapText="1"/>
    </xf>
    <xf numFmtId="164" fontId="17" fillId="0" borderId="2" xfId="0" applyFont="1" applyFill="1" applyBorder="1" applyAlignment="1">
      <alignment wrapText="1"/>
    </xf>
    <xf numFmtId="164" fontId="17" fillId="0" borderId="2" xfId="0" applyFont="1" applyFill="1" applyBorder="1" applyAlignment="1">
      <alignment horizontal="center"/>
    </xf>
    <xf numFmtId="166" fontId="17" fillId="0" borderId="2" xfId="0" applyNumberFormat="1" applyFont="1" applyFill="1" applyBorder="1" applyAlignment="1">
      <alignment horizontal="right" vertical="center"/>
    </xf>
    <xf numFmtId="168" fontId="17" fillId="0" borderId="2" xfId="0" applyNumberFormat="1" applyFont="1" applyFill="1" applyBorder="1" applyAlignment="1">
      <alignment horizontal="right" vertical="center"/>
    </xf>
    <xf numFmtId="164" fontId="19" fillId="0" borderId="2" xfId="0" applyFont="1" applyFill="1" applyBorder="1" applyAlignment="1">
      <alignment horizontal="center"/>
    </xf>
    <xf numFmtId="164" fontId="17" fillId="0" borderId="2" xfId="0" applyFont="1" applyFill="1" applyBorder="1" applyAlignment="1">
      <alignment horizontal="left" vertical="center" wrapText="1"/>
    </xf>
    <xf numFmtId="164" fontId="17" fillId="0" borderId="2" xfId="0" applyFont="1" applyFill="1" applyBorder="1" applyAlignment="1">
      <alignment vertical="center" wrapText="1"/>
    </xf>
    <xf numFmtId="164" fontId="20" fillId="0" borderId="2" xfId="0" applyFont="1" applyFill="1" applyBorder="1" applyAlignment="1">
      <alignment horizontal="center" wrapText="1"/>
    </xf>
    <xf numFmtId="172" fontId="17" fillId="0" borderId="0" xfId="0" applyNumberFormat="1" applyFont="1" applyFill="1" applyAlignment="1">
      <alignment horizontal="right" vertical="center" wrapText="1"/>
    </xf>
    <xf numFmtId="168" fontId="17" fillId="0" borderId="2" xfId="0" applyNumberFormat="1" applyFont="1" applyFill="1" applyBorder="1" applyAlignment="1">
      <alignment horizontal="right" vertical="center" wrapText="1"/>
    </xf>
    <xf numFmtId="164" fontId="17" fillId="0" borderId="2" xfId="0" applyFont="1" applyFill="1" applyBorder="1" applyAlignment="1">
      <alignment horizontal="center" vertical="center" wrapText="1"/>
    </xf>
    <xf numFmtId="166" fontId="17" fillId="0" borderId="2" xfId="0" applyNumberFormat="1" applyFont="1" applyFill="1" applyBorder="1" applyAlignment="1">
      <alignment horizontal="right" vertical="center" wrapText="1"/>
    </xf>
    <xf numFmtId="164" fontId="17" fillId="0" borderId="2" xfId="0" applyFont="1" applyBorder="1" applyAlignment="1">
      <alignment horizontal="left" vertical="center" wrapText="1"/>
    </xf>
    <xf numFmtId="164" fontId="17" fillId="0" borderId="2" xfId="0" applyFont="1" applyBorder="1" applyAlignment="1">
      <alignment horizontal="center" vertical="center" wrapText="1"/>
    </xf>
    <xf numFmtId="166" fontId="17" fillId="0" borderId="2" xfId="0" applyNumberFormat="1" applyFont="1" applyBorder="1" applyAlignment="1">
      <alignment horizontal="right" vertical="center" wrapText="1"/>
    </xf>
    <xf numFmtId="164" fontId="19" fillId="0" borderId="2" xfId="0" applyFont="1" applyBorder="1" applyAlignment="1">
      <alignment horizontal="right" vertical="center" wrapText="1"/>
    </xf>
    <xf numFmtId="164" fontId="19" fillId="0" borderId="2" xfId="0" applyFont="1" applyBorder="1" applyAlignment="1">
      <alignment horizontal="left" vertical="center" wrapText="1"/>
    </xf>
    <xf numFmtId="164" fontId="17" fillId="0" borderId="2" xfId="0" applyFont="1" applyBorder="1" applyAlignment="1">
      <alignment horizontal="right" vertical="center" wrapText="1"/>
    </xf>
    <xf numFmtId="164" fontId="20" fillId="0" borderId="2" xfId="0" applyFont="1" applyBorder="1" applyAlignment="1">
      <alignment horizontal="left" vertical="center" wrapText="1"/>
    </xf>
    <xf numFmtId="168" fontId="17" fillId="0" borderId="2" xfId="0" applyNumberFormat="1" applyFont="1" applyBorder="1" applyAlignment="1">
      <alignment horizontal="left" vertical="center" wrapText="1"/>
    </xf>
    <xf numFmtId="164" fontId="1" fillId="0" borderId="2" xfId="24" applyFont="1" applyBorder="1" applyAlignment="1">
      <alignment horizontal="center" vertical="center" wrapText="1"/>
      <protection/>
    </xf>
    <xf numFmtId="168" fontId="1" fillId="0" borderId="2" xfId="0" applyNumberFormat="1" applyFont="1" applyBorder="1" applyAlignment="1">
      <alignment horizontal="right" vertical="center"/>
    </xf>
    <xf numFmtId="164" fontId="7" fillId="0" borderId="2" xfId="0" applyFont="1" applyBorder="1" applyAlignment="1">
      <alignment horizontal="center" vertical="top" wrapText="1"/>
    </xf>
    <xf numFmtId="166" fontId="1" fillId="0" borderId="0" xfId="0" applyNumberFormat="1" applyFont="1" applyFill="1" applyAlignment="1">
      <alignment horizontal="left"/>
    </xf>
    <xf numFmtId="164" fontId="21" fillId="0" borderId="0" xfId="0" applyFont="1" applyAlignment="1">
      <alignment horizontal="left"/>
    </xf>
    <xf numFmtId="164" fontId="21" fillId="0" borderId="0" xfId="0" applyFont="1" applyAlignment="1">
      <alignment horizontal="right"/>
    </xf>
    <xf numFmtId="167" fontId="21" fillId="0" borderId="0" xfId="0" applyNumberFormat="1" applyFont="1" applyAlignment="1">
      <alignment horizontal="right"/>
    </xf>
    <xf numFmtId="167" fontId="21" fillId="0" borderId="0" xfId="0" applyNumberFormat="1" applyFont="1" applyFill="1" applyAlignment="1">
      <alignment horizontal="right"/>
    </xf>
    <xf numFmtId="164" fontId="22" fillId="0" borderId="2" xfId="0" applyFont="1" applyBorder="1" applyAlignment="1">
      <alignment horizontal="right" vertical="center"/>
    </xf>
    <xf numFmtId="166" fontId="22" fillId="0" borderId="2" xfId="0" applyNumberFormat="1" applyFont="1" applyFill="1" applyBorder="1" applyAlignment="1">
      <alignment horizontal="right" vertical="center"/>
    </xf>
    <xf numFmtId="164" fontId="1" fillId="0" borderId="0" xfId="0" applyFont="1" applyFill="1" applyAlignment="1">
      <alignment horizontal="left"/>
    </xf>
    <xf numFmtId="167" fontId="1" fillId="0" borderId="0" xfId="0" applyNumberFormat="1" applyFont="1" applyFill="1" applyAlignment="1">
      <alignment horizontal="right"/>
    </xf>
    <xf numFmtId="164" fontId="3" fillId="0" borderId="0" xfId="0" applyFont="1" applyFill="1" applyAlignment="1">
      <alignment horizontal="center"/>
    </xf>
    <xf numFmtId="164" fontId="3" fillId="2" borderId="2" xfId="0" applyFont="1" applyFill="1" applyBorder="1" applyAlignment="1">
      <alignment horizontal="left" vertical="center" wrapText="1"/>
    </xf>
    <xf numFmtId="167" fontId="3" fillId="2" borderId="2" xfId="0" applyNumberFormat="1" applyFont="1" applyFill="1" applyBorder="1" applyAlignment="1">
      <alignment horizontal="right" vertical="center" wrapText="1"/>
    </xf>
    <xf numFmtId="164" fontId="1" fillId="4" borderId="0" xfId="0" applyFont="1" applyFill="1" applyAlignment="1">
      <alignment/>
    </xf>
    <xf numFmtId="164" fontId="4" fillId="3" borderId="2" xfId="0" applyFont="1" applyFill="1" applyBorder="1" applyAlignment="1">
      <alignment horizontal="left" vertical="center" wrapText="1"/>
    </xf>
    <xf numFmtId="164" fontId="1" fillId="0" borderId="2" xfId="0" applyFont="1" applyFill="1" applyBorder="1" applyAlignment="1">
      <alignment horizontal="left"/>
    </xf>
    <xf numFmtId="166" fontId="1" fillId="0" borderId="2" xfId="0" applyNumberFormat="1" applyFont="1" applyFill="1" applyBorder="1" applyAlignment="1">
      <alignment horizontal="right"/>
    </xf>
    <xf numFmtId="164" fontId="1" fillId="0" borderId="3" xfId="0" applyFont="1" applyFill="1" applyBorder="1" applyAlignment="1">
      <alignment horizontal="left"/>
    </xf>
    <xf numFmtId="164" fontId="1" fillId="0" borderId="3" xfId="0" applyFont="1" applyFill="1" applyBorder="1" applyAlignment="1">
      <alignment horizontal="center"/>
    </xf>
    <xf numFmtId="166" fontId="1" fillId="0" borderId="3" xfId="0" applyNumberFormat="1" applyFont="1" applyFill="1" applyBorder="1" applyAlignment="1">
      <alignment horizontal="right"/>
    </xf>
    <xf numFmtId="164" fontId="17" fillId="0" borderId="2" xfId="0" applyFont="1" applyBorder="1" applyAlignment="1">
      <alignment vertical="center" wrapText="1"/>
    </xf>
    <xf numFmtId="164" fontId="3" fillId="0" borderId="0" xfId="0" applyFont="1" applyFill="1" applyBorder="1" applyAlignment="1">
      <alignment horizontal="center" vertical="center" wrapText="1"/>
    </xf>
    <xf numFmtId="167" fontId="3" fillId="0" borderId="0" xfId="0" applyNumberFormat="1" applyFont="1" applyFill="1" applyBorder="1" applyAlignment="1">
      <alignment horizontal="right" vertical="center" wrapText="1"/>
    </xf>
    <xf numFmtId="164" fontId="1" fillId="4" borderId="0" xfId="0" applyFont="1" applyFill="1" applyBorder="1" applyAlignment="1">
      <alignment/>
    </xf>
    <xf numFmtId="166" fontId="1" fillId="4" borderId="0" xfId="0" applyNumberFormat="1" applyFont="1" applyFill="1" applyBorder="1" applyAlignment="1">
      <alignment/>
    </xf>
    <xf numFmtId="164" fontId="1" fillId="0" borderId="2" xfId="0" applyFont="1" applyBorder="1" applyAlignment="1">
      <alignment vertical="top"/>
    </xf>
    <xf numFmtId="172" fontId="1" fillId="0" borderId="2" xfId="0" applyNumberFormat="1" applyFont="1" applyBorder="1" applyAlignment="1">
      <alignment horizontal="right" vertical="center" wrapText="1"/>
    </xf>
    <xf numFmtId="164" fontId="3" fillId="2" borderId="7" xfId="0" applyFont="1" applyFill="1" applyBorder="1" applyAlignment="1">
      <alignment horizontal="center" vertical="center" wrapText="1"/>
    </xf>
    <xf numFmtId="166" fontId="3" fillId="2" borderId="7" xfId="0" applyNumberFormat="1" applyFont="1" applyFill="1" applyBorder="1" applyAlignment="1">
      <alignment horizontal="right" vertical="center" wrapText="1"/>
    </xf>
    <xf numFmtId="165" fontId="1" fillId="0" borderId="2" xfId="17" applyFont="1" applyFill="1" applyBorder="1" applyAlignment="1" applyProtection="1">
      <alignment horizontal="right" vertical="center" wrapText="1"/>
      <protection/>
    </xf>
    <xf numFmtId="164" fontId="3" fillId="4" borderId="0" xfId="0" applyFont="1" applyFill="1" applyBorder="1" applyAlignment="1">
      <alignment horizontal="center" vertical="center" wrapText="1"/>
    </xf>
    <xf numFmtId="167" fontId="3" fillId="4" borderId="0" xfId="0" applyNumberFormat="1" applyFont="1" applyFill="1" applyBorder="1" applyAlignment="1">
      <alignment horizontal="right" vertical="center" wrapText="1"/>
    </xf>
    <xf numFmtId="164" fontId="3" fillId="3" borderId="2" xfId="0" applyFont="1" applyFill="1" applyBorder="1" applyAlignment="1">
      <alignment horizontal="center" vertical="center" wrapText="1"/>
    </xf>
    <xf numFmtId="167" fontId="3" fillId="3" borderId="2" xfId="0" applyNumberFormat="1" applyFont="1" applyFill="1" applyBorder="1" applyAlignment="1">
      <alignment horizontal="right" vertical="center" wrapText="1"/>
    </xf>
    <xf numFmtId="167" fontId="1" fillId="0" borderId="2" xfId="0" applyNumberFormat="1" applyFont="1" applyBorder="1" applyAlignment="1">
      <alignment horizontal="right" vertical="center" wrapText="1"/>
    </xf>
    <xf numFmtId="167" fontId="1" fillId="0" borderId="2" xfId="0" applyNumberFormat="1" applyFont="1" applyFill="1" applyBorder="1" applyAlignment="1">
      <alignment horizontal="right" vertical="center" wrapText="1"/>
    </xf>
    <xf numFmtId="164" fontId="4" fillId="3" borderId="2" xfId="0" applyFont="1" applyFill="1" applyBorder="1" applyAlignment="1">
      <alignment/>
    </xf>
    <xf numFmtId="172" fontId="1" fillId="0" borderId="2" xfId="0" applyNumberFormat="1" applyFont="1" applyBorder="1" applyAlignment="1">
      <alignment vertical="center" wrapText="1"/>
    </xf>
    <xf numFmtId="164" fontId="1" fillId="0" borderId="3" xfId="0" applyFont="1" applyBorder="1" applyAlignment="1">
      <alignment vertical="center" wrapText="1"/>
    </xf>
    <xf numFmtId="164" fontId="1" fillId="0" borderId="3" xfId="0" applyFont="1" applyBorder="1" applyAlignment="1">
      <alignment horizontal="center" vertical="center" wrapText="1"/>
    </xf>
    <xf numFmtId="166" fontId="1" fillId="0" borderId="3" xfId="0" applyNumberFormat="1" applyFont="1" applyBorder="1" applyAlignment="1">
      <alignment horizontal="right" vertical="center" wrapText="1"/>
    </xf>
    <xf numFmtId="164" fontId="11" fillId="4" borderId="8" xfId="0" applyFont="1" applyFill="1" applyBorder="1" applyAlignment="1">
      <alignment horizontal="left" vertical="center" wrapText="1"/>
    </xf>
    <xf numFmtId="164" fontId="11" fillId="4" borderId="0" xfId="0" applyFont="1" applyFill="1" applyBorder="1" applyAlignment="1">
      <alignment horizontal="left" vertical="center" wrapText="1"/>
    </xf>
    <xf numFmtId="164" fontId="0" fillId="0" borderId="0" xfId="0" applyFont="1" applyAlignment="1">
      <alignment horizontal="left" vertical="center" wrapText="1"/>
    </xf>
    <xf numFmtId="171" fontId="1" fillId="0" borderId="2" xfId="0" applyNumberFormat="1" applyFont="1" applyFill="1" applyBorder="1" applyAlignment="1">
      <alignment vertical="center" wrapText="1"/>
    </xf>
    <xf numFmtId="164" fontId="4" fillId="3" borderId="4" xfId="0" applyFont="1" applyFill="1" applyBorder="1" applyAlignment="1">
      <alignment horizontal="left" vertical="center" wrapText="1"/>
    </xf>
    <xf numFmtId="164" fontId="3" fillId="3" borderId="5" xfId="0" applyFont="1" applyFill="1" applyBorder="1" applyAlignment="1">
      <alignment horizontal="center" vertical="center" wrapText="1"/>
    </xf>
    <xf numFmtId="166" fontId="3" fillId="3" borderId="6" xfId="0" applyNumberFormat="1" applyFont="1" applyFill="1" applyBorder="1" applyAlignment="1">
      <alignment horizontal="right" vertical="center" wrapText="1"/>
    </xf>
    <xf numFmtId="166" fontId="1" fillId="0" borderId="2" xfId="0" applyNumberFormat="1" applyFont="1" applyBorder="1" applyAlignment="1" applyProtection="1">
      <alignment horizontal="right" vertical="center" wrapText="1"/>
      <protection locked="0"/>
    </xf>
    <xf numFmtId="172" fontId="1" fillId="0" borderId="2" xfId="0" applyNumberFormat="1" applyFont="1" applyBorder="1" applyAlignment="1">
      <alignment wrapText="1"/>
    </xf>
    <xf numFmtId="164" fontId="1" fillId="2" borderId="7" xfId="0" applyFont="1" applyFill="1" applyBorder="1" applyAlignment="1">
      <alignment horizontal="center" vertical="center" wrapText="1"/>
    </xf>
    <xf numFmtId="171" fontId="3" fillId="2" borderId="7" xfId="0" applyNumberFormat="1" applyFont="1" applyFill="1" applyBorder="1" applyAlignment="1">
      <alignment horizontal="right" vertical="center" wrapText="1"/>
    </xf>
    <xf numFmtId="164" fontId="1" fillId="0" borderId="0" xfId="0" applyFont="1" applyFill="1" applyBorder="1" applyAlignment="1">
      <alignment horizontal="center" vertical="center" wrapText="1"/>
    </xf>
    <xf numFmtId="164" fontId="3" fillId="0" borderId="0" xfId="0" applyFont="1" applyFill="1" applyBorder="1" applyAlignment="1">
      <alignment vertical="center" wrapText="1"/>
    </xf>
    <xf numFmtId="164" fontId="3" fillId="0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 horizontal="left"/>
    </xf>
    <xf numFmtId="164" fontId="1" fillId="0" borderId="0" xfId="0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right"/>
    </xf>
    <xf numFmtId="164" fontId="3" fillId="0" borderId="9" xfId="0" applyFont="1" applyFill="1" applyBorder="1" applyAlignment="1">
      <alignment horizontal="center"/>
    </xf>
    <xf numFmtId="164" fontId="1" fillId="0" borderId="9" xfId="0" applyFont="1" applyFill="1" applyBorder="1" applyAlignment="1">
      <alignment horizontal="left"/>
    </xf>
    <xf numFmtId="164" fontId="1" fillId="0" borderId="9" xfId="0" applyFont="1" applyFill="1" applyBorder="1" applyAlignment="1">
      <alignment horizontal="center"/>
    </xf>
    <xf numFmtId="167" fontId="2" fillId="0" borderId="9" xfId="0" applyNumberFormat="1" applyFont="1" applyFill="1" applyBorder="1" applyAlignment="1">
      <alignment horizontal="right"/>
    </xf>
    <xf numFmtId="170" fontId="1" fillId="0" borderId="2" xfId="0" applyNumberFormat="1" applyFont="1" applyFill="1" applyBorder="1" applyAlignment="1">
      <alignment/>
    </xf>
    <xf numFmtId="164" fontId="3" fillId="0" borderId="10" xfId="0" applyFont="1" applyFill="1" applyBorder="1" applyAlignment="1">
      <alignment horizontal="center" vertical="center" wrapText="1"/>
    </xf>
    <xf numFmtId="164" fontId="3" fillId="0" borderId="9" xfId="0" applyFont="1" applyFill="1" applyBorder="1" applyAlignment="1">
      <alignment horizontal="center" vertical="center" wrapText="1"/>
    </xf>
    <xf numFmtId="171" fontId="3" fillId="0" borderId="11" xfId="0" applyNumberFormat="1" applyFont="1" applyFill="1" applyBorder="1" applyAlignment="1">
      <alignment horizontal="right" vertical="center" wrapText="1"/>
    </xf>
    <xf numFmtId="164" fontId="4" fillId="3" borderId="3" xfId="0" applyFont="1" applyFill="1" applyBorder="1" applyAlignment="1">
      <alignment horizontal="left" vertical="center" wrapText="1"/>
    </xf>
    <xf numFmtId="171" fontId="1" fillId="0" borderId="2" xfId="0" applyNumberFormat="1" applyFont="1" applyBorder="1" applyAlignment="1">
      <alignment vertical="center" wrapText="1"/>
    </xf>
    <xf numFmtId="164" fontId="3" fillId="0" borderId="0" xfId="0" applyFont="1" applyFill="1" applyBorder="1" applyAlignment="1">
      <alignment/>
    </xf>
    <xf numFmtId="166" fontId="3" fillId="0" borderId="0" xfId="0" applyNumberFormat="1" applyFont="1" applyFill="1" applyBorder="1" applyAlignment="1">
      <alignment horizontal="right"/>
    </xf>
    <xf numFmtId="164" fontId="1" fillId="0" borderId="0" xfId="0" applyFont="1" applyBorder="1" applyAlignment="1">
      <alignment/>
    </xf>
    <xf numFmtId="164" fontId="1" fillId="0" borderId="2" xfId="25" applyFont="1" applyBorder="1" applyAlignment="1">
      <alignment horizontal="center" vertical="center" wrapText="1"/>
      <protection/>
    </xf>
    <xf numFmtId="164" fontId="1" fillId="0" borderId="2" xfId="25" applyFont="1" applyBorder="1" applyAlignment="1">
      <alignment vertical="center" wrapText="1"/>
      <protection/>
    </xf>
    <xf numFmtId="166" fontId="1" fillId="0" borderId="2" xfId="25" applyNumberFormat="1" applyFont="1" applyBorder="1" applyAlignment="1">
      <alignment vertical="center" wrapText="1"/>
      <protection/>
    </xf>
    <xf numFmtId="166" fontId="3" fillId="4" borderId="0" xfId="0" applyNumberFormat="1" applyFont="1" applyFill="1" applyBorder="1" applyAlignment="1">
      <alignment horizontal="right" vertical="center" wrapText="1"/>
    </xf>
    <xf numFmtId="164" fontId="1" fillId="0" borderId="0" xfId="0" applyFont="1" applyFill="1" applyBorder="1" applyAlignment="1">
      <alignment/>
    </xf>
    <xf numFmtId="166" fontId="1" fillId="0" borderId="2" xfId="25" applyNumberFormat="1" applyFont="1" applyBorder="1" applyAlignment="1">
      <alignment horizontal="right" vertical="center" wrapText="1"/>
      <protection/>
    </xf>
    <xf numFmtId="167" fontId="1" fillId="0" borderId="2" xfId="0" applyNumberFormat="1" applyFont="1" applyBorder="1" applyAlignment="1">
      <alignment horizontal="right"/>
    </xf>
    <xf numFmtId="164" fontId="11" fillId="4" borderId="0" xfId="0" applyFont="1" applyFill="1" applyAlignment="1">
      <alignment/>
    </xf>
    <xf numFmtId="164" fontId="1" fillId="4" borderId="0" xfId="0" applyFont="1" applyFill="1" applyBorder="1" applyAlignment="1">
      <alignment horizontal="center" vertical="center" wrapText="1"/>
    </xf>
    <xf numFmtId="166" fontId="1" fillId="0" borderId="3" xfId="0" applyNumberFormat="1" applyFont="1" applyBorder="1" applyAlignment="1">
      <alignment vertical="center" wrapText="1"/>
    </xf>
    <xf numFmtId="164" fontId="3" fillId="3" borderId="3" xfId="0" applyFont="1" applyFill="1" applyBorder="1" applyAlignment="1">
      <alignment horizontal="center" vertical="center" wrapText="1"/>
    </xf>
    <xf numFmtId="166" fontId="3" fillId="3" borderId="3" xfId="0" applyNumberFormat="1" applyFont="1" applyFill="1" applyBorder="1" applyAlignment="1">
      <alignment horizontal="right" vertical="center" wrapText="1"/>
    </xf>
    <xf numFmtId="164" fontId="21" fillId="0" borderId="0" xfId="0" applyFont="1" applyAlignment="1">
      <alignment horizontal="center"/>
    </xf>
    <xf numFmtId="164" fontId="22" fillId="0" borderId="2" xfId="0" applyFont="1" applyBorder="1" applyAlignment="1">
      <alignment horizontal="center" vertical="center"/>
    </xf>
    <xf numFmtId="166" fontId="22" fillId="0" borderId="2" xfId="0" applyNumberFormat="1" applyFont="1" applyBorder="1" applyAlignment="1">
      <alignment horizontal="right" vertical="center"/>
    </xf>
    <xf numFmtId="164" fontId="23" fillId="0" borderId="0" xfId="0" applyFont="1" applyAlignment="1">
      <alignment/>
    </xf>
    <xf numFmtId="165" fontId="23" fillId="0" borderId="0" xfId="0" applyNumberFormat="1" applyFont="1" applyAlignment="1">
      <alignment/>
    </xf>
    <xf numFmtId="164" fontId="3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3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/>
    </xf>
    <xf numFmtId="164" fontId="23" fillId="0" borderId="0" xfId="0" applyFont="1" applyFill="1" applyAlignment="1">
      <alignment/>
    </xf>
    <xf numFmtId="164" fontId="3" fillId="0" borderId="2" xfId="0" applyFont="1" applyFill="1" applyBorder="1" applyAlignment="1">
      <alignment vertical="center" wrapText="1"/>
    </xf>
    <xf numFmtId="165" fontId="17" fillId="0" borderId="2" xfId="17" applyFont="1" applyFill="1" applyBorder="1" applyAlignment="1" applyProtection="1">
      <alignment horizontal="center" vertical="center"/>
      <protection/>
    </xf>
    <xf numFmtId="175" fontId="1" fillId="0" borderId="2" xfId="0" applyNumberFormat="1" applyFont="1" applyFill="1" applyBorder="1" applyAlignment="1">
      <alignment vertical="center"/>
    </xf>
    <xf numFmtId="164" fontId="5" fillId="0" borderId="0" xfId="0" applyFont="1" applyFill="1" applyAlignment="1">
      <alignment horizontal="left" vertical="center" wrapText="1"/>
    </xf>
    <xf numFmtId="165" fontId="17" fillId="0" borderId="2" xfId="0" applyNumberFormat="1" applyFont="1" applyBorder="1" applyAlignment="1">
      <alignment vertical="center"/>
    </xf>
    <xf numFmtId="165" fontId="1" fillId="0" borderId="2" xfId="0" applyNumberFormat="1" applyFont="1" applyFill="1" applyBorder="1" applyAlignment="1">
      <alignment vertical="center"/>
    </xf>
    <xf numFmtId="165" fontId="1" fillId="0" borderId="2" xfId="0" applyNumberFormat="1" applyFont="1" applyBorder="1" applyAlignment="1">
      <alignment vertical="center"/>
    </xf>
    <xf numFmtId="165" fontId="1" fillId="0" borderId="2" xfId="0" applyNumberFormat="1" applyFont="1" applyBorder="1" applyAlignment="1">
      <alignment vertical="center"/>
    </xf>
    <xf numFmtId="164" fontId="3" fillId="0" borderId="2" xfId="0" applyFont="1" applyBorder="1" applyAlignment="1">
      <alignment vertical="center" wrapText="1"/>
    </xf>
    <xf numFmtId="166" fontId="1" fillId="4" borderId="2" xfId="0" applyNumberFormat="1" applyFont="1" applyFill="1" applyBorder="1" applyAlignment="1">
      <alignment vertical="center"/>
    </xf>
    <xf numFmtId="165" fontId="17" fillId="4" borderId="2" xfId="0" applyNumberFormat="1" applyFont="1" applyFill="1" applyBorder="1" applyAlignment="1">
      <alignment vertical="center"/>
    </xf>
    <xf numFmtId="165" fontId="1" fillId="0" borderId="2" xfId="0" applyNumberFormat="1" applyFont="1" applyFill="1" applyBorder="1" applyAlignment="1">
      <alignment vertical="center"/>
    </xf>
    <xf numFmtId="164" fontId="3" fillId="0" borderId="2" xfId="0" applyFont="1" applyFill="1" applyBorder="1" applyAlignment="1">
      <alignment horizontal="left" vertical="center" wrapText="1"/>
    </xf>
    <xf numFmtId="164" fontId="1" fillId="2" borderId="2" xfId="0" applyFont="1" applyFill="1" applyBorder="1" applyAlignment="1">
      <alignment/>
    </xf>
    <xf numFmtId="165" fontId="3" fillId="2" borderId="2" xfId="0" applyNumberFormat="1" applyFont="1" applyFill="1" applyBorder="1" applyAlignment="1">
      <alignment vertical="center"/>
    </xf>
    <xf numFmtId="164" fontId="24" fillId="3" borderId="2" xfId="20" applyFont="1" applyFill="1" applyBorder="1" applyAlignment="1">
      <alignment horizontal="center" vertical="center" wrapText="1"/>
      <protection/>
    </xf>
    <xf numFmtId="165" fontId="25" fillId="3" borderId="2" xfId="20" applyNumberFormat="1" applyFont="1" applyFill="1" applyBorder="1" applyAlignment="1">
      <alignment horizontal="center" vertical="center" wrapText="1"/>
      <protection/>
    </xf>
    <xf numFmtId="164" fontId="25" fillId="3" borderId="6" xfId="20" applyFont="1" applyFill="1" applyBorder="1" applyAlignment="1">
      <alignment horizontal="center" vertical="center" wrapText="1"/>
      <protection/>
    </xf>
    <xf numFmtId="164" fontId="26" fillId="3" borderId="4" xfId="20" applyFont="1" applyFill="1" applyBorder="1" applyAlignment="1">
      <alignment vertical="center"/>
      <protection/>
    </xf>
    <xf numFmtId="164" fontId="26" fillId="3" borderId="5" xfId="20" applyFont="1" applyFill="1" applyBorder="1" applyAlignment="1">
      <alignment vertical="center"/>
      <protection/>
    </xf>
    <xf numFmtId="164" fontId="26" fillId="3" borderId="5" xfId="20" applyFont="1" applyFill="1" applyBorder="1" applyAlignment="1">
      <alignment vertical="center" wrapText="1"/>
      <protection/>
    </xf>
    <xf numFmtId="164" fontId="26" fillId="3" borderId="2" xfId="20" applyFont="1" applyFill="1" applyBorder="1" applyAlignment="1">
      <alignment vertical="center" wrapText="1"/>
      <protection/>
    </xf>
    <xf numFmtId="164" fontId="17" fillId="0" borderId="2" xfId="20" applyFont="1" applyFill="1" applyBorder="1" applyAlignment="1">
      <alignment horizontal="center" vertical="center"/>
      <protection/>
    </xf>
    <xf numFmtId="164" fontId="20" fillId="0" borderId="2" xfId="20" applyFont="1" applyFill="1" applyBorder="1" applyAlignment="1">
      <alignment horizontal="center" vertical="center" wrapText="1"/>
      <protection/>
    </xf>
    <xf numFmtId="164" fontId="17" fillId="0" borderId="2" xfId="20" applyFont="1" applyFill="1" applyBorder="1" applyAlignment="1">
      <alignment horizontal="center" vertical="center" wrapText="1"/>
      <protection/>
    </xf>
    <xf numFmtId="164" fontId="24" fillId="0" borderId="2" xfId="20" applyFont="1" applyFill="1" applyBorder="1" applyAlignment="1">
      <alignment horizontal="center" vertical="center" wrapText="1"/>
      <protection/>
    </xf>
    <xf numFmtId="176" fontId="17" fillId="0" borderId="2" xfId="20" applyNumberFormat="1" applyFont="1" applyFill="1" applyBorder="1" applyAlignment="1">
      <alignment horizontal="center" vertical="center" wrapText="1"/>
      <protection/>
    </xf>
    <xf numFmtId="165" fontId="17" fillId="0" borderId="2" xfId="20" applyNumberFormat="1" applyFont="1" applyFill="1" applyBorder="1" applyAlignment="1">
      <alignment horizontal="center" vertical="center"/>
      <protection/>
    </xf>
    <xf numFmtId="164" fontId="24" fillId="0" borderId="2" xfId="20" applyFont="1" applyFill="1" applyBorder="1" applyAlignment="1">
      <alignment horizontal="center" vertical="center"/>
      <protection/>
    </xf>
    <xf numFmtId="164" fontId="20" fillId="0" borderId="2" xfId="20" applyFont="1" applyFill="1" applyBorder="1" applyAlignment="1">
      <alignment horizontal="center" vertical="center"/>
      <protection/>
    </xf>
    <xf numFmtId="164" fontId="27" fillId="0" borderId="2" xfId="0" applyFont="1" applyFill="1" applyBorder="1" applyAlignment="1">
      <alignment vertical="center" wrapText="1"/>
    </xf>
    <xf numFmtId="165" fontId="20" fillId="0" borderId="2" xfId="20" applyNumberFormat="1" applyFont="1" applyFill="1" applyBorder="1" applyAlignment="1">
      <alignment horizontal="center" vertical="center"/>
      <protection/>
    </xf>
    <xf numFmtId="176" fontId="17" fillId="0" borderId="2" xfId="20" applyNumberFormat="1" applyFont="1" applyFill="1" applyBorder="1" applyAlignment="1">
      <alignment horizontal="center" vertical="center"/>
      <protection/>
    </xf>
    <xf numFmtId="165" fontId="17" fillId="0" borderId="2" xfId="20" applyNumberFormat="1" applyFont="1" applyFill="1" applyBorder="1" applyAlignment="1">
      <alignment horizontal="center" vertical="center" wrapText="1"/>
      <protection/>
    </xf>
    <xf numFmtId="165" fontId="20" fillId="0" borderId="2" xfId="20" applyNumberFormat="1" applyFont="1" applyFill="1" applyBorder="1" applyAlignment="1">
      <alignment horizontal="center" vertical="center" wrapText="1"/>
      <protection/>
    </xf>
    <xf numFmtId="164" fontId="17" fillId="0" borderId="2" xfId="20" applyFont="1" applyBorder="1" applyAlignment="1">
      <alignment horizontal="center" vertical="center" wrapText="1"/>
      <protection/>
    </xf>
    <xf numFmtId="164" fontId="20" fillId="0" borderId="2" xfId="20" applyFont="1" applyBorder="1" applyAlignment="1">
      <alignment horizontal="center" vertical="center" wrapText="1"/>
      <protection/>
    </xf>
    <xf numFmtId="164" fontId="24" fillId="0" borderId="2" xfId="20" applyFont="1" applyBorder="1" applyAlignment="1">
      <alignment horizontal="center" vertical="center" wrapText="1"/>
      <protection/>
    </xf>
    <xf numFmtId="164" fontId="17" fillId="0" borderId="2" xfId="20" applyFont="1" applyBorder="1" applyAlignment="1">
      <alignment horizontal="center" vertical="center"/>
      <protection/>
    </xf>
    <xf numFmtId="164" fontId="17" fillId="0" borderId="2" xfId="20" applyFont="1" applyBorder="1" applyAlignment="1">
      <alignment vertical="center"/>
      <protection/>
    </xf>
    <xf numFmtId="165" fontId="17" fillId="0" borderId="2" xfId="20" applyNumberFormat="1" applyFont="1" applyBorder="1" applyAlignment="1">
      <alignment horizontal="center" vertical="center" wrapText="1"/>
      <protection/>
    </xf>
    <xf numFmtId="176" fontId="17" fillId="0" borderId="2" xfId="20" applyNumberFormat="1" applyFont="1" applyBorder="1" applyAlignment="1">
      <alignment horizontal="center" vertical="center" wrapText="1"/>
      <protection/>
    </xf>
    <xf numFmtId="164" fontId="26" fillId="3" borderId="0" xfId="20" applyFont="1" applyFill="1" applyAlignment="1">
      <alignment vertical="center"/>
      <protection/>
    </xf>
    <xf numFmtId="164" fontId="17" fillId="3" borderId="0" xfId="20" applyFont="1" applyFill="1" applyAlignment="1">
      <alignment vertical="center"/>
      <protection/>
    </xf>
    <xf numFmtId="164" fontId="17" fillId="3" borderId="0" xfId="20" applyFont="1" applyFill="1" applyAlignment="1">
      <alignment vertical="center" wrapText="1"/>
      <protection/>
    </xf>
    <xf numFmtId="164" fontId="17" fillId="3" borderId="0" xfId="20" applyFont="1" applyFill="1" applyAlignment="1">
      <alignment horizontal="center" vertical="center"/>
      <protection/>
    </xf>
    <xf numFmtId="165" fontId="17" fillId="3" borderId="0" xfId="20" applyNumberFormat="1" applyFont="1" applyFill="1" applyAlignment="1">
      <alignment vertical="center"/>
      <protection/>
    </xf>
    <xf numFmtId="164" fontId="26" fillId="0" borderId="2" xfId="20" applyFont="1" applyFill="1" applyBorder="1" applyAlignment="1">
      <alignment vertical="center" wrapText="1"/>
      <protection/>
    </xf>
    <xf numFmtId="165" fontId="17" fillId="0" borderId="2" xfId="20" applyNumberFormat="1" applyFont="1" applyFill="1" applyBorder="1" applyAlignment="1">
      <alignment vertical="center"/>
      <protection/>
    </xf>
    <xf numFmtId="165" fontId="20" fillId="0" borderId="2" xfId="20" applyNumberFormat="1" applyFont="1" applyFill="1" applyBorder="1" applyAlignment="1">
      <alignment vertical="center"/>
      <protection/>
    </xf>
    <xf numFmtId="164" fontId="17" fillId="0" borderId="2" xfId="0" applyFont="1" applyFill="1" applyBorder="1" applyAlignment="1">
      <alignment horizontal="left" vertical="center"/>
    </xf>
    <xf numFmtId="164" fontId="20" fillId="0" borderId="2" xfId="20" applyFont="1" applyFill="1" applyBorder="1" applyAlignment="1">
      <alignment horizontal="left" vertical="center" wrapText="1"/>
      <protection/>
    </xf>
    <xf numFmtId="164" fontId="2" fillId="0" borderId="0" xfId="0" applyFont="1" applyAlignment="1">
      <alignment horizontal="right" vertical="center"/>
    </xf>
    <xf numFmtId="164" fontId="17" fillId="0" borderId="0" xfId="0" applyFont="1" applyAlignment="1">
      <alignment horizontal="center" vertical="center" wrapText="1"/>
    </xf>
    <xf numFmtId="164" fontId="28" fillId="0" borderId="0" xfId="0" applyFont="1" applyAlignment="1">
      <alignment horizontal="center" vertical="center" wrapText="1"/>
    </xf>
    <xf numFmtId="164" fontId="1" fillId="4" borderId="0" xfId="0" applyFont="1" applyFill="1" applyAlignment="1">
      <alignment horizontal="center" vertical="center" wrapText="1"/>
    </xf>
    <xf numFmtId="166" fontId="17" fillId="4" borderId="0" xfId="0" applyNumberFormat="1" applyFont="1" applyFill="1" applyAlignment="1">
      <alignment horizontal="center" vertical="center" wrapText="1"/>
    </xf>
    <xf numFmtId="164" fontId="24" fillId="3" borderId="2" xfId="0" applyFont="1" applyFill="1" applyBorder="1" applyAlignment="1">
      <alignment horizontal="center" vertical="center" wrapText="1"/>
    </xf>
    <xf numFmtId="166" fontId="24" fillId="3" borderId="2" xfId="0" applyNumberFormat="1" applyFont="1" applyFill="1" applyBorder="1" applyAlignment="1">
      <alignment horizontal="center" vertical="center" wrapText="1"/>
    </xf>
    <xf numFmtId="164" fontId="17" fillId="4" borderId="2" xfId="0" applyFont="1" applyFill="1" applyBorder="1" applyAlignment="1">
      <alignment horizontal="center" vertical="center" wrapText="1"/>
    </xf>
    <xf numFmtId="176" fontId="17" fillId="4" borderId="2" xfId="0" applyNumberFormat="1" applyFont="1" applyFill="1" applyBorder="1" applyAlignment="1">
      <alignment horizontal="center" vertical="center" wrapText="1"/>
    </xf>
    <xf numFmtId="166" fontId="17" fillId="4" borderId="2" xfId="0" applyNumberFormat="1" applyFont="1" applyFill="1" applyBorder="1" applyAlignment="1">
      <alignment horizontal="center" vertical="center" wrapText="1"/>
    </xf>
    <xf numFmtId="166" fontId="17" fillId="0" borderId="2" xfId="0" applyNumberFormat="1" applyFont="1" applyBorder="1" applyAlignment="1">
      <alignment horizontal="center" vertical="center" wrapText="1"/>
    </xf>
    <xf numFmtId="176" fontId="17" fillId="4" borderId="3" xfId="0" applyNumberFormat="1" applyFont="1" applyFill="1" applyBorder="1" applyAlignment="1">
      <alignment horizontal="center" vertical="center" wrapText="1"/>
    </xf>
    <xf numFmtId="177" fontId="17" fillId="4" borderId="2" xfId="0" applyNumberFormat="1" applyFont="1" applyFill="1" applyBorder="1" applyAlignment="1">
      <alignment horizontal="center" vertical="center" wrapText="1"/>
    </xf>
    <xf numFmtId="164" fontId="17" fillId="4" borderId="0" xfId="0" applyFont="1" applyFill="1" applyAlignment="1">
      <alignment horizontal="center" vertical="center" wrapText="1"/>
    </xf>
    <xf numFmtId="166" fontId="3" fillId="4" borderId="2" xfId="0" applyNumberFormat="1" applyFont="1" applyFill="1" applyBorder="1" applyAlignment="1">
      <alignment horizontal="center" vertical="center" wrapText="1"/>
    </xf>
    <xf numFmtId="166" fontId="17" fillId="0" borderId="0" xfId="0" applyNumberFormat="1" applyFont="1" applyAlignment="1">
      <alignment horizontal="center" vertical="center" wrapText="1"/>
    </xf>
    <xf numFmtId="166" fontId="24" fillId="4" borderId="2" xfId="0" applyNumberFormat="1" applyFont="1" applyFill="1" applyBorder="1" applyAlignment="1">
      <alignment horizontal="center" vertical="center" wrapText="1"/>
    </xf>
    <xf numFmtId="177" fontId="17" fillId="4" borderId="0" xfId="0" applyNumberFormat="1" applyFont="1" applyFill="1" applyAlignment="1">
      <alignment horizontal="center" vertical="center" wrapText="1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Normalny 2 2" xfId="21"/>
    <cellStyle name="Normalny 3" xfId="22"/>
    <cellStyle name="Normalny 4" xfId="23"/>
    <cellStyle name="Normalny_budynki" xfId="24"/>
    <cellStyle name="Normalny_elektronika" xfId="25"/>
    <cellStyle name="Walutowy 2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9"/>
  <sheetViews>
    <sheetView zoomScaleSheetLayoutView="80" workbookViewId="0" topLeftCell="A159">
      <selection activeCell="B71" sqref="B71"/>
    </sheetView>
  </sheetViews>
  <sheetFormatPr defaultColWidth="9.140625" defaultRowHeight="12.75"/>
  <cols>
    <col min="1" max="1" width="5.140625" style="1" customWidth="1"/>
    <col min="2" max="2" width="40.00390625" style="2" customWidth="1"/>
    <col min="3" max="3" width="8.7109375" style="3" customWidth="1"/>
    <col min="4" max="4" width="17.421875" style="4" customWidth="1"/>
    <col min="5" max="5" width="15.7109375" style="4" customWidth="1"/>
    <col min="6" max="6" width="23.8515625" style="2" customWidth="1"/>
    <col min="7" max="7" width="11.8515625" style="3" customWidth="1"/>
    <col min="8" max="8" width="14.00390625" style="3" customWidth="1"/>
    <col min="9" max="9" width="28.28125" style="3" customWidth="1"/>
    <col min="10" max="10" width="23.00390625" style="3" customWidth="1"/>
    <col min="11" max="11" width="21.8515625" style="2" customWidth="1"/>
    <col min="12" max="12" width="16.8515625" style="5" customWidth="1"/>
    <col min="13" max="13" width="15.7109375" style="5" customWidth="1"/>
    <col min="14" max="15" width="16.8515625" style="5" customWidth="1"/>
    <col min="16" max="16384" width="9.140625" style="5" customWidth="1"/>
  </cols>
  <sheetData>
    <row r="1" ht="15">
      <c r="K1" s="6" t="s">
        <v>0</v>
      </c>
    </row>
    <row r="2" spans="2:11" ht="15">
      <c r="B2" s="7"/>
      <c r="K2" s="6" t="s">
        <v>1</v>
      </c>
    </row>
    <row r="3" spans="2:11" ht="15">
      <c r="B3" s="7"/>
      <c r="K3" s="8"/>
    </row>
    <row r="4" spans="1:11" ht="32.25" customHeight="1">
      <c r="A4" s="9"/>
      <c r="B4" s="10" t="s">
        <v>2</v>
      </c>
      <c r="C4" s="10"/>
      <c r="D4" s="10"/>
      <c r="E4" s="10"/>
      <c r="F4" s="10"/>
      <c r="G4" s="10"/>
      <c r="H4" s="10"/>
      <c r="I4" s="10"/>
      <c r="J4" s="10"/>
      <c r="K4" s="10"/>
    </row>
    <row r="5" spans="1:11" ht="60">
      <c r="A5" s="11" t="s">
        <v>3</v>
      </c>
      <c r="B5" s="11" t="s">
        <v>4</v>
      </c>
      <c r="C5" s="11" t="s">
        <v>5</v>
      </c>
      <c r="D5" s="12" t="s">
        <v>6</v>
      </c>
      <c r="E5" s="12" t="s">
        <v>7</v>
      </c>
      <c r="F5" s="11" t="s">
        <v>8</v>
      </c>
      <c r="G5" s="11" t="s">
        <v>9</v>
      </c>
      <c r="H5" s="11" t="s">
        <v>10</v>
      </c>
      <c r="I5" s="11" t="s">
        <v>11</v>
      </c>
      <c r="J5" s="11" t="s">
        <v>12</v>
      </c>
      <c r="K5" s="11" t="s">
        <v>13</v>
      </c>
    </row>
    <row r="6" spans="1:11" ht="21" customHeight="1">
      <c r="A6" s="13" t="s">
        <v>14</v>
      </c>
      <c r="B6" s="14" t="s">
        <v>15</v>
      </c>
      <c r="C6" s="14"/>
      <c r="D6" s="14"/>
      <c r="E6" s="14"/>
      <c r="F6" s="14"/>
      <c r="G6" s="15"/>
      <c r="H6" s="15"/>
      <c r="I6" s="15"/>
      <c r="J6" s="15"/>
      <c r="K6" s="16" t="s">
        <v>16</v>
      </c>
    </row>
    <row r="7" spans="1:11" s="2" customFormat="1" ht="25.5">
      <c r="A7" s="10">
        <v>1</v>
      </c>
      <c r="B7" s="17" t="s">
        <v>17</v>
      </c>
      <c r="C7" s="18">
        <v>1985</v>
      </c>
      <c r="D7" s="19"/>
      <c r="E7" s="20">
        <f aca="true" t="shared" si="0" ref="E7:E10">G7*5927</f>
        <v>1341398.64</v>
      </c>
      <c r="F7" s="21" t="s">
        <v>18</v>
      </c>
      <c r="G7" s="21">
        <v>226.32</v>
      </c>
      <c r="H7" s="21"/>
      <c r="I7" s="22" t="s">
        <v>19</v>
      </c>
      <c r="J7" s="22" t="s">
        <v>20</v>
      </c>
      <c r="K7" s="23" t="s">
        <v>21</v>
      </c>
    </row>
    <row r="8" spans="1:11" s="2" customFormat="1" ht="25.5">
      <c r="A8" s="10">
        <v>2</v>
      </c>
      <c r="B8" s="24" t="s">
        <v>22</v>
      </c>
      <c r="C8" s="25">
        <v>1904</v>
      </c>
      <c r="D8" s="26"/>
      <c r="E8" s="27">
        <f t="shared" si="0"/>
        <v>95187.62</v>
      </c>
      <c r="F8" s="28"/>
      <c r="G8" s="28">
        <v>16.06</v>
      </c>
      <c r="H8" s="28"/>
      <c r="I8" s="29" t="s">
        <v>23</v>
      </c>
      <c r="J8" s="28"/>
      <c r="K8" s="30" t="s">
        <v>24</v>
      </c>
    </row>
    <row r="9" spans="1:12" s="2" customFormat="1" ht="25.5">
      <c r="A9" s="10">
        <v>3</v>
      </c>
      <c r="B9" s="17" t="s">
        <v>25</v>
      </c>
      <c r="C9" s="18">
        <v>1931</v>
      </c>
      <c r="D9" s="19"/>
      <c r="E9" s="20">
        <f t="shared" si="0"/>
        <v>462898.69999999995</v>
      </c>
      <c r="F9" s="21"/>
      <c r="G9" s="21">
        <v>78.1</v>
      </c>
      <c r="H9" s="21"/>
      <c r="I9" s="22" t="s">
        <v>26</v>
      </c>
      <c r="J9" s="21"/>
      <c r="K9" s="30" t="s">
        <v>27</v>
      </c>
      <c r="L9" s="31"/>
    </row>
    <row r="10" spans="1:11" s="2" customFormat="1" ht="25.5">
      <c r="A10" s="10">
        <v>4</v>
      </c>
      <c r="B10" s="17" t="s">
        <v>22</v>
      </c>
      <c r="C10" s="18">
        <v>1920</v>
      </c>
      <c r="D10" s="19"/>
      <c r="E10" s="20">
        <f t="shared" si="0"/>
        <v>522168.69999999995</v>
      </c>
      <c r="F10" s="21"/>
      <c r="G10" s="21">
        <v>88.1</v>
      </c>
      <c r="H10" s="21"/>
      <c r="I10" s="22" t="s">
        <v>28</v>
      </c>
      <c r="J10" s="21"/>
      <c r="K10" s="30" t="s">
        <v>29</v>
      </c>
    </row>
    <row r="11" spans="1:11" s="2" customFormat="1" ht="15">
      <c r="A11" s="10">
        <v>5</v>
      </c>
      <c r="B11" s="17" t="s">
        <v>30</v>
      </c>
      <c r="C11" s="18">
        <v>1920</v>
      </c>
      <c r="D11" s="32"/>
      <c r="E11" s="33">
        <v>101500</v>
      </c>
      <c r="F11" s="21"/>
      <c r="G11" s="21">
        <v>58</v>
      </c>
      <c r="H11" s="21"/>
      <c r="I11" s="22" t="s">
        <v>31</v>
      </c>
      <c r="J11" s="21"/>
      <c r="K11" s="30" t="s">
        <v>29</v>
      </c>
    </row>
    <row r="12" spans="1:11" s="2" customFormat="1" ht="30">
      <c r="A12" s="10">
        <v>6</v>
      </c>
      <c r="B12" s="17" t="s">
        <v>32</v>
      </c>
      <c r="C12" s="18">
        <v>1920</v>
      </c>
      <c r="D12" s="19"/>
      <c r="E12" s="20">
        <f aca="true" t="shared" si="1" ref="E12:E19">G12*5927</f>
        <v>219891.7</v>
      </c>
      <c r="F12" s="21"/>
      <c r="G12" s="21">
        <v>37.1</v>
      </c>
      <c r="H12" s="21"/>
      <c r="I12" s="22" t="s">
        <v>33</v>
      </c>
      <c r="J12" s="21"/>
      <c r="K12" s="30" t="s">
        <v>34</v>
      </c>
    </row>
    <row r="13" spans="1:11" s="2" customFormat="1" ht="25.5">
      <c r="A13" s="10">
        <v>7</v>
      </c>
      <c r="B13" s="17" t="s">
        <v>32</v>
      </c>
      <c r="C13" s="18">
        <v>1920</v>
      </c>
      <c r="D13" s="19"/>
      <c r="E13" s="20">
        <f t="shared" si="1"/>
        <v>161214.4</v>
      </c>
      <c r="F13" s="21"/>
      <c r="G13" s="21">
        <v>27.2</v>
      </c>
      <c r="H13" s="21"/>
      <c r="I13" s="22" t="s">
        <v>35</v>
      </c>
      <c r="J13" s="21"/>
      <c r="K13" s="23" t="s">
        <v>36</v>
      </c>
    </row>
    <row r="14" spans="1:11" s="2" customFormat="1" ht="30">
      <c r="A14" s="10">
        <v>8</v>
      </c>
      <c r="B14" s="17" t="s">
        <v>32</v>
      </c>
      <c r="C14" s="34">
        <v>1900</v>
      </c>
      <c r="D14" s="19"/>
      <c r="E14" s="20">
        <f t="shared" si="1"/>
        <v>312352.9</v>
      </c>
      <c r="F14" s="21"/>
      <c r="G14" s="21">
        <v>52.7</v>
      </c>
      <c r="H14" s="21"/>
      <c r="I14" s="22" t="s">
        <v>37</v>
      </c>
      <c r="J14" s="21"/>
      <c r="K14" s="23" t="s">
        <v>38</v>
      </c>
    </row>
    <row r="15" spans="1:11" s="2" customFormat="1" ht="30">
      <c r="A15" s="10">
        <v>9</v>
      </c>
      <c r="B15" s="17" t="s">
        <v>32</v>
      </c>
      <c r="C15" s="34">
        <v>1900</v>
      </c>
      <c r="D15" s="19"/>
      <c r="E15" s="20">
        <f t="shared" si="1"/>
        <v>250119.40000000002</v>
      </c>
      <c r="F15" s="21"/>
      <c r="G15" s="21">
        <v>42.2</v>
      </c>
      <c r="H15" s="21"/>
      <c r="I15" s="22" t="s">
        <v>39</v>
      </c>
      <c r="J15" s="21"/>
      <c r="K15" s="23" t="s">
        <v>40</v>
      </c>
    </row>
    <row r="16" spans="1:11" s="2" customFormat="1" ht="30">
      <c r="A16" s="10">
        <v>10</v>
      </c>
      <c r="B16" s="17" t="s">
        <v>32</v>
      </c>
      <c r="C16" s="34">
        <v>1900</v>
      </c>
      <c r="D16" s="19"/>
      <c r="E16" s="20">
        <f t="shared" si="1"/>
        <v>185515.1</v>
      </c>
      <c r="F16" s="21"/>
      <c r="G16" s="21">
        <v>31.3</v>
      </c>
      <c r="H16" s="21"/>
      <c r="I16" s="22" t="s">
        <v>37</v>
      </c>
      <c r="J16" s="21"/>
      <c r="K16" s="23" t="s">
        <v>41</v>
      </c>
    </row>
    <row r="17" spans="1:11" s="2" customFormat="1" ht="30">
      <c r="A17" s="10">
        <v>11</v>
      </c>
      <c r="B17" s="17" t="s">
        <v>32</v>
      </c>
      <c r="C17" s="34">
        <v>1900</v>
      </c>
      <c r="D17" s="19"/>
      <c r="E17" s="20">
        <f t="shared" si="1"/>
        <v>170104.9</v>
      </c>
      <c r="F17" s="21"/>
      <c r="G17" s="21">
        <v>28.7</v>
      </c>
      <c r="H17" s="21"/>
      <c r="I17" s="22" t="s">
        <v>42</v>
      </c>
      <c r="J17" s="21"/>
      <c r="K17" s="23" t="s">
        <v>41</v>
      </c>
    </row>
    <row r="18" spans="1:11" s="2" customFormat="1" ht="30">
      <c r="A18" s="10">
        <v>12</v>
      </c>
      <c r="B18" s="24" t="s">
        <v>32</v>
      </c>
      <c r="C18" s="35">
        <v>1900</v>
      </c>
      <c r="D18" s="36"/>
      <c r="E18" s="37">
        <f t="shared" si="1"/>
        <v>312945.6</v>
      </c>
      <c r="F18" s="28"/>
      <c r="G18" s="28">
        <v>52.8</v>
      </c>
      <c r="H18" s="28"/>
      <c r="I18" s="29" t="s">
        <v>43</v>
      </c>
      <c r="J18" s="28"/>
      <c r="K18" s="30" t="s">
        <v>44</v>
      </c>
    </row>
    <row r="19" spans="1:11" s="2" customFormat="1" ht="30">
      <c r="A19" s="10">
        <v>13</v>
      </c>
      <c r="B19" s="24" t="s">
        <v>32</v>
      </c>
      <c r="C19" s="35">
        <v>1900</v>
      </c>
      <c r="D19" s="36"/>
      <c r="E19" s="37">
        <f t="shared" si="1"/>
        <v>241821.59999999998</v>
      </c>
      <c r="F19" s="28"/>
      <c r="G19" s="28">
        <v>40.8</v>
      </c>
      <c r="H19" s="28"/>
      <c r="I19" s="29" t="s">
        <v>45</v>
      </c>
      <c r="J19" s="28"/>
      <c r="K19" s="30" t="s">
        <v>46</v>
      </c>
    </row>
    <row r="20" spans="1:11" s="2" customFormat="1" ht="30">
      <c r="A20" s="10">
        <v>14</v>
      </c>
      <c r="B20" s="24" t="s">
        <v>47</v>
      </c>
      <c r="C20" s="35" t="s">
        <v>48</v>
      </c>
      <c r="D20" s="36"/>
      <c r="E20" s="37">
        <v>10150</v>
      </c>
      <c r="F20" s="28"/>
      <c r="G20" s="28">
        <v>5.8</v>
      </c>
      <c r="H20" s="28"/>
      <c r="I20" s="29" t="s">
        <v>49</v>
      </c>
      <c r="J20" s="28"/>
      <c r="K20" s="30" t="s">
        <v>44</v>
      </c>
    </row>
    <row r="21" spans="1:11" s="2" customFormat="1" ht="30">
      <c r="A21" s="10">
        <v>15</v>
      </c>
      <c r="B21" s="24" t="s">
        <v>50</v>
      </c>
      <c r="C21" s="35" t="s">
        <v>51</v>
      </c>
      <c r="D21" s="26"/>
      <c r="E21" s="27">
        <v>87734.4</v>
      </c>
      <c r="F21" s="28"/>
      <c r="G21" s="28">
        <v>29.6</v>
      </c>
      <c r="H21" s="28"/>
      <c r="I21" s="29" t="s">
        <v>31</v>
      </c>
      <c r="J21" s="28"/>
      <c r="K21" s="30" t="s">
        <v>46</v>
      </c>
    </row>
    <row r="22" spans="1:11" s="2" customFormat="1" ht="30">
      <c r="A22" s="10">
        <v>16</v>
      </c>
      <c r="B22" s="24" t="s">
        <v>52</v>
      </c>
      <c r="C22" s="35" t="s">
        <v>51</v>
      </c>
      <c r="D22" s="26"/>
      <c r="E22" s="27">
        <v>10150</v>
      </c>
      <c r="F22" s="28"/>
      <c r="G22" s="28">
        <v>5.8</v>
      </c>
      <c r="H22" s="28"/>
      <c r="I22" s="29" t="s">
        <v>31</v>
      </c>
      <c r="J22" s="28"/>
      <c r="K22" s="30" t="s">
        <v>38</v>
      </c>
    </row>
    <row r="23" spans="1:11" s="2" customFormat="1" ht="30">
      <c r="A23" s="10">
        <v>17</v>
      </c>
      <c r="B23" s="24" t="s">
        <v>53</v>
      </c>
      <c r="C23" s="35" t="s">
        <v>51</v>
      </c>
      <c r="D23" s="26"/>
      <c r="E23" s="27">
        <v>44460</v>
      </c>
      <c r="F23" s="28"/>
      <c r="G23" s="28">
        <v>15</v>
      </c>
      <c r="H23" s="28"/>
      <c r="I23" s="29" t="s">
        <v>31</v>
      </c>
      <c r="J23" s="28"/>
      <c r="K23" s="30" t="s">
        <v>38</v>
      </c>
    </row>
    <row r="24" spans="1:11" s="2" customFormat="1" ht="30">
      <c r="A24" s="10">
        <v>18</v>
      </c>
      <c r="B24" s="24" t="s">
        <v>54</v>
      </c>
      <c r="C24" s="35" t="s">
        <v>51</v>
      </c>
      <c r="D24" s="36"/>
      <c r="E24" s="27">
        <v>38532</v>
      </c>
      <c r="F24" s="28"/>
      <c r="G24" s="28">
        <v>13</v>
      </c>
      <c r="H24" s="28"/>
      <c r="I24" s="29" t="s">
        <v>55</v>
      </c>
      <c r="J24" s="28"/>
      <c r="K24" s="30" t="s">
        <v>56</v>
      </c>
    </row>
    <row r="25" spans="1:11" s="2" customFormat="1" ht="25.5">
      <c r="A25" s="10">
        <v>19</v>
      </c>
      <c r="B25" s="17" t="s">
        <v>32</v>
      </c>
      <c r="C25" s="34">
        <v>1930</v>
      </c>
      <c r="D25" s="32"/>
      <c r="E25" s="27">
        <f>G25*5927</f>
        <v>576104.4</v>
      </c>
      <c r="F25" s="28"/>
      <c r="G25" s="28">
        <v>97.2</v>
      </c>
      <c r="H25" s="28"/>
      <c r="I25" s="29" t="s">
        <v>57</v>
      </c>
      <c r="J25" s="28"/>
      <c r="K25" s="30" t="s">
        <v>58</v>
      </c>
    </row>
    <row r="26" spans="1:11" s="2" customFormat="1" ht="25.5">
      <c r="A26" s="10">
        <v>20</v>
      </c>
      <c r="B26" s="17" t="s">
        <v>59</v>
      </c>
      <c r="C26" s="34">
        <v>1930</v>
      </c>
      <c r="D26" s="32"/>
      <c r="E26" s="27">
        <v>29640</v>
      </c>
      <c r="F26" s="28"/>
      <c r="G26" s="28">
        <v>10</v>
      </c>
      <c r="H26" s="28"/>
      <c r="I26" s="29" t="s">
        <v>57</v>
      </c>
      <c r="J26" s="28"/>
      <c r="K26" s="30" t="s">
        <v>60</v>
      </c>
    </row>
    <row r="27" spans="1:11" s="2" customFormat="1" ht="15">
      <c r="A27" s="10">
        <v>21</v>
      </c>
      <c r="B27" s="17" t="s">
        <v>61</v>
      </c>
      <c r="C27" s="34">
        <v>1930</v>
      </c>
      <c r="D27" s="32"/>
      <c r="E27" s="27">
        <v>100537.5</v>
      </c>
      <c r="F27" s="28"/>
      <c r="G27" s="28">
        <v>57.45</v>
      </c>
      <c r="H27" s="28"/>
      <c r="I27" s="29" t="s">
        <v>31</v>
      </c>
      <c r="J27" s="28"/>
      <c r="K27" s="30" t="s">
        <v>62</v>
      </c>
    </row>
    <row r="28" spans="1:11" s="2" customFormat="1" ht="25.5">
      <c r="A28" s="10">
        <v>22</v>
      </c>
      <c r="B28" s="24" t="s">
        <v>32</v>
      </c>
      <c r="C28" s="35">
        <v>1920</v>
      </c>
      <c r="D28" s="26"/>
      <c r="E28" s="27">
        <f>G28*5927</f>
        <v>513278.19999999995</v>
      </c>
      <c r="F28" s="28"/>
      <c r="G28" s="28">
        <v>86.6</v>
      </c>
      <c r="H28" s="28"/>
      <c r="I28" s="29" t="s">
        <v>63</v>
      </c>
      <c r="J28" s="28"/>
      <c r="K28" s="30" t="s">
        <v>64</v>
      </c>
    </row>
    <row r="29" spans="1:11" s="2" customFormat="1" ht="15">
      <c r="A29" s="10">
        <v>23</v>
      </c>
      <c r="B29" s="24" t="s">
        <v>65</v>
      </c>
      <c r="C29" s="35"/>
      <c r="D29" s="26"/>
      <c r="E29" s="27">
        <f>G29*2964</f>
        <v>130416</v>
      </c>
      <c r="F29" s="28"/>
      <c r="G29" s="28">
        <v>44</v>
      </c>
      <c r="H29" s="28"/>
      <c r="I29" s="29" t="s">
        <v>31</v>
      </c>
      <c r="J29" s="28"/>
      <c r="K29" s="30" t="s">
        <v>64</v>
      </c>
    </row>
    <row r="30" spans="1:12" s="2" customFormat="1" ht="25.5">
      <c r="A30" s="10">
        <v>24</v>
      </c>
      <c r="B30" s="24" t="s">
        <v>25</v>
      </c>
      <c r="C30" s="35">
        <v>1920</v>
      </c>
      <c r="D30" s="26"/>
      <c r="E30" s="27">
        <f aca="true" t="shared" si="2" ref="E30:E32">G30*5927</f>
        <v>283903.3</v>
      </c>
      <c r="F30" s="28"/>
      <c r="G30" s="28">
        <v>47.9</v>
      </c>
      <c r="H30" s="28"/>
      <c r="I30" s="29" t="s">
        <v>66</v>
      </c>
      <c r="J30" s="28"/>
      <c r="K30" s="30" t="s">
        <v>67</v>
      </c>
      <c r="L30" s="38"/>
    </row>
    <row r="31" spans="1:11" s="2" customFormat="1" ht="25.5">
      <c r="A31" s="10">
        <v>25</v>
      </c>
      <c r="B31" s="17" t="s">
        <v>32</v>
      </c>
      <c r="C31" s="34">
        <v>1904</v>
      </c>
      <c r="D31" s="19"/>
      <c r="E31" s="20">
        <f t="shared" si="2"/>
        <v>371445.09</v>
      </c>
      <c r="F31" s="21"/>
      <c r="G31" s="21">
        <v>62.67</v>
      </c>
      <c r="H31" s="21"/>
      <c r="I31" s="22" t="s">
        <v>68</v>
      </c>
      <c r="J31" s="21"/>
      <c r="K31" s="23" t="s">
        <v>69</v>
      </c>
    </row>
    <row r="32" spans="1:12" s="2" customFormat="1" ht="15">
      <c r="A32" s="10">
        <v>26</v>
      </c>
      <c r="B32" s="17" t="s">
        <v>32</v>
      </c>
      <c r="C32" s="18">
        <v>1904</v>
      </c>
      <c r="D32" s="39"/>
      <c r="E32" s="20">
        <f t="shared" si="2"/>
        <v>303818.01999999996</v>
      </c>
      <c r="F32" s="18"/>
      <c r="G32" s="18">
        <v>51.26</v>
      </c>
      <c r="H32" s="18"/>
      <c r="I32" s="40" t="s">
        <v>70</v>
      </c>
      <c r="J32" s="18"/>
      <c r="K32" s="17" t="s">
        <v>69</v>
      </c>
      <c r="L32" s="38"/>
    </row>
    <row r="33" spans="1:12" s="2" customFormat="1" ht="15">
      <c r="A33" s="10">
        <v>27</v>
      </c>
      <c r="B33" s="24" t="s">
        <v>54</v>
      </c>
      <c r="C33" s="10"/>
      <c r="D33" s="41"/>
      <c r="E33" s="27">
        <f>G33*2964</f>
        <v>69298.31999999999</v>
      </c>
      <c r="F33" s="10"/>
      <c r="G33" s="10">
        <v>23.38</v>
      </c>
      <c r="H33" s="10"/>
      <c r="I33" s="42" t="s">
        <v>31</v>
      </c>
      <c r="J33" s="10"/>
      <c r="K33" s="24" t="s">
        <v>69</v>
      </c>
      <c r="L33" s="38"/>
    </row>
    <row r="34" spans="1:12" s="2" customFormat="1" ht="25.5">
      <c r="A34" s="10">
        <v>28</v>
      </c>
      <c r="B34" s="17" t="s">
        <v>32</v>
      </c>
      <c r="C34" s="18">
        <v>1904</v>
      </c>
      <c r="D34" s="39"/>
      <c r="E34" s="20">
        <f>G34*5927</f>
        <v>336653.6</v>
      </c>
      <c r="F34" s="18"/>
      <c r="G34" s="18">
        <v>56.8</v>
      </c>
      <c r="H34" s="18"/>
      <c r="I34" s="40" t="s">
        <v>71</v>
      </c>
      <c r="J34" s="18"/>
      <c r="K34" s="17" t="s">
        <v>72</v>
      </c>
      <c r="L34" s="38"/>
    </row>
    <row r="35" spans="1:11" s="2" customFormat="1" ht="15">
      <c r="A35" s="10">
        <v>29</v>
      </c>
      <c r="B35" s="17" t="s">
        <v>54</v>
      </c>
      <c r="C35" s="18" t="s">
        <v>73</v>
      </c>
      <c r="D35" s="19"/>
      <c r="E35" s="20">
        <f aca="true" t="shared" si="3" ref="E35:E36">G35*2964</f>
        <v>49202.4</v>
      </c>
      <c r="F35" s="18"/>
      <c r="G35" s="18">
        <v>16.6</v>
      </c>
      <c r="H35" s="18"/>
      <c r="I35" s="40" t="s">
        <v>37</v>
      </c>
      <c r="J35" s="18"/>
      <c r="K35" s="23" t="s">
        <v>74</v>
      </c>
    </row>
    <row r="36" spans="1:11" s="2" customFormat="1" ht="15">
      <c r="A36" s="10">
        <v>30</v>
      </c>
      <c r="B36" s="17" t="s">
        <v>54</v>
      </c>
      <c r="C36" s="18" t="s">
        <v>73</v>
      </c>
      <c r="D36" s="19"/>
      <c r="E36" s="20">
        <f t="shared" si="3"/>
        <v>64704.119999999995</v>
      </c>
      <c r="F36" s="18"/>
      <c r="G36" s="18">
        <v>21.83</v>
      </c>
      <c r="H36" s="18"/>
      <c r="I36" s="40" t="s">
        <v>75</v>
      </c>
      <c r="J36" s="18"/>
      <c r="K36" s="23" t="s">
        <v>74</v>
      </c>
    </row>
    <row r="37" spans="1:11" s="2" customFormat="1" ht="25.5">
      <c r="A37" s="10">
        <v>31</v>
      </c>
      <c r="B37" s="24" t="s">
        <v>76</v>
      </c>
      <c r="C37" s="10"/>
      <c r="D37" s="26"/>
      <c r="E37" s="27">
        <v>314960.78</v>
      </c>
      <c r="F37" s="28"/>
      <c r="G37" s="28">
        <v>53.14</v>
      </c>
      <c r="H37" s="28"/>
      <c r="I37" s="29" t="s">
        <v>77</v>
      </c>
      <c r="J37" s="28"/>
      <c r="K37" s="30" t="s">
        <v>78</v>
      </c>
    </row>
    <row r="38" spans="1:11" s="2" customFormat="1" ht="25.5">
      <c r="A38" s="10">
        <v>32</v>
      </c>
      <c r="B38" s="24" t="s">
        <v>79</v>
      </c>
      <c r="C38" s="10"/>
      <c r="D38" s="26"/>
      <c r="E38" s="27">
        <v>183768</v>
      </c>
      <c r="F38" s="28"/>
      <c r="G38" s="28">
        <v>62</v>
      </c>
      <c r="H38" s="28"/>
      <c r="I38" s="29" t="s">
        <v>77</v>
      </c>
      <c r="J38" s="28"/>
      <c r="K38" s="30" t="s">
        <v>78</v>
      </c>
    </row>
    <row r="39" spans="1:11" s="2" customFormat="1" ht="15">
      <c r="A39" s="10">
        <v>33</v>
      </c>
      <c r="B39" s="17" t="s">
        <v>32</v>
      </c>
      <c r="C39" s="18">
        <v>1920</v>
      </c>
      <c r="D39" s="19"/>
      <c r="E39" s="20">
        <f>G39*5927</f>
        <v>355027.3</v>
      </c>
      <c r="F39" s="21"/>
      <c r="G39" s="21">
        <v>59.9</v>
      </c>
      <c r="H39" s="21"/>
      <c r="I39" s="22" t="s">
        <v>80</v>
      </c>
      <c r="J39" s="21"/>
      <c r="K39" s="23" t="s">
        <v>81</v>
      </c>
    </row>
    <row r="40" spans="1:13" s="2" customFormat="1" ht="15">
      <c r="A40" s="10">
        <v>34</v>
      </c>
      <c r="B40" s="17" t="s">
        <v>54</v>
      </c>
      <c r="C40" s="18">
        <v>1920</v>
      </c>
      <c r="D40" s="19"/>
      <c r="E40" s="20">
        <f>G40*2964</f>
        <v>65208</v>
      </c>
      <c r="F40" s="21"/>
      <c r="G40" s="21">
        <v>22</v>
      </c>
      <c r="H40" s="21"/>
      <c r="I40" s="22" t="s">
        <v>37</v>
      </c>
      <c r="J40" s="21"/>
      <c r="K40" s="23" t="s">
        <v>82</v>
      </c>
      <c r="M40" s="43"/>
    </row>
    <row r="41" spans="1:11" s="2" customFormat="1" ht="30">
      <c r="A41" s="10">
        <v>35</v>
      </c>
      <c r="B41" s="17" t="s">
        <v>32</v>
      </c>
      <c r="C41" s="18" t="s">
        <v>73</v>
      </c>
      <c r="D41" s="32"/>
      <c r="E41" s="33">
        <f>G41*5927</f>
        <v>716633.57</v>
      </c>
      <c r="F41" s="21"/>
      <c r="G41" s="21">
        <v>120.91</v>
      </c>
      <c r="H41" s="21"/>
      <c r="I41" s="22" t="s">
        <v>83</v>
      </c>
      <c r="J41" s="21"/>
      <c r="K41" s="23" t="s">
        <v>84</v>
      </c>
    </row>
    <row r="42" spans="1:11" s="2" customFormat="1" ht="25.5">
      <c r="A42" s="10">
        <v>36</v>
      </c>
      <c r="B42" s="17" t="s">
        <v>54</v>
      </c>
      <c r="C42" s="18" t="s">
        <v>73</v>
      </c>
      <c r="D42" s="19"/>
      <c r="E42" s="20">
        <f>G42*2964</f>
        <v>255556.08</v>
      </c>
      <c r="F42" s="21"/>
      <c r="G42" s="21">
        <v>86.22</v>
      </c>
      <c r="H42" s="21"/>
      <c r="I42" s="22" t="s">
        <v>66</v>
      </c>
      <c r="J42" s="21"/>
      <c r="K42" s="23" t="s">
        <v>85</v>
      </c>
    </row>
    <row r="43" spans="1:11" s="2" customFormat="1" ht="25.5">
      <c r="A43" s="10">
        <v>37</v>
      </c>
      <c r="B43" s="17" t="s">
        <v>32</v>
      </c>
      <c r="C43" s="18"/>
      <c r="D43" s="19"/>
      <c r="E43" s="20">
        <f aca="true" t="shared" si="4" ref="E43:E44">G43*5927</f>
        <v>476352.99000000005</v>
      </c>
      <c r="F43" s="21"/>
      <c r="G43" s="21">
        <v>80.37</v>
      </c>
      <c r="H43" s="21"/>
      <c r="I43" s="22" t="s">
        <v>86</v>
      </c>
      <c r="J43" s="21"/>
      <c r="K43" s="23" t="s">
        <v>87</v>
      </c>
    </row>
    <row r="44" spans="1:11" s="2" customFormat="1" ht="25.5">
      <c r="A44" s="10">
        <v>38</v>
      </c>
      <c r="B44" s="17" t="s">
        <v>32</v>
      </c>
      <c r="C44" s="18" t="s">
        <v>73</v>
      </c>
      <c r="D44" s="32"/>
      <c r="E44" s="33">
        <f t="shared" si="4"/>
        <v>652740.51</v>
      </c>
      <c r="F44" s="21"/>
      <c r="G44" s="21">
        <v>110.13</v>
      </c>
      <c r="H44" s="21"/>
      <c r="I44" s="22" t="s">
        <v>88</v>
      </c>
      <c r="J44" s="21"/>
      <c r="K44" s="23" t="s">
        <v>89</v>
      </c>
    </row>
    <row r="45" spans="1:11" s="2" customFormat="1" ht="30">
      <c r="A45" s="10">
        <v>39</v>
      </c>
      <c r="B45" s="17" t="s">
        <v>54</v>
      </c>
      <c r="C45" s="18"/>
      <c r="D45" s="19"/>
      <c r="E45" s="20">
        <f>G45*2964</f>
        <v>117404.04</v>
      </c>
      <c r="F45" s="21"/>
      <c r="G45" s="21">
        <v>39.61</v>
      </c>
      <c r="H45" s="21"/>
      <c r="I45" s="22" t="s">
        <v>49</v>
      </c>
      <c r="J45" s="21"/>
      <c r="K45" s="23" t="s">
        <v>90</v>
      </c>
    </row>
    <row r="46" spans="1:11" s="2" customFormat="1" ht="75">
      <c r="A46" s="10">
        <v>40</v>
      </c>
      <c r="B46" s="17" t="s">
        <v>91</v>
      </c>
      <c r="C46" s="18">
        <v>1920</v>
      </c>
      <c r="D46" s="19"/>
      <c r="E46" s="20">
        <v>600000</v>
      </c>
      <c r="F46" s="21" t="s">
        <v>18</v>
      </c>
      <c r="G46" s="21">
        <v>120</v>
      </c>
      <c r="H46" s="21"/>
      <c r="I46" s="22" t="s">
        <v>92</v>
      </c>
      <c r="J46" s="21" t="s">
        <v>93</v>
      </c>
      <c r="K46" s="23" t="s">
        <v>94</v>
      </c>
    </row>
    <row r="47" spans="1:11" s="2" customFormat="1" ht="25.5">
      <c r="A47" s="10">
        <v>41</v>
      </c>
      <c r="B47" s="17" t="s">
        <v>91</v>
      </c>
      <c r="C47" s="18">
        <v>1980</v>
      </c>
      <c r="D47" s="19">
        <v>66157.36</v>
      </c>
      <c r="E47" s="20"/>
      <c r="F47" s="21" t="s">
        <v>18</v>
      </c>
      <c r="G47" s="21">
        <v>134</v>
      </c>
      <c r="H47" s="21"/>
      <c r="I47" s="22" t="s">
        <v>95</v>
      </c>
      <c r="J47" s="21" t="s">
        <v>96</v>
      </c>
      <c r="K47" s="23" t="s">
        <v>97</v>
      </c>
    </row>
    <row r="48" spans="1:11" s="2" customFormat="1" ht="63.75" customHeight="1">
      <c r="A48" s="10">
        <v>42</v>
      </c>
      <c r="B48" s="17" t="s">
        <v>98</v>
      </c>
      <c r="C48" s="18"/>
      <c r="D48" s="19"/>
      <c r="E48" s="20">
        <f>166*5927</f>
        <v>983882</v>
      </c>
      <c r="F48" s="21" t="s">
        <v>18</v>
      </c>
      <c r="G48" s="40" t="s">
        <v>99</v>
      </c>
      <c r="H48" s="18" t="s">
        <v>100</v>
      </c>
      <c r="I48" s="22" t="s">
        <v>101</v>
      </c>
      <c r="J48" s="40" t="s">
        <v>102</v>
      </c>
      <c r="K48" s="23" t="s">
        <v>103</v>
      </c>
    </row>
    <row r="49" spans="1:11" s="2" customFormat="1" ht="51">
      <c r="A49" s="10">
        <v>43</v>
      </c>
      <c r="B49" s="17" t="s">
        <v>104</v>
      </c>
      <c r="C49" s="18">
        <v>1920</v>
      </c>
      <c r="D49" s="19"/>
      <c r="E49" s="20">
        <f>G49*5927</f>
        <v>2706801.63</v>
      </c>
      <c r="F49" s="22" t="s">
        <v>105</v>
      </c>
      <c r="G49" s="21">
        <v>456.69</v>
      </c>
      <c r="H49" s="21" t="s">
        <v>100</v>
      </c>
      <c r="I49" s="22" t="s">
        <v>106</v>
      </c>
      <c r="J49" s="21" t="s">
        <v>107</v>
      </c>
      <c r="K49" s="23" t="s">
        <v>108</v>
      </c>
    </row>
    <row r="50" spans="1:13" s="2" customFormat="1" ht="45">
      <c r="A50" s="10">
        <v>44</v>
      </c>
      <c r="B50" s="17" t="s">
        <v>109</v>
      </c>
      <c r="C50" s="18">
        <v>2010</v>
      </c>
      <c r="D50" s="19">
        <v>703305.94</v>
      </c>
      <c r="E50" s="20"/>
      <c r="F50" s="21"/>
      <c r="G50" s="21"/>
      <c r="H50" s="21"/>
      <c r="I50" s="22"/>
      <c r="J50" s="21"/>
      <c r="K50" s="23" t="s">
        <v>110</v>
      </c>
      <c r="M50" s="43"/>
    </row>
    <row r="51" spans="1:11" s="2" customFormat="1" ht="30">
      <c r="A51" s="10">
        <v>45</v>
      </c>
      <c r="B51" s="17" t="s">
        <v>111</v>
      </c>
      <c r="C51" s="18">
        <v>2014</v>
      </c>
      <c r="D51" s="39"/>
      <c r="E51" s="20">
        <f>G51*5927</f>
        <v>1517312</v>
      </c>
      <c r="F51" s="21"/>
      <c r="G51" s="18">
        <v>256</v>
      </c>
      <c r="H51" s="18"/>
      <c r="I51" s="40" t="s">
        <v>112</v>
      </c>
      <c r="J51" s="18"/>
      <c r="K51" s="44" t="s">
        <v>113</v>
      </c>
    </row>
    <row r="52" spans="1:11" s="2" customFormat="1" ht="30">
      <c r="A52" s="10">
        <v>46</v>
      </c>
      <c r="B52" s="17" t="s">
        <v>114</v>
      </c>
      <c r="C52" s="18">
        <v>2014</v>
      </c>
      <c r="D52" s="39">
        <v>408634.5</v>
      </c>
      <c r="E52" s="20"/>
      <c r="F52" s="21"/>
      <c r="G52" s="21"/>
      <c r="H52" s="21"/>
      <c r="I52" s="22"/>
      <c r="J52" s="21"/>
      <c r="K52" s="44" t="s">
        <v>115</v>
      </c>
    </row>
    <row r="53" spans="1:11" s="2" customFormat="1" ht="15">
      <c r="A53" s="10">
        <v>47</v>
      </c>
      <c r="B53" s="17" t="s">
        <v>116</v>
      </c>
      <c r="C53" s="18">
        <v>2004</v>
      </c>
      <c r="D53" s="39">
        <v>129442.01</v>
      </c>
      <c r="E53" s="20"/>
      <c r="F53" s="21"/>
      <c r="G53" s="21"/>
      <c r="H53" s="21"/>
      <c r="I53" s="22"/>
      <c r="J53" s="21"/>
      <c r="K53" s="44" t="s">
        <v>117</v>
      </c>
    </row>
    <row r="54" spans="1:11" s="2" customFormat="1" ht="15">
      <c r="A54" s="10">
        <v>48</v>
      </c>
      <c r="B54" s="17" t="s">
        <v>118</v>
      </c>
      <c r="C54" s="18">
        <v>2013</v>
      </c>
      <c r="D54" s="45">
        <v>1083211.32</v>
      </c>
      <c r="E54" s="37"/>
      <c r="F54" s="28"/>
      <c r="G54" s="28"/>
      <c r="H54" s="28"/>
      <c r="I54" s="22"/>
      <c r="J54" s="21"/>
      <c r="K54" s="44" t="s">
        <v>117</v>
      </c>
    </row>
    <row r="55" spans="1:11" s="2" customFormat="1" ht="30">
      <c r="A55" s="10">
        <v>49</v>
      </c>
      <c r="B55" s="24" t="s">
        <v>119</v>
      </c>
      <c r="C55" s="18">
        <v>1970</v>
      </c>
      <c r="D55" s="45"/>
      <c r="E55" s="27">
        <v>781000.79</v>
      </c>
      <c r="F55" s="28"/>
      <c r="G55" s="28">
        <v>131.77</v>
      </c>
      <c r="H55" s="28"/>
      <c r="I55" s="22" t="s">
        <v>120</v>
      </c>
      <c r="J55" s="21"/>
      <c r="K55" s="44" t="s">
        <v>121</v>
      </c>
    </row>
    <row r="56" spans="1:11" s="2" customFormat="1" ht="30">
      <c r="A56" s="10">
        <v>50</v>
      </c>
      <c r="B56" s="17" t="s">
        <v>54</v>
      </c>
      <c r="C56" s="18">
        <v>1970</v>
      </c>
      <c r="D56" s="45"/>
      <c r="E56" s="27">
        <v>99323.64</v>
      </c>
      <c r="F56" s="28"/>
      <c r="G56" s="28">
        <v>33.51</v>
      </c>
      <c r="H56" s="28"/>
      <c r="I56" s="22" t="s">
        <v>120</v>
      </c>
      <c r="J56" s="21"/>
      <c r="K56" s="44" t="s">
        <v>121</v>
      </c>
    </row>
    <row r="57" spans="1:11" s="2" customFormat="1" ht="25.5">
      <c r="A57" s="10">
        <v>51</v>
      </c>
      <c r="B57" s="17" t="s">
        <v>122</v>
      </c>
      <c r="C57" s="18">
        <v>2017</v>
      </c>
      <c r="D57" s="39"/>
      <c r="E57" s="27">
        <v>1503502.09</v>
      </c>
      <c r="F57" s="21"/>
      <c r="G57" s="21">
        <v>253.67</v>
      </c>
      <c r="H57" s="21" t="s">
        <v>100</v>
      </c>
      <c r="I57" s="22" t="s">
        <v>106</v>
      </c>
      <c r="J57" s="21"/>
      <c r="K57" s="44" t="s">
        <v>123</v>
      </c>
    </row>
    <row r="58" spans="1:11" s="2" customFormat="1" ht="15">
      <c r="A58" s="10">
        <v>52</v>
      </c>
      <c r="B58" s="17" t="s">
        <v>124</v>
      </c>
      <c r="C58" s="18">
        <v>2017</v>
      </c>
      <c r="D58" s="46"/>
      <c r="E58" s="27">
        <v>120605.16</v>
      </c>
      <c r="F58" s="28"/>
      <c r="G58" s="28">
        <v>40.69</v>
      </c>
      <c r="H58" s="28"/>
      <c r="I58" s="22" t="s">
        <v>31</v>
      </c>
      <c r="J58" s="21"/>
      <c r="K58" s="44" t="s">
        <v>125</v>
      </c>
    </row>
    <row r="59" spans="1:11" s="2" customFormat="1" ht="25.5">
      <c r="A59" s="10">
        <v>53</v>
      </c>
      <c r="B59" s="17" t="s">
        <v>126</v>
      </c>
      <c r="C59" s="18">
        <v>2017</v>
      </c>
      <c r="D59" s="39"/>
      <c r="E59" s="20">
        <v>1200000</v>
      </c>
      <c r="F59" s="21"/>
      <c r="G59" s="21"/>
      <c r="H59" s="21" t="s">
        <v>127</v>
      </c>
      <c r="I59" s="22" t="s">
        <v>128</v>
      </c>
      <c r="J59" s="21"/>
      <c r="K59" s="44" t="s">
        <v>129</v>
      </c>
    </row>
    <row r="60" spans="1:11" s="2" customFormat="1" ht="15">
      <c r="A60" s="10">
        <v>54</v>
      </c>
      <c r="B60" s="47" t="s">
        <v>130</v>
      </c>
      <c r="C60" s="48">
        <v>2018</v>
      </c>
      <c r="D60" s="49">
        <v>190744.01</v>
      </c>
      <c r="E60" s="50"/>
      <c r="F60" s="48"/>
      <c r="G60" s="48"/>
      <c r="H60" s="18"/>
      <c r="I60" s="40"/>
      <c r="J60" s="18"/>
      <c r="K60" s="51" t="s">
        <v>131</v>
      </c>
    </row>
    <row r="61" spans="1:11" s="2" customFormat="1" ht="30">
      <c r="A61" s="10">
        <v>55</v>
      </c>
      <c r="B61" s="17" t="s">
        <v>132</v>
      </c>
      <c r="C61" s="48">
        <v>2018</v>
      </c>
      <c r="D61" s="52">
        <v>509460.26</v>
      </c>
      <c r="E61" s="50"/>
      <c r="F61" s="48"/>
      <c r="G61" s="48"/>
      <c r="H61" s="18"/>
      <c r="I61" s="40"/>
      <c r="J61" s="18"/>
      <c r="K61" s="51" t="s">
        <v>133</v>
      </c>
    </row>
    <row r="62" spans="1:11" s="2" customFormat="1" ht="25.5">
      <c r="A62" s="10">
        <v>56</v>
      </c>
      <c r="B62" s="17" t="s">
        <v>134</v>
      </c>
      <c r="C62" s="48">
        <v>2018</v>
      </c>
      <c r="D62" s="52"/>
      <c r="E62" s="20">
        <v>1200000</v>
      </c>
      <c r="F62" s="48"/>
      <c r="G62" s="48"/>
      <c r="H62" s="18" t="s">
        <v>100</v>
      </c>
      <c r="I62" s="40" t="s">
        <v>135</v>
      </c>
      <c r="J62" s="18"/>
      <c r="K62" s="51" t="s">
        <v>136</v>
      </c>
    </row>
    <row r="63" spans="1:11" s="2" customFormat="1" ht="15">
      <c r="A63" s="10">
        <v>57</v>
      </c>
      <c r="B63" s="17" t="s">
        <v>137</v>
      </c>
      <c r="C63" s="48">
        <v>2019</v>
      </c>
      <c r="D63" s="52">
        <v>13512.17</v>
      </c>
      <c r="E63" s="50"/>
      <c r="F63" s="48"/>
      <c r="G63" s="48"/>
      <c r="H63" s="18"/>
      <c r="I63" s="40"/>
      <c r="J63" s="18"/>
      <c r="K63" s="51" t="s">
        <v>138</v>
      </c>
    </row>
    <row r="64" spans="1:11" s="2" customFormat="1" ht="30">
      <c r="A64" s="10">
        <v>58</v>
      </c>
      <c r="B64" s="17" t="s">
        <v>139</v>
      </c>
      <c r="C64" s="48">
        <v>2019</v>
      </c>
      <c r="D64" s="52">
        <v>14738.8</v>
      </c>
      <c r="E64" s="50"/>
      <c r="F64" s="48"/>
      <c r="G64" s="48"/>
      <c r="H64" s="18"/>
      <c r="I64" s="40"/>
      <c r="J64" s="18"/>
      <c r="K64" s="51" t="s">
        <v>97</v>
      </c>
    </row>
    <row r="65" spans="1:11" s="2" customFormat="1" ht="15">
      <c r="A65" s="10">
        <v>59</v>
      </c>
      <c r="B65" s="47" t="s">
        <v>140</v>
      </c>
      <c r="C65" s="48">
        <v>2019</v>
      </c>
      <c r="D65" s="52">
        <v>29459.07</v>
      </c>
      <c r="E65" s="50"/>
      <c r="F65" s="48"/>
      <c r="G65" s="48"/>
      <c r="H65" s="18"/>
      <c r="I65" s="40"/>
      <c r="J65" s="18"/>
      <c r="K65" s="51" t="s">
        <v>141</v>
      </c>
    </row>
    <row r="66" spans="1:11" s="2" customFormat="1" ht="76.5">
      <c r="A66" s="10">
        <v>60</v>
      </c>
      <c r="B66" s="17" t="s">
        <v>142</v>
      </c>
      <c r="C66" s="48"/>
      <c r="D66" s="52"/>
      <c r="E66" s="53">
        <f>G66*5927</f>
        <v>4402219.98</v>
      </c>
      <c r="F66" s="40" t="s">
        <v>143</v>
      </c>
      <c r="G66" s="48">
        <v>742.74</v>
      </c>
      <c r="H66" s="18"/>
      <c r="I66" s="40" t="s">
        <v>144</v>
      </c>
      <c r="J66" s="40" t="s">
        <v>145</v>
      </c>
      <c r="K66" s="17" t="s">
        <v>146</v>
      </c>
    </row>
    <row r="67" spans="1:11" s="2" customFormat="1" ht="15">
      <c r="A67" s="10">
        <v>61</v>
      </c>
      <c r="B67" s="54" t="s">
        <v>147</v>
      </c>
      <c r="C67" s="48">
        <v>2021</v>
      </c>
      <c r="D67" s="52">
        <v>261447.06</v>
      </c>
      <c r="E67" s="50"/>
      <c r="F67" s="48"/>
      <c r="G67" s="48"/>
      <c r="H67" s="18"/>
      <c r="I67" s="40"/>
      <c r="J67" s="18"/>
      <c r="K67" s="54" t="s">
        <v>117</v>
      </c>
    </row>
    <row r="68" spans="1:11" s="2" customFormat="1" ht="15">
      <c r="A68" s="10">
        <v>62</v>
      </c>
      <c r="B68" s="51" t="s">
        <v>148</v>
      </c>
      <c r="C68" s="48">
        <v>2021</v>
      </c>
      <c r="D68" s="55"/>
      <c r="E68" s="55">
        <v>20000</v>
      </c>
      <c r="F68" s="48"/>
      <c r="G68" s="48"/>
      <c r="H68" s="18"/>
      <c r="I68" s="40"/>
      <c r="J68" s="18"/>
      <c r="K68" s="51" t="s">
        <v>149</v>
      </c>
    </row>
    <row r="69" spans="1:11" s="2" customFormat="1" ht="15">
      <c r="A69" s="10">
        <v>63</v>
      </c>
      <c r="B69" s="51" t="s">
        <v>150</v>
      </c>
      <c r="C69" s="56">
        <v>2022</v>
      </c>
      <c r="D69" s="55">
        <v>56218.66</v>
      </c>
      <c r="E69" s="55"/>
      <c r="F69" s="51"/>
      <c r="G69" s="56"/>
      <c r="H69" s="57"/>
      <c r="I69" s="57"/>
      <c r="J69" s="57"/>
      <c r="K69" s="51" t="s">
        <v>110</v>
      </c>
    </row>
    <row r="70" spans="1:12" ht="15" customHeight="1">
      <c r="A70" s="58"/>
      <c r="B70" s="11" t="s">
        <v>151</v>
      </c>
      <c r="C70" s="11"/>
      <c r="D70" s="59">
        <f>SUM(D7:D69)</f>
        <v>3466331.16</v>
      </c>
      <c r="E70" s="59">
        <f>SUM(E7:E69)</f>
        <v>25669445.169999998</v>
      </c>
      <c r="F70" s="60"/>
      <c r="G70" s="61"/>
      <c r="H70" s="61"/>
      <c r="I70" s="61"/>
      <c r="J70" s="61"/>
      <c r="K70" s="62"/>
      <c r="L70" s="63"/>
    </row>
    <row r="71" spans="1:11" ht="12.75" customHeight="1">
      <c r="A71" s="13" t="s">
        <v>152</v>
      </c>
      <c r="B71" s="64" t="s">
        <v>153</v>
      </c>
      <c r="C71" s="64"/>
      <c r="D71" s="64"/>
      <c r="E71" s="64"/>
      <c r="F71" s="64"/>
      <c r="G71" s="15"/>
      <c r="H71" s="15"/>
      <c r="I71" s="15"/>
      <c r="J71" s="15"/>
      <c r="K71" s="16" t="s">
        <v>154</v>
      </c>
    </row>
    <row r="72" spans="1:12" ht="51">
      <c r="A72" s="10">
        <v>1</v>
      </c>
      <c r="B72" s="30" t="s">
        <v>155</v>
      </c>
      <c r="C72" s="10" t="s">
        <v>156</v>
      </c>
      <c r="D72" s="41" t="s">
        <v>157</v>
      </c>
      <c r="E72" s="65" t="s">
        <v>157</v>
      </c>
      <c r="F72" s="66" t="s">
        <v>158</v>
      </c>
      <c r="G72" s="42" t="s">
        <v>99</v>
      </c>
      <c r="H72" s="10" t="s">
        <v>100</v>
      </c>
      <c r="I72" s="10" t="s">
        <v>159</v>
      </c>
      <c r="J72" s="42" t="s">
        <v>102</v>
      </c>
      <c r="K72" s="10" t="s">
        <v>160</v>
      </c>
      <c r="L72" s="67"/>
    </row>
    <row r="73" spans="1:11" ht="17.25" customHeight="1">
      <c r="A73" s="58"/>
      <c r="B73" s="11" t="s">
        <v>151</v>
      </c>
      <c r="C73" s="11"/>
      <c r="D73" s="68"/>
      <c r="E73" s="68"/>
      <c r="F73" s="60"/>
      <c r="G73" s="61"/>
      <c r="H73" s="61"/>
      <c r="I73" s="61"/>
      <c r="J73" s="61"/>
      <c r="K73" s="62"/>
    </row>
    <row r="74" spans="1:11" s="2" customFormat="1" ht="12.75" customHeight="1">
      <c r="A74" s="13" t="s">
        <v>161</v>
      </c>
      <c r="B74" s="64" t="s">
        <v>162</v>
      </c>
      <c r="C74" s="64"/>
      <c r="D74" s="64"/>
      <c r="E74" s="64"/>
      <c r="F74" s="64"/>
      <c r="G74" s="15"/>
      <c r="H74" s="15"/>
      <c r="I74" s="15"/>
      <c r="J74" s="15"/>
      <c r="K74" s="16" t="s">
        <v>163</v>
      </c>
    </row>
    <row r="75" spans="1:11" ht="109.5" customHeight="1">
      <c r="A75" s="69">
        <v>1</v>
      </c>
      <c r="B75" s="70" t="s">
        <v>164</v>
      </c>
      <c r="C75" s="69" t="s">
        <v>165</v>
      </c>
      <c r="D75" s="71"/>
      <c r="E75" s="37">
        <f>1274.4*5927</f>
        <v>7553368.800000001</v>
      </c>
      <c r="F75" s="72" t="s">
        <v>166</v>
      </c>
      <c r="G75" s="69" t="s">
        <v>167</v>
      </c>
      <c r="H75" s="69" t="s">
        <v>100</v>
      </c>
      <c r="I75" s="73" t="s">
        <v>168</v>
      </c>
      <c r="J75" s="69" t="s">
        <v>169</v>
      </c>
      <c r="K75" s="70" t="s">
        <v>170</v>
      </c>
    </row>
    <row r="76" spans="1:11" ht="138" customHeight="1">
      <c r="A76" s="69">
        <v>2</v>
      </c>
      <c r="B76" s="70" t="s">
        <v>171</v>
      </c>
      <c r="C76" s="69" t="s">
        <v>172</v>
      </c>
      <c r="D76" s="71"/>
      <c r="E76" s="37">
        <f>547*5927</f>
        <v>3242069</v>
      </c>
      <c r="F76" s="74" t="s">
        <v>173</v>
      </c>
      <c r="G76" s="69" t="s">
        <v>174</v>
      </c>
      <c r="H76" s="69" t="s">
        <v>100</v>
      </c>
      <c r="I76" s="73" t="s">
        <v>175</v>
      </c>
      <c r="J76" s="69" t="s">
        <v>169</v>
      </c>
      <c r="K76" s="70" t="s">
        <v>170</v>
      </c>
    </row>
    <row r="77" spans="1:11" ht="13.5" customHeight="1">
      <c r="A77" s="58"/>
      <c r="B77" s="11"/>
      <c r="C77" s="11"/>
      <c r="D77" s="59"/>
      <c r="E77" s="59">
        <f>SUM(E75:E76)</f>
        <v>10795437.8</v>
      </c>
      <c r="F77" s="60"/>
      <c r="G77" s="61"/>
      <c r="H77" s="61"/>
      <c r="I77" s="61"/>
      <c r="J77" s="61"/>
      <c r="K77" s="62"/>
    </row>
    <row r="78" spans="1:11" s="2" customFormat="1" ht="12.75" customHeight="1">
      <c r="A78" s="13" t="s">
        <v>176</v>
      </c>
      <c r="B78" s="64" t="s">
        <v>177</v>
      </c>
      <c r="C78" s="64"/>
      <c r="D78" s="64"/>
      <c r="E78" s="64"/>
      <c r="F78" s="64"/>
      <c r="G78" s="15"/>
      <c r="H78" s="15"/>
      <c r="I78" s="15"/>
      <c r="J78" s="15"/>
      <c r="K78" s="16" t="s">
        <v>178</v>
      </c>
    </row>
    <row r="79" spans="1:11" ht="285.75" customHeight="1">
      <c r="A79" s="69">
        <v>1</v>
      </c>
      <c r="B79" s="75" t="s">
        <v>179</v>
      </c>
      <c r="C79" s="75">
        <v>1969</v>
      </c>
      <c r="D79" s="76"/>
      <c r="E79" s="77">
        <v>10000000</v>
      </c>
      <c r="F79" s="78" t="s">
        <v>180</v>
      </c>
      <c r="G79" s="34" t="s">
        <v>181</v>
      </c>
      <c r="H79" s="34" t="s">
        <v>100</v>
      </c>
      <c r="I79" s="79" t="s">
        <v>182</v>
      </c>
      <c r="J79" s="79" t="s">
        <v>183</v>
      </c>
      <c r="K79" s="80" t="s">
        <v>184</v>
      </c>
    </row>
    <row r="80" spans="1:11" ht="29.25" customHeight="1">
      <c r="A80" s="69">
        <v>2</v>
      </c>
      <c r="B80" s="75" t="s">
        <v>185</v>
      </c>
      <c r="C80" s="75">
        <v>1998</v>
      </c>
      <c r="D80" s="76"/>
      <c r="E80" s="77"/>
      <c r="F80" s="81" t="s">
        <v>186</v>
      </c>
      <c r="G80" s="34"/>
      <c r="H80" s="34" t="s">
        <v>100</v>
      </c>
      <c r="I80" s="82" t="s">
        <v>187</v>
      </c>
      <c r="J80" s="79"/>
      <c r="K80" s="80"/>
    </row>
    <row r="81" spans="1:11" ht="144">
      <c r="A81" s="69">
        <v>3</v>
      </c>
      <c r="B81" s="75" t="s">
        <v>188</v>
      </c>
      <c r="C81" s="75">
        <v>1998</v>
      </c>
      <c r="D81" s="76"/>
      <c r="E81" s="77"/>
      <c r="F81" s="81" t="s">
        <v>189</v>
      </c>
      <c r="G81" s="34" t="s">
        <v>190</v>
      </c>
      <c r="H81" s="34" t="s">
        <v>100</v>
      </c>
      <c r="I81" s="83" t="s">
        <v>191</v>
      </c>
      <c r="J81" s="83" t="s">
        <v>192</v>
      </c>
      <c r="K81" s="80" t="s">
        <v>184</v>
      </c>
    </row>
    <row r="82" spans="1:11" ht="15" customHeight="1">
      <c r="A82" s="58"/>
      <c r="B82" s="11" t="s">
        <v>151</v>
      </c>
      <c r="C82" s="11"/>
      <c r="D82" s="59">
        <f>SUM(D79:D81)</f>
        <v>0</v>
      </c>
      <c r="E82" s="59">
        <f>SUM(E79:E81)</f>
        <v>10000000</v>
      </c>
      <c r="F82" s="60"/>
      <c r="G82" s="61"/>
      <c r="H82" s="61"/>
      <c r="I82" s="61"/>
      <c r="J82" s="61"/>
      <c r="K82" s="62"/>
    </row>
    <row r="83" spans="1:13" ht="15">
      <c r="A83" s="13" t="s">
        <v>193</v>
      </c>
      <c r="B83" s="64" t="s">
        <v>194</v>
      </c>
      <c r="C83" s="64"/>
      <c r="D83" s="64"/>
      <c r="E83" s="64"/>
      <c r="F83" s="64"/>
      <c r="G83" s="15"/>
      <c r="H83" s="15"/>
      <c r="I83" s="15"/>
      <c r="J83" s="15"/>
      <c r="K83" s="16" t="s">
        <v>195</v>
      </c>
      <c r="M83" s="67"/>
    </row>
    <row r="84" spans="1:11" ht="15">
      <c r="A84" s="84">
        <v>1</v>
      </c>
      <c r="B84" s="85" t="s">
        <v>196</v>
      </c>
      <c r="C84" s="86"/>
      <c r="D84" s="87"/>
      <c r="E84" s="88"/>
      <c r="F84" s="89"/>
      <c r="G84" s="90"/>
      <c r="H84" s="90"/>
      <c r="I84" s="90"/>
      <c r="J84" s="90"/>
      <c r="K84" s="91"/>
    </row>
    <row r="85" spans="1:11" ht="15">
      <c r="A85" s="92"/>
      <c r="B85" s="93" t="s">
        <v>151</v>
      </c>
      <c r="C85" s="93"/>
      <c r="D85" s="94">
        <f>SUM(D84:D84)</f>
        <v>0</v>
      </c>
      <c r="E85" s="94">
        <f>SUM(E84:E84)</f>
        <v>0</v>
      </c>
      <c r="F85" s="95"/>
      <c r="G85" s="96"/>
      <c r="H85" s="96"/>
      <c r="I85" s="96"/>
      <c r="J85" s="96"/>
      <c r="K85" s="97"/>
    </row>
    <row r="86" spans="1:12" ht="12.75" customHeight="1">
      <c r="A86" s="13" t="s">
        <v>197</v>
      </c>
      <c r="B86" s="64" t="s">
        <v>198</v>
      </c>
      <c r="C86" s="64"/>
      <c r="D86" s="64"/>
      <c r="E86" s="64"/>
      <c r="F86" s="64"/>
      <c r="G86" s="15"/>
      <c r="H86" s="15"/>
      <c r="I86" s="15"/>
      <c r="J86" s="15"/>
      <c r="K86" s="98" t="s">
        <v>199</v>
      </c>
      <c r="L86" s="67"/>
    </row>
    <row r="87" spans="1:12" ht="70.5" customHeight="1">
      <c r="A87" s="84">
        <v>1</v>
      </c>
      <c r="B87" s="24" t="s">
        <v>171</v>
      </c>
      <c r="C87" s="10" t="s">
        <v>200</v>
      </c>
      <c r="D87" s="45"/>
      <c r="E87" s="37">
        <f>G87*5927</f>
        <v>4842359</v>
      </c>
      <c r="F87" s="99" t="s">
        <v>201</v>
      </c>
      <c r="G87" s="10">
        <v>817</v>
      </c>
      <c r="H87" s="18" t="s">
        <v>100</v>
      </c>
      <c r="I87" s="100" t="s">
        <v>202</v>
      </c>
      <c r="J87" s="40">
        <v>2018</v>
      </c>
      <c r="K87" s="17" t="s">
        <v>203</v>
      </c>
      <c r="L87" s="67"/>
    </row>
    <row r="88" spans="1:12" ht="73.5" customHeight="1">
      <c r="A88" s="84">
        <v>2</v>
      </c>
      <c r="B88" s="24" t="s">
        <v>204</v>
      </c>
      <c r="C88" s="10" t="s">
        <v>205</v>
      </c>
      <c r="D88" s="101"/>
      <c r="E88" s="37">
        <f>467.8*5927</f>
        <v>2772650.6</v>
      </c>
      <c r="F88" s="102" t="s">
        <v>206</v>
      </c>
      <c r="G88" s="18" t="s">
        <v>207</v>
      </c>
      <c r="H88" s="18" t="s">
        <v>100</v>
      </c>
      <c r="I88" s="100" t="s">
        <v>208</v>
      </c>
      <c r="J88" s="40" t="s">
        <v>209</v>
      </c>
      <c r="K88" s="23" t="s">
        <v>210</v>
      </c>
      <c r="L88" s="67"/>
    </row>
    <row r="89" spans="1:12" ht="102" customHeight="1">
      <c r="A89" s="84">
        <v>3</v>
      </c>
      <c r="B89" s="24" t="s">
        <v>211</v>
      </c>
      <c r="C89" s="10" t="s">
        <v>200</v>
      </c>
      <c r="D89" s="45"/>
      <c r="E89" s="37">
        <f>G89*5927</f>
        <v>9572105</v>
      </c>
      <c r="F89" s="102" t="s">
        <v>212</v>
      </c>
      <c r="G89" s="10">
        <v>1615</v>
      </c>
      <c r="H89" s="18" t="s">
        <v>100</v>
      </c>
      <c r="I89" s="100" t="s">
        <v>213</v>
      </c>
      <c r="J89" s="40" t="s">
        <v>214</v>
      </c>
      <c r="K89" s="17" t="s">
        <v>215</v>
      </c>
      <c r="L89" s="67"/>
    </row>
    <row r="90" spans="1:12" ht="45">
      <c r="A90" s="84">
        <v>4</v>
      </c>
      <c r="B90" s="17" t="s">
        <v>216</v>
      </c>
      <c r="C90" s="18">
        <v>2022</v>
      </c>
      <c r="D90" s="20">
        <v>48439.23</v>
      </c>
      <c r="E90" s="20"/>
      <c r="F90" s="103"/>
      <c r="G90" s="18"/>
      <c r="H90" s="18"/>
      <c r="I90" s="104"/>
      <c r="J90" s="18"/>
      <c r="K90" s="23" t="s">
        <v>210</v>
      </c>
      <c r="L90" s="67"/>
    </row>
    <row r="91" spans="1:11" ht="15">
      <c r="A91" s="92"/>
      <c r="B91" s="93" t="s">
        <v>151</v>
      </c>
      <c r="C91" s="93"/>
      <c r="D91" s="105">
        <f>SUM(D90:D90)</f>
        <v>48439.23</v>
      </c>
      <c r="E91" s="105">
        <f>SUM(E87:E89)</f>
        <v>17187114.6</v>
      </c>
      <c r="F91" s="95"/>
      <c r="G91" s="96"/>
      <c r="H91" s="96"/>
      <c r="I91" s="96"/>
      <c r="J91" s="96"/>
      <c r="K91" s="97"/>
    </row>
    <row r="92" spans="1:11" ht="15">
      <c r="A92" s="13" t="s">
        <v>217</v>
      </c>
      <c r="B92" s="64" t="s">
        <v>218</v>
      </c>
      <c r="C92" s="64"/>
      <c r="D92" s="64"/>
      <c r="E92" s="64"/>
      <c r="F92" s="64"/>
      <c r="G92" s="15"/>
      <c r="H92" s="15"/>
      <c r="I92" s="15"/>
      <c r="J92" s="15"/>
      <c r="K92" s="98" t="s">
        <v>219</v>
      </c>
    </row>
    <row r="93" spans="1:11" ht="45">
      <c r="A93" s="84">
        <v>1</v>
      </c>
      <c r="B93" s="30" t="s">
        <v>220</v>
      </c>
      <c r="C93" s="30">
        <v>1974</v>
      </c>
      <c r="D93" s="106"/>
      <c r="E93" s="27">
        <f>G93*5927</f>
        <v>1778100</v>
      </c>
      <c r="F93" s="107" t="s">
        <v>221</v>
      </c>
      <c r="G93" s="10">
        <v>300</v>
      </c>
      <c r="H93" s="10" t="s">
        <v>222</v>
      </c>
      <c r="I93" s="10" t="s">
        <v>223</v>
      </c>
      <c r="J93" s="10"/>
      <c r="K93" s="30" t="s">
        <v>224</v>
      </c>
    </row>
    <row r="94" spans="1:11" ht="60">
      <c r="A94" s="84">
        <v>2</v>
      </c>
      <c r="B94" s="30" t="s">
        <v>225</v>
      </c>
      <c r="C94" s="30">
        <v>2004</v>
      </c>
      <c r="D94" s="106"/>
      <c r="E94" s="27">
        <v>2000000</v>
      </c>
      <c r="F94" s="108" t="s">
        <v>226</v>
      </c>
      <c r="G94" s="10">
        <v>760</v>
      </c>
      <c r="H94" s="10" t="s">
        <v>222</v>
      </c>
      <c r="I94" s="10" t="s">
        <v>227</v>
      </c>
      <c r="J94" s="10"/>
      <c r="K94" s="30" t="s">
        <v>228</v>
      </c>
    </row>
    <row r="95" spans="1:11" ht="15">
      <c r="A95" s="84">
        <v>3</v>
      </c>
      <c r="B95" s="30" t="s">
        <v>229</v>
      </c>
      <c r="C95" s="30">
        <v>1965</v>
      </c>
      <c r="D95" s="106"/>
      <c r="E95" s="27">
        <f>G95*3132</f>
        <v>469800</v>
      </c>
      <c r="F95" s="108" t="s">
        <v>230</v>
      </c>
      <c r="G95" s="10">
        <v>150</v>
      </c>
      <c r="H95" s="10" t="s">
        <v>222</v>
      </c>
      <c r="I95" s="10" t="s">
        <v>231</v>
      </c>
      <c r="J95" s="10"/>
      <c r="K95" s="30" t="s">
        <v>232</v>
      </c>
    </row>
    <row r="96" spans="1:11" ht="30">
      <c r="A96" s="84">
        <v>4</v>
      </c>
      <c r="B96" s="30" t="s">
        <v>233</v>
      </c>
      <c r="C96" s="30">
        <v>1994</v>
      </c>
      <c r="D96" s="106"/>
      <c r="E96" s="27">
        <v>1200000</v>
      </c>
      <c r="F96" s="108" t="s">
        <v>230</v>
      </c>
      <c r="G96" s="10">
        <v>200</v>
      </c>
      <c r="H96" s="10" t="s">
        <v>222</v>
      </c>
      <c r="I96" s="10" t="s">
        <v>234</v>
      </c>
      <c r="J96" s="10" t="s">
        <v>235</v>
      </c>
      <c r="K96" s="30" t="s">
        <v>146</v>
      </c>
    </row>
    <row r="97" spans="1:11" ht="15">
      <c r="A97" s="84">
        <v>5</v>
      </c>
      <c r="B97" s="30" t="s">
        <v>236</v>
      </c>
      <c r="C97" s="30">
        <v>2000</v>
      </c>
      <c r="D97" s="106"/>
      <c r="E97" s="27">
        <v>800000</v>
      </c>
      <c r="F97" s="108" t="s">
        <v>230</v>
      </c>
      <c r="G97" s="10">
        <v>500</v>
      </c>
      <c r="H97" s="10" t="s">
        <v>222</v>
      </c>
      <c r="I97" s="10" t="s">
        <v>231</v>
      </c>
      <c r="J97" s="10"/>
      <c r="K97" s="30" t="s">
        <v>141</v>
      </c>
    </row>
    <row r="98" spans="1:11" ht="15">
      <c r="A98" s="92"/>
      <c r="B98" s="93" t="s">
        <v>151</v>
      </c>
      <c r="C98" s="93"/>
      <c r="D98" s="105">
        <f>SUM(D93:D97)</f>
        <v>0</v>
      </c>
      <c r="E98" s="105">
        <f>SUM(E93:E97)</f>
        <v>6247900</v>
      </c>
      <c r="F98" s="95"/>
      <c r="G98" s="96"/>
      <c r="H98" s="96"/>
      <c r="I98" s="96"/>
      <c r="J98" s="96"/>
      <c r="K98" s="97"/>
    </row>
    <row r="99" spans="1:11" ht="23.25" customHeight="1">
      <c r="A99" s="14" t="s">
        <v>237</v>
      </c>
      <c r="B99" s="109"/>
      <c r="C99" s="110"/>
      <c r="D99" s="111"/>
      <c r="E99" s="112"/>
      <c r="F99" s="112"/>
      <c r="G99" s="110"/>
      <c r="H99" s="110"/>
      <c r="I99" s="110"/>
      <c r="J99" s="110"/>
      <c r="K99" s="113" t="s">
        <v>238</v>
      </c>
    </row>
    <row r="100" spans="1:11" ht="15">
      <c r="A100" s="48">
        <v>1</v>
      </c>
      <c r="B100" s="114" t="s">
        <v>239</v>
      </c>
      <c r="C100" s="115">
        <v>1985</v>
      </c>
      <c r="D100" s="116"/>
      <c r="E100" s="117">
        <v>500000</v>
      </c>
      <c r="F100" s="115" t="s">
        <v>100</v>
      </c>
      <c r="G100" s="115" t="s">
        <v>240</v>
      </c>
      <c r="H100" s="115" t="s">
        <v>100</v>
      </c>
      <c r="I100" s="115" t="s">
        <v>241</v>
      </c>
      <c r="J100" s="118"/>
      <c r="K100" s="119" t="s">
        <v>242</v>
      </c>
    </row>
    <row r="101" spans="1:11" ht="15">
      <c r="A101" s="48">
        <v>2</v>
      </c>
      <c r="B101" s="114" t="s">
        <v>243</v>
      </c>
      <c r="C101" s="115">
        <v>1950</v>
      </c>
      <c r="D101" s="116"/>
      <c r="E101" s="117">
        <v>500000</v>
      </c>
      <c r="F101" s="115" t="s">
        <v>100</v>
      </c>
      <c r="G101" s="115" t="s">
        <v>244</v>
      </c>
      <c r="H101" s="115" t="s">
        <v>100</v>
      </c>
      <c r="I101" s="115" t="s">
        <v>245</v>
      </c>
      <c r="J101" s="118"/>
      <c r="K101" s="119" t="s">
        <v>246</v>
      </c>
    </row>
    <row r="102" spans="1:11" ht="15">
      <c r="A102" s="48">
        <v>3</v>
      </c>
      <c r="B102" s="114" t="s">
        <v>247</v>
      </c>
      <c r="C102" s="115">
        <v>1950</v>
      </c>
      <c r="D102" s="116"/>
      <c r="E102" s="117">
        <v>1000000</v>
      </c>
      <c r="F102" s="115" t="s">
        <v>100</v>
      </c>
      <c r="G102" s="115" t="s">
        <v>248</v>
      </c>
      <c r="H102" s="115" t="s">
        <v>100</v>
      </c>
      <c r="I102" s="115" t="s">
        <v>249</v>
      </c>
      <c r="J102" s="118"/>
      <c r="K102" s="119" t="s">
        <v>250</v>
      </c>
    </row>
    <row r="103" spans="1:11" ht="15">
      <c r="A103" s="48">
        <v>4</v>
      </c>
      <c r="B103" s="114" t="s">
        <v>251</v>
      </c>
      <c r="C103" s="115">
        <v>1970</v>
      </c>
      <c r="D103" s="116"/>
      <c r="E103" s="117">
        <v>500000</v>
      </c>
      <c r="F103" s="115" t="s">
        <v>100</v>
      </c>
      <c r="G103" s="115" t="s">
        <v>252</v>
      </c>
      <c r="H103" s="115" t="s">
        <v>100</v>
      </c>
      <c r="I103" s="115" t="s">
        <v>249</v>
      </c>
      <c r="J103" s="118"/>
      <c r="K103" s="119" t="s">
        <v>133</v>
      </c>
    </row>
    <row r="104" spans="1:11" ht="26.25">
      <c r="A104" s="48">
        <v>5</v>
      </c>
      <c r="B104" s="120" t="s">
        <v>253</v>
      </c>
      <c r="C104" s="121" t="s">
        <v>254</v>
      </c>
      <c r="D104" s="122"/>
      <c r="E104" s="117">
        <v>500000</v>
      </c>
      <c r="F104" s="115" t="s">
        <v>255</v>
      </c>
      <c r="G104" s="115" t="s">
        <v>252</v>
      </c>
      <c r="H104" s="115" t="s">
        <v>255</v>
      </c>
      <c r="I104" s="115" t="s">
        <v>241</v>
      </c>
      <c r="J104" s="118"/>
      <c r="K104" s="119" t="s">
        <v>256</v>
      </c>
    </row>
    <row r="105" spans="1:11" ht="15">
      <c r="A105" s="48">
        <v>6</v>
      </c>
      <c r="B105" s="114" t="s">
        <v>257</v>
      </c>
      <c r="C105" s="115">
        <v>1955</v>
      </c>
      <c r="D105" s="116"/>
      <c r="E105" s="117">
        <v>500000</v>
      </c>
      <c r="F105" s="115" t="s">
        <v>100</v>
      </c>
      <c r="G105" s="115" t="s">
        <v>252</v>
      </c>
      <c r="H105" s="115" t="s">
        <v>100</v>
      </c>
      <c r="I105" s="115" t="s">
        <v>258</v>
      </c>
      <c r="J105" s="118"/>
      <c r="K105" s="119" t="s">
        <v>259</v>
      </c>
    </row>
    <row r="106" spans="1:11" ht="15">
      <c r="A106" s="48">
        <v>7</v>
      </c>
      <c r="B106" s="114" t="s">
        <v>260</v>
      </c>
      <c r="C106" s="115">
        <v>1991</v>
      </c>
      <c r="D106" s="116"/>
      <c r="E106" s="117">
        <v>500000</v>
      </c>
      <c r="F106" s="115" t="s">
        <v>100</v>
      </c>
      <c r="G106" s="115" t="s">
        <v>252</v>
      </c>
      <c r="H106" s="115" t="s">
        <v>100</v>
      </c>
      <c r="I106" s="115" t="s">
        <v>249</v>
      </c>
      <c r="J106" s="118"/>
      <c r="K106" s="119" t="s">
        <v>94</v>
      </c>
    </row>
    <row r="107" spans="1:11" ht="15">
      <c r="A107" s="48">
        <v>8</v>
      </c>
      <c r="B107" s="114" t="s">
        <v>261</v>
      </c>
      <c r="C107" s="115">
        <v>1990</v>
      </c>
      <c r="D107" s="116"/>
      <c r="E107" s="117">
        <v>500000</v>
      </c>
      <c r="F107" s="115" t="s">
        <v>100</v>
      </c>
      <c r="G107" s="115" t="s">
        <v>252</v>
      </c>
      <c r="H107" s="115" t="s">
        <v>100</v>
      </c>
      <c r="I107" s="115" t="s">
        <v>241</v>
      </c>
      <c r="J107" s="118"/>
      <c r="K107" s="119" t="s">
        <v>141</v>
      </c>
    </row>
    <row r="108" spans="1:11" ht="15">
      <c r="A108" s="48">
        <v>9</v>
      </c>
      <c r="B108" s="114" t="s">
        <v>262</v>
      </c>
      <c r="C108" s="115">
        <v>1995</v>
      </c>
      <c r="D108" s="116"/>
      <c r="E108" s="117">
        <v>500000</v>
      </c>
      <c r="F108" s="115" t="s">
        <v>100</v>
      </c>
      <c r="G108" s="115" t="s">
        <v>252</v>
      </c>
      <c r="H108" s="115" t="s">
        <v>100</v>
      </c>
      <c r="I108" s="115" t="s">
        <v>241</v>
      </c>
      <c r="J108" s="118"/>
      <c r="K108" s="119" t="s">
        <v>131</v>
      </c>
    </row>
    <row r="109" spans="1:11" ht="15">
      <c r="A109" s="48">
        <v>10</v>
      </c>
      <c r="B109" s="114" t="s">
        <v>263</v>
      </c>
      <c r="C109" s="115">
        <v>1985</v>
      </c>
      <c r="D109" s="116"/>
      <c r="E109" s="123">
        <v>2000000</v>
      </c>
      <c r="F109" s="115" t="s">
        <v>264</v>
      </c>
      <c r="G109" s="115" t="s">
        <v>265</v>
      </c>
      <c r="H109" s="115" t="s">
        <v>100</v>
      </c>
      <c r="I109" s="115" t="s">
        <v>249</v>
      </c>
      <c r="J109" s="118"/>
      <c r="K109" s="119" t="s">
        <v>266</v>
      </c>
    </row>
    <row r="110" spans="1:11" ht="15">
      <c r="A110" s="48">
        <v>11</v>
      </c>
      <c r="B110" s="114" t="s">
        <v>267</v>
      </c>
      <c r="C110" s="115">
        <v>1965</v>
      </c>
      <c r="D110" s="116"/>
      <c r="E110" s="117">
        <v>500000</v>
      </c>
      <c r="F110" s="115" t="s">
        <v>100</v>
      </c>
      <c r="G110" s="115" t="s">
        <v>252</v>
      </c>
      <c r="H110" s="115" t="s">
        <v>100</v>
      </c>
      <c r="I110" s="115" t="s">
        <v>268</v>
      </c>
      <c r="J110" s="118"/>
      <c r="K110" s="119" t="s">
        <v>269</v>
      </c>
    </row>
    <row r="111" spans="1:11" ht="15">
      <c r="A111" s="48">
        <v>12</v>
      </c>
      <c r="B111" s="114" t="s">
        <v>270</v>
      </c>
      <c r="C111" s="115">
        <v>1980</v>
      </c>
      <c r="D111" s="116"/>
      <c r="E111" s="123">
        <v>2000000</v>
      </c>
      <c r="F111" s="115" t="s">
        <v>100</v>
      </c>
      <c r="G111" s="115" t="s">
        <v>252</v>
      </c>
      <c r="H111" s="115" t="s">
        <v>100</v>
      </c>
      <c r="I111" s="115" t="s">
        <v>249</v>
      </c>
      <c r="J111" s="118"/>
      <c r="K111" s="119" t="s">
        <v>113</v>
      </c>
    </row>
    <row r="112" spans="1:11" ht="15">
      <c r="A112" s="48">
        <v>13</v>
      </c>
      <c r="B112" s="114" t="s">
        <v>271</v>
      </c>
      <c r="C112" s="115">
        <v>1974</v>
      </c>
      <c r="D112" s="116"/>
      <c r="E112" s="117">
        <v>500000</v>
      </c>
      <c r="F112" s="115" t="s">
        <v>100</v>
      </c>
      <c r="G112" s="115" t="s">
        <v>252</v>
      </c>
      <c r="H112" s="115" t="s">
        <v>100</v>
      </c>
      <c r="I112" s="115" t="s">
        <v>272</v>
      </c>
      <c r="J112" s="118"/>
      <c r="K112" s="119" t="s">
        <v>97</v>
      </c>
    </row>
    <row r="113" spans="1:11" ht="15">
      <c r="A113" s="48">
        <v>14</v>
      </c>
      <c r="B113" s="114" t="s">
        <v>273</v>
      </c>
      <c r="C113" s="115">
        <v>1973</v>
      </c>
      <c r="D113" s="116"/>
      <c r="E113" s="117">
        <v>500000</v>
      </c>
      <c r="F113" s="115" t="s">
        <v>100</v>
      </c>
      <c r="G113" s="115" t="s">
        <v>252</v>
      </c>
      <c r="H113" s="115" t="s">
        <v>100</v>
      </c>
      <c r="I113" s="115" t="s">
        <v>272</v>
      </c>
      <c r="J113" s="118"/>
      <c r="K113" s="119" t="s">
        <v>274</v>
      </c>
    </row>
    <row r="114" spans="1:11" ht="15">
      <c r="A114" s="48">
        <v>15</v>
      </c>
      <c r="B114" s="119" t="s">
        <v>275</v>
      </c>
      <c r="C114" s="124">
        <v>1970</v>
      </c>
      <c r="D114" s="125"/>
      <c r="E114" s="123">
        <v>2000000</v>
      </c>
      <c r="F114" s="124" t="s">
        <v>100</v>
      </c>
      <c r="G114" s="124" t="s">
        <v>276</v>
      </c>
      <c r="H114" s="124" t="s">
        <v>100</v>
      </c>
      <c r="I114" s="124" t="s">
        <v>277</v>
      </c>
      <c r="J114" s="124"/>
      <c r="K114" s="119" t="s">
        <v>97</v>
      </c>
    </row>
    <row r="115" spans="1:11" ht="30">
      <c r="A115" s="48">
        <v>16</v>
      </c>
      <c r="B115" s="119" t="s">
        <v>278</v>
      </c>
      <c r="C115" s="124">
        <v>1970</v>
      </c>
      <c r="D115" s="125"/>
      <c r="E115" s="117">
        <v>500000</v>
      </c>
      <c r="F115" s="124" t="s">
        <v>100</v>
      </c>
      <c r="G115" s="124" t="s">
        <v>279</v>
      </c>
      <c r="H115" s="124" t="s">
        <v>100</v>
      </c>
      <c r="I115" s="124" t="s">
        <v>272</v>
      </c>
      <c r="J115" s="124"/>
      <c r="K115" s="119" t="s">
        <v>280</v>
      </c>
    </row>
    <row r="116" spans="1:11" ht="15">
      <c r="A116" s="48">
        <v>17</v>
      </c>
      <c r="B116" s="119" t="s">
        <v>281</v>
      </c>
      <c r="C116" s="124">
        <v>1970</v>
      </c>
      <c r="D116" s="125"/>
      <c r="E116" s="117">
        <v>500000</v>
      </c>
      <c r="F116" s="124" t="s">
        <v>100</v>
      </c>
      <c r="G116" s="124" t="s">
        <v>282</v>
      </c>
      <c r="H116" s="124" t="s">
        <v>100</v>
      </c>
      <c r="I116" s="124" t="s">
        <v>272</v>
      </c>
      <c r="J116" s="124"/>
      <c r="K116" s="119" t="s">
        <v>283</v>
      </c>
    </row>
    <row r="117" spans="1:11" ht="15">
      <c r="A117" s="48">
        <v>18</v>
      </c>
      <c r="B117" s="119" t="s">
        <v>284</v>
      </c>
      <c r="C117" s="124">
        <v>1970</v>
      </c>
      <c r="D117" s="125"/>
      <c r="E117" s="117">
        <v>500000</v>
      </c>
      <c r="F117" s="124" t="s">
        <v>100</v>
      </c>
      <c r="G117" s="124" t="s">
        <v>276</v>
      </c>
      <c r="H117" s="124" t="s">
        <v>100</v>
      </c>
      <c r="I117" s="124" t="s">
        <v>272</v>
      </c>
      <c r="J117" s="124"/>
      <c r="K117" s="119" t="s">
        <v>136</v>
      </c>
    </row>
    <row r="118" spans="1:11" ht="15">
      <c r="A118" s="48">
        <v>19</v>
      </c>
      <c r="B118" s="119" t="s">
        <v>285</v>
      </c>
      <c r="C118" s="124">
        <v>1970</v>
      </c>
      <c r="D118" s="125"/>
      <c r="E118" s="117">
        <v>500000</v>
      </c>
      <c r="F118" s="124" t="s">
        <v>255</v>
      </c>
      <c r="G118" s="124" t="s">
        <v>282</v>
      </c>
      <c r="H118" s="124" t="s">
        <v>100</v>
      </c>
      <c r="I118" s="124" t="s">
        <v>286</v>
      </c>
      <c r="J118" s="124"/>
      <c r="K118" s="119" t="s">
        <v>146</v>
      </c>
    </row>
    <row r="119" spans="1:11" ht="15">
      <c r="A119" s="48">
        <v>20</v>
      </c>
      <c r="B119" s="119" t="s">
        <v>287</v>
      </c>
      <c r="C119" s="124">
        <v>1970</v>
      </c>
      <c r="D119" s="125"/>
      <c r="E119" s="117">
        <v>500000</v>
      </c>
      <c r="F119" s="124" t="s">
        <v>255</v>
      </c>
      <c r="G119" s="124" t="s">
        <v>279</v>
      </c>
      <c r="H119" s="124" t="s">
        <v>100</v>
      </c>
      <c r="I119" s="124" t="s">
        <v>272</v>
      </c>
      <c r="J119" s="124"/>
      <c r="K119" s="119" t="s">
        <v>117</v>
      </c>
    </row>
    <row r="120" spans="1:11" ht="15">
      <c r="A120" s="18">
        <v>21</v>
      </c>
      <c r="B120" s="126" t="s">
        <v>288</v>
      </c>
      <c r="C120" s="127"/>
      <c r="D120" s="128">
        <v>10309</v>
      </c>
      <c r="E120" s="128"/>
      <c r="F120" s="126"/>
      <c r="G120" s="126"/>
      <c r="H120" s="126"/>
      <c r="I120" s="126"/>
      <c r="J120" s="126"/>
      <c r="K120" s="126"/>
    </row>
    <row r="121" spans="1:11" ht="15">
      <c r="A121" s="18">
        <v>22</v>
      </c>
      <c r="B121" s="126" t="s">
        <v>289</v>
      </c>
      <c r="C121" s="127"/>
      <c r="D121" s="128">
        <v>273986.28</v>
      </c>
      <c r="E121" s="128"/>
      <c r="F121" s="126"/>
      <c r="G121" s="126"/>
      <c r="H121" s="126"/>
      <c r="I121" s="126"/>
      <c r="J121" s="126"/>
      <c r="K121" s="126" t="s">
        <v>117</v>
      </c>
    </row>
    <row r="122" spans="1:11" ht="15">
      <c r="A122" s="18">
        <v>23</v>
      </c>
      <c r="B122" s="126" t="s">
        <v>290</v>
      </c>
      <c r="C122" s="127"/>
      <c r="D122" s="128">
        <v>5855.13</v>
      </c>
      <c r="E122" s="128"/>
      <c r="F122" s="126"/>
      <c r="G122" s="126"/>
      <c r="H122" s="126"/>
      <c r="I122" s="126"/>
      <c r="J122" s="126"/>
      <c r="K122" s="126" t="s">
        <v>291</v>
      </c>
    </row>
    <row r="123" spans="1:11" ht="30">
      <c r="A123" s="18">
        <v>24</v>
      </c>
      <c r="B123" s="126" t="s">
        <v>292</v>
      </c>
      <c r="C123" s="127"/>
      <c r="D123" s="128">
        <v>10463.81</v>
      </c>
      <c r="E123" s="128"/>
      <c r="F123" s="126"/>
      <c r="G123" s="126"/>
      <c r="H123" s="126"/>
      <c r="I123" s="126"/>
      <c r="J123" s="126"/>
      <c r="K123" s="126"/>
    </row>
    <row r="124" spans="1:13" ht="15">
      <c r="A124" s="18">
        <v>25</v>
      </c>
      <c r="B124" s="126" t="s">
        <v>293</v>
      </c>
      <c r="C124" s="127"/>
      <c r="D124" s="128">
        <v>3908.54</v>
      </c>
      <c r="E124" s="128"/>
      <c r="F124" s="126"/>
      <c r="G124" s="126"/>
      <c r="H124" s="126"/>
      <c r="I124" s="126"/>
      <c r="J124" s="126"/>
      <c r="K124" s="126"/>
      <c r="M124" s="4"/>
    </row>
    <row r="125" spans="1:13" ht="15">
      <c r="A125" s="18">
        <v>26</v>
      </c>
      <c r="B125" s="126" t="s">
        <v>294</v>
      </c>
      <c r="C125" s="127">
        <v>1972</v>
      </c>
      <c r="D125" s="128">
        <v>106121.44</v>
      </c>
      <c r="E125" s="128"/>
      <c r="F125" s="126" t="s">
        <v>100</v>
      </c>
      <c r="G125" s="126" t="s">
        <v>240</v>
      </c>
      <c r="H125" s="126" t="s">
        <v>100</v>
      </c>
      <c r="I125" s="126" t="s">
        <v>295</v>
      </c>
      <c r="J125" s="126"/>
      <c r="K125" s="126" t="s">
        <v>149</v>
      </c>
      <c r="M125" s="4"/>
    </row>
    <row r="126" spans="1:13" ht="15">
      <c r="A126" s="18">
        <v>27</v>
      </c>
      <c r="B126" s="126" t="s">
        <v>290</v>
      </c>
      <c r="C126" s="127"/>
      <c r="D126" s="128">
        <v>3009.2</v>
      </c>
      <c r="E126" s="128"/>
      <c r="F126" s="126"/>
      <c r="G126" s="126"/>
      <c r="H126" s="126"/>
      <c r="I126" s="126"/>
      <c r="J126" s="126"/>
      <c r="K126" s="126" t="s">
        <v>296</v>
      </c>
      <c r="M126" s="4"/>
    </row>
    <row r="127" spans="1:13" ht="30">
      <c r="A127" s="18">
        <v>28</v>
      </c>
      <c r="B127" s="126" t="s">
        <v>290</v>
      </c>
      <c r="C127" s="127"/>
      <c r="D127" s="128">
        <v>18568.82</v>
      </c>
      <c r="E127" s="128"/>
      <c r="F127" s="126"/>
      <c r="G127" s="126"/>
      <c r="H127" s="126"/>
      <c r="I127" s="126"/>
      <c r="J127" s="126"/>
      <c r="K127" s="126" t="s">
        <v>297</v>
      </c>
      <c r="M127" s="4"/>
    </row>
    <row r="128" spans="1:13" ht="15">
      <c r="A128" s="18">
        <v>29</v>
      </c>
      <c r="B128" s="126" t="s">
        <v>290</v>
      </c>
      <c r="C128" s="127"/>
      <c r="D128" s="128">
        <v>3181.95</v>
      </c>
      <c r="E128" s="128"/>
      <c r="F128" s="126"/>
      <c r="G128" s="126"/>
      <c r="H128" s="126"/>
      <c r="I128" s="126"/>
      <c r="J128" s="126"/>
      <c r="K128" s="126" t="s">
        <v>298</v>
      </c>
      <c r="M128" s="4"/>
    </row>
    <row r="129" spans="1:11" ht="30">
      <c r="A129" s="18">
        <v>30</v>
      </c>
      <c r="B129" s="126" t="s">
        <v>290</v>
      </c>
      <c r="C129" s="127"/>
      <c r="D129" s="128">
        <v>11384.62</v>
      </c>
      <c r="E129" s="128"/>
      <c r="F129" s="126"/>
      <c r="G129" s="126"/>
      <c r="H129" s="126"/>
      <c r="I129" s="126"/>
      <c r="J129" s="126"/>
      <c r="K129" s="126" t="s">
        <v>299</v>
      </c>
    </row>
    <row r="130" spans="1:11" ht="15">
      <c r="A130" s="18">
        <v>31</v>
      </c>
      <c r="B130" s="126" t="s">
        <v>300</v>
      </c>
      <c r="C130" s="127"/>
      <c r="D130" s="128">
        <v>4933.19</v>
      </c>
      <c r="E130" s="128"/>
      <c r="F130" s="126"/>
      <c r="G130" s="126"/>
      <c r="H130" s="126"/>
      <c r="I130" s="126"/>
      <c r="J130" s="126"/>
      <c r="K130" s="126" t="s">
        <v>301</v>
      </c>
    </row>
    <row r="131" spans="1:11" ht="15">
      <c r="A131" s="18">
        <v>32</v>
      </c>
      <c r="B131" s="126" t="s">
        <v>302</v>
      </c>
      <c r="C131" s="127"/>
      <c r="D131" s="128">
        <v>31738.68</v>
      </c>
      <c r="E131" s="128"/>
      <c r="F131" s="126"/>
      <c r="G131" s="126"/>
      <c r="H131" s="126"/>
      <c r="I131" s="126"/>
      <c r="J131" s="126"/>
      <c r="K131" s="126" t="s">
        <v>303</v>
      </c>
    </row>
    <row r="132" spans="1:11" ht="30">
      <c r="A132" s="18">
        <v>33</v>
      </c>
      <c r="B132" s="126" t="s">
        <v>304</v>
      </c>
      <c r="C132" s="127"/>
      <c r="D132" s="128">
        <v>26560.13</v>
      </c>
      <c r="E132" s="128"/>
      <c r="F132" s="126"/>
      <c r="G132" s="126"/>
      <c r="H132" s="126"/>
      <c r="I132" s="126"/>
      <c r="J132" s="126"/>
      <c r="K132" s="126" t="s">
        <v>117</v>
      </c>
    </row>
    <row r="133" spans="1:11" ht="15">
      <c r="A133" s="18">
        <v>34</v>
      </c>
      <c r="B133" s="126" t="s">
        <v>305</v>
      </c>
      <c r="C133" s="127"/>
      <c r="D133" s="128">
        <v>35795.44</v>
      </c>
      <c r="E133" s="128"/>
      <c r="F133" s="126"/>
      <c r="G133" s="126"/>
      <c r="H133" s="126"/>
      <c r="I133" s="126"/>
      <c r="J133" s="126"/>
      <c r="K133" s="126"/>
    </row>
    <row r="134" spans="1:11" ht="15">
      <c r="A134" s="18">
        <v>35</v>
      </c>
      <c r="B134" s="126" t="s">
        <v>306</v>
      </c>
      <c r="C134" s="127"/>
      <c r="D134" s="128">
        <v>38029.96</v>
      </c>
      <c r="E134" s="128"/>
      <c r="F134" s="126"/>
      <c r="G134" s="126"/>
      <c r="H134" s="126"/>
      <c r="I134" s="126"/>
      <c r="J134" s="126"/>
      <c r="K134" s="126"/>
    </row>
    <row r="135" spans="1:11" ht="15">
      <c r="A135" s="18">
        <v>36</v>
      </c>
      <c r="B135" s="126" t="s">
        <v>307</v>
      </c>
      <c r="C135" s="127"/>
      <c r="D135" s="128">
        <v>31587</v>
      </c>
      <c r="E135" s="128"/>
      <c r="F135" s="126"/>
      <c r="G135" s="126"/>
      <c r="H135" s="126"/>
      <c r="I135" s="126"/>
      <c r="J135" s="126"/>
      <c r="K135" s="126" t="s">
        <v>113</v>
      </c>
    </row>
    <row r="136" spans="1:11" ht="15">
      <c r="A136" s="18">
        <v>37</v>
      </c>
      <c r="B136" s="126" t="s">
        <v>308</v>
      </c>
      <c r="C136" s="127"/>
      <c r="D136" s="128">
        <v>45976</v>
      </c>
      <c r="E136" s="128"/>
      <c r="F136" s="126"/>
      <c r="G136" s="126"/>
      <c r="H136" s="126"/>
      <c r="I136" s="126"/>
      <c r="J136" s="126"/>
      <c r="K136" s="126" t="s">
        <v>113</v>
      </c>
    </row>
    <row r="137" spans="1:11" ht="15">
      <c r="A137" s="18">
        <v>38</v>
      </c>
      <c r="B137" s="126" t="s">
        <v>309</v>
      </c>
      <c r="C137" s="127"/>
      <c r="D137" s="128">
        <v>8727</v>
      </c>
      <c r="E137" s="128"/>
      <c r="F137" s="126"/>
      <c r="G137" s="126"/>
      <c r="H137" s="126"/>
      <c r="I137" s="126"/>
      <c r="J137" s="126"/>
      <c r="K137" s="126"/>
    </row>
    <row r="138" spans="1:11" ht="15">
      <c r="A138" s="18">
        <v>39</v>
      </c>
      <c r="B138" s="126" t="s">
        <v>310</v>
      </c>
      <c r="C138" s="127"/>
      <c r="D138" s="128">
        <v>24750</v>
      </c>
      <c r="E138" s="128"/>
      <c r="F138" s="126"/>
      <c r="G138" s="126"/>
      <c r="H138" s="126"/>
      <c r="I138" s="126"/>
      <c r="J138" s="126"/>
      <c r="K138" s="126"/>
    </row>
    <row r="139" spans="1:11" ht="15">
      <c r="A139" s="18">
        <v>40</v>
      </c>
      <c r="B139" s="126" t="s">
        <v>311</v>
      </c>
      <c r="C139" s="127"/>
      <c r="D139" s="128">
        <v>254395</v>
      </c>
      <c r="E139" s="128"/>
      <c r="F139" s="126"/>
      <c r="G139" s="126"/>
      <c r="H139" s="126"/>
      <c r="I139" s="126"/>
      <c r="J139" s="126"/>
      <c r="K139" s="126"/>
    </row>
    <row r="140" spans="1:11" ht="15">
      <c r="A140" s="18">
        <v>41</v>
      </c>
      <c r="B140" s="126" t="s">
        <v>312</v>
      </c>
      <c r="C140" s="127"/>
      <c r="D140" s="128">
        <v>30594.85</v>
      </c>
      <c r="E140" s="128"/>
      <c r="F140" s="126"/>
      <c r="G140" s="126"/>
      <c r="H140" s="126"/>
      <c r="I140" s="126"/>
      <c r="J140" s="126"/>
      <c r="K140" s="126"/>
    </row>
    <row r="141" spans="1:11" ht="15">
      <c r="A141" s="18">
        <v>42</v>
      </c>
      <c r="B141" s="126" t="s">
        <v>313</v>
      </c>
      <c r="C141" s="127"/>
      <c r="D141" s="128">
        <v>1013</v>
      </c>
      <c r="E141" s="128"/>
      <c r="F141" s="126"/>
      <c r="G141" s="126"/>
      <c r="H141" s="126"/>
      <c r="I141" s="126"/>
      <c r="J141" s="126"/>
      <c r="K141" s="126"/>
    </row>
    <row r="142" spans="1:11" ht="12.75" customHeight="1">
      <c r="A142" s="18">
        <v>43</v>
      </c>
      <c r="B142" s="126" t="s">
        <v>284</v>
      </c>
      <c r="C142" s="127">
        <v>1980</v>
      </c>
      <c r="D142" s="128">
        <v>20882</v>
      </c>
      <c r="E142" s="128"/>
      <c r="F142" s="126" t="s">
        <v>100</v>
      </c>
      <c r="G142" s="126" t="s">
        <v>265</v>
      </c>
      <c r="H142" s="126" t="s">
        <v>100</v>
      </c>
      <c r="I142" s="126" t="s">
        <v>314</v>
      </c>
      <c r="J142" s="126"/>
      <c r="K142" s="126" t="s">
        <v>136</v>
      </c>
    </row>
    <row r="143" spans="1:11" ht="15">
      <c r="A143" s="18">
        <v>44</v>
      </c>
      <c r="B143" s="126" t="s">
        <v>315</v>
      </c>
      <c r="C143" s="127"/>
      <c r="D143" s="128">
        <v>12025.2</v>
      </c>
      <c r="E143" s="128"/>
      <c r="F143" s="126"/>
      <c r="G143" s="126"/>
      <c r="H143" s="126"/>
      <c r="I143" s="126"/>
      <c r="J143" s="126"/>
      <c r="K143" s="126"/>
    </row>
    <row r="144" spans="1:11" ht="15">
      <c r="A144" s="18">
        <v>45</v>
      </c>
      <c r="B144" s="126" t="s">
        <v>316</v>
      </c>
      <c r="C144" s="127">
        <v>2013</v>
      </c>
      <c r="D144" s="128">
        <v>25092</v>
      </c>
      <c r="E144" s="129"/>
      <c r="F144" s="130"/>
      <c r="G144" s="130"/>
      <c r="H144" s="130"/>
      <c r="I144" s="130"/>
      <c r="J144" s="130"/>
      <c r="K144" s="126" t="s">
        <v>146</v>
      </c>
    </row>
    <row r="145" spans="1:11" ht="38.25">
      <c r="A145" s="18">
        <v>46</v>
      </c>
      <c r="B145" s="126" t="s">
        <v>317</v>
      </c>
      <c r="C145" s="127">
        <v>2014</v>
      </c>
      <c r="D145" s="128">
        <v>36235.8</v>
      </c>
      <c r="E145" s="131"/>
      <c r="F145" s="126"/>
      <c r="G145" s="126"/>
      <c r="H145" s="126"/>
      <c r="I145" s="126"/>
      <c r="J145" s="126"/>
      <c r="K145" s="132" t="s">
        <v>318</v>
      </c>
    </row>
    <row r="146" spans="1:11" ht="15">
      <c r="A146" s="18">
        <v>47</v>
      </c>
      <c r="B146" s="126" t="s">
        <v>316</v>
      </c>
      <c r="C146" s="127">
        <v>2014</v>
      </c>
      <c r="D146" s="128">
        <v>28950.51</v>
      </c>
      <c r="E146" s="131"/>
      <c r="F146" s="126"/>
      <c r="G146" s="126"/>
      <c r="H146" s="126"/>
      <c r="I146" s="126"/>
      <c r="J146" s="126"/>
      <c r="K146" s="126" t="s">
        <v>319</v>
      </c>
    </row>
    <row r="147" spans="1:11" ht="30">
      <c r="A147" s="18">
        <v>48</v>
      </c>
      <c r="B147" s="126" t="s">
        <v>320</v>
      </c>
      <c r="C147" s="127">
        <v>2014</v>
      </c>
      <c r="D147" s="128">
        <v>15000</v>
      </c>
      <c r="E147" s="128"/>
      <c r="F147" s="126"/>
      <c r="G147" s="126"/>
      <c r="H147" s="126"/>
      <c r="I147" s="126"/>
      <c r="J147" s="126"/>
      <c r="K147" s="126" t="s">
        <v>321</v>
      </c>
    </row>
    <row r="148" spans="1:11" ht="15">
      <c r="A148" s="18">
        <v>49</v>
      </c>
      <c r="B148" s="126" t="s">
        <v>322</v>
      </c>
      <c r="C148" s="127">
        <v>2014</v>
      </c>
      <c r="D148" s="128">
        <v>41860</v>
      </c>
      <c r="E148" s="128"/>
      <c r="F148" s="126"/>
      <c r="G148" s="126"/>
      <c r="H148" s="126"/>
      <c r="I148" s="126"/>
      <c r="J148" s="126"/>
      <c r="K148" s="126" t="s">
        <v>117</v>
      </c>
    </row>
    <row r="149" spans="1:11" ht="45">
      <c r="A149" s="18">
        <v>50</v>
      </c>
      <c r="B149" s="126" t="s">
        <v>323</v>
      </c>
      <c r="C149" s="127">
        <v>2014</v>
      </c>
      <c r="D149" s="128">
        <v>28634.4</v>
      </c>
      <c r="E149" s="128"/>
      <c r="F149" s="126"/>
      <c r="G149" s="126"/>
      <c r="H149" s="126"/>
      <c r="I149" s="126"/>
      <c r="J149" s="126"/>
      <c r="K149" s="126" t="s">
        <v>324</v>
      </c>
    </row>
    <row r="150" spans="1:11" ht="30">
      <c r="A150" s="18">
        <v>51</v>
      </c>
      <c r="B150" s="126" t="s">
        <v>323</v>
      </c>
      <c r="C150" s="127">
        <v>2015</v>
      </c>
      <c r="D150" s="128">
        <v>4200</v>
      </c>
      <c r="E150" s="128"/>
      <c r="F150" s="133"/>
      <c r="G150" s="126"/>
      <c r="H150" s="126"/>
      <c r="I150" s="126"/>
      <c r="J150" s="126"/>
      <c r="K150" s="126" t="s">
        <v>325</v>
      </c>
    </row>
    <row r="151" spans="1:11" ht="15">
      <c r="A151" s="18">
        <v>52</v>
      </c>
      <c r="B151" s="126" t="s">
        <v>326</v>
      </c>
      <c r="C151" s="127">
        <v>2015</v>
      </c>
      <c r="D151" s="128">
        <v>42987.16</v>
      </c>
      <c r="E151" s="128"/>
      <c r="F151" s="133"/>
      <c r="G151" s="126"/>
      <c r="H151" s="126"/>
      <c r="I151" s="126"/>
      <c r="J151" s="126"/>
      <c r="K151" s="126"/>
    </row>
    <row r="152" spans="1:11" ht="15">
      <c r="A152" s="18">
        <v>53</v>
      </c>
      <c r="B152" s="126" t="s">
        <v>327</v>
      </c>
      <c r="C152" s="127">
        <v>2015</v>
      </c>
      <c r="D152" s="128">
        <v>29386.59</v>
      </c>
      <c r="E152" s="128"/>
      <c r="F152" s="133"/>
      <c r="G152" s="126"/>
      <c r="H152" s="126"/>
      <c r="I152" s="126"/>
      <c r="J152" s="126"/>
      <c r="K152" s="126"/>
    </row>
    <row r="153" spans="1:11" ht="30">
      <c r="A153" s="18">
        <v>54</v>
      </c>
      <c r="B153" s="126" t="s">
        <v>328</v>
      </c>
      <c r="C153" s="127">
        <v>2014</v>
      </c>
      <c r="D153" s="128">
        <v>45000</v>
      </c>
      <c r="E153" s="128"/>
      <c r="F153" s="133"/>
      <c r="G153" s="126"/>
      <c r="H153" s="126"/>
      <c r="I153" s="126"/>
      <c r="J153" s="126"/>
      <c r="K153" s="126"/>
    </row>
    <row r="154" spans="1:11" ht="15">
      <c r="A154" s="18">
        <v>55</v>
      </c>
      <c r="B154" s="126" t="s">
        <v>329</v>
      </c>
      <c r="C154" s="127">
        <v>2011</v>
      </c>
      <c r="D154" s="128">
        <v>1162</v>
      </c>
      <c r="E154" s="128"/>
      <c r="F154" s="133"/>
      <c r="G154" s="126"/>
      <c r="H154" s="126"/>
      <c r="I154" s="126"/>
      <c r="J154" s="126"/>
      <c r="K154" s="126"/>
    </row>
    <row r="155" spans="1:11" ht="15">
      <c r="A155" s="18">
        <v>56</v>
      </c>
      <c r="B155" s="126" t="s">
        <v>330</v>
      </c>
      <c r="C155" s="127">
        <v>2016</v>
      </c>
      <c r="D155" s="128">
        <v>11213</v>
      </c>
      <c r="E155" s="128"/>
      <c r="F155" s="133"/>
      <c r="G155" s="126"/>
      <c r="H155" s="126"/>
      <c r="I155" s="126"/>
      <c r="J155" s="126"/>
      <c r="K155" s="126"/>
    </row>
    <row r="156" spans="1:11" ht="15">
      <c r="A156" s="18">
        <v>57</v>
      </c>
      <c r="B156" s="126" t="s">
        <v>331</v>
      </c>
      <c r="C156" s="127">
        <v>2017</v>
      </c>
      <c r="D156" s="128">
        <v>38220</v>
      </c>
      <c r="E156" s="128"/>
      <c r="F156" s="133"/>
      <c r="G156" s="126"/>
      <c r="H156" s="126"/>
      <c r="I156" s="126"/>
      <c r="J156" s="126"/>
      <c r="K156" s="126"/>
    </row>
    <row r="157" spans="1:11" ht="15">
      <c r="A157" s="18">
        <v>58</v>
      </c>
      <c r="B157" s="126" t="s">
        <v>332</v>
      </c>
      <c r="C157" s="127">
        <v>2016</v>
      </c>
      <c r="D157" s="128">
        <v>38830</v>
      </c>
      <c r="E157" s="128"/>
      <c r="F157" s="133"/>
      <c r="G157" s="126"/>
      <c r="H157" s="126"/>
      <c r="I157" s="126"/>
      <c r="J157" s="126"/>
      <c r="K157" s="126"/>
    </row>
    <row r="158" spans="1:11" ht="15">
      <c r="A158" s="18">
        <v>59</v>
      </c>
      <c r="B158" s="126" t="s">
        <v>333</v>
      </c>
      <c r="C158" s="127">
        <v>2016</v>
      </c>
      <c r="D158" s="128">
        <v>99965.89</v>
      </c>
      <c r="E158" s="128"/>
      <c r="F158" s="133"/>
      <c r="G158" s="126"/>
      <c r="H158" s="126"/>
      <c r="I158" s="126"/>
      <c r="J158" s="126"/>
      <c r="K158" s="126"/>
    </row>
    <row r="159" spans="1:11" ht="15">
      <c r="A159" s="18">
        <v>60</v>
      </c>
      <c r="B159" s="126" t="s">
        <v>334</v>
      </c>
      <c r="C159" s="127">
        <v>2015</v>
      </c>
      <c r="D159" s="128">
        <v>29491.82</v>
      </c>
      <c r="E159" s="128"/>
      <c r="F159" s="133"/>
      <c r="G159" s="126"/>
      <c r="H159" s="126"/>
      <c r="I159" s="126"/>
      <c r="J159" s="126"/>
      <c r="K159" s="126"/>
    </row>
    <row r="160" spans="1:11" ht="30">
      <c r="A160" s="18">
        <v>61</v>
      </c>
      <c r="B160" s="126" t="s">
        <v>335</v>
      </c>
      <c r="C160" s="127">
        <v>2020</v>
      </c>
      <c r="D160" s="128">
        <v>5467.35</v>
      </c>
      <c r="E160" s="128"/>
      <c r="F160" s="133"/>
      <c r="G160" s="126"/>
      <c r="H160" s="126"/>
      <c r="I160" s="126"/>
      <c r="J160" s="126"/>
      <c r="K160" s="126"/>
    </row>
    <row r="161" spans="1:11" ht="30">
      <c r="A161" s="18">
        <v>62</v>
      </c>
      <c r="B161" s="126" t="s">
        <v>336</v>
      </c>
      <c r="C161" s="127">
        <v>2020</v>
      </c>
      <c r="D161" s="128">
        <v>30504</v>
      </c>
      <c r="E161" s="128"/>
      <c r="F161" s="133"/>
      <c r="G161" s="126"/>
      <c r="H161" s="126"/>
      <c r="I161" s="126"/>
      <c r="J161" s="126"/>
      <c r="K161" s="126"/>
    </row>
    <row r="162" spans="1:11" ht="30">
      <c r="A162" s="18">
        <v>63</v>
      </c>
      <c r="B162" s="126" t="s">
        <v>337</v>
      </c>
      <c r="C162" s="127">
        <v>2018</v>
      </c>
      <c r="D162" s="128">
        <v>58075.49</v>
      </c>
      <c r="E162" s="128"/>
      <c r="F162" s="133"/>
      <c r="G162" s="126"/>
      <c r="H162" s="126"/>
      <c r="I162" s="126"/>
      <c r="J162" s="126"/>
      <c r="K162" s="126"/>
    </row>
    <row r="163" spans="1:11" ht="30">
      <c r="A163" s="18">
        <v>64</v>
      </c>
      <c r="B163" s="126" t="s">
        <v>338</v>
      </c>
      <c r="C163" s="127">
        <v>2009</v>
      </c>
      <c r="D163" s="128">
        <v>31587</v>
      </c>
      <c r="E163" s="128"/>
      <c r="F163" s="126"/>
      <c r="G163" s="126"/>
      <c r="H163" s="126"/>
      <c r="I163" s="126"/>
      <c r="J163" s="126"/>
      <c r="K163" s="126"/>
    </row>
    <row r="164" spans="1:11" ht="15">
      <c r="A164" s="18">
        <v>65</v>
      </c>
      <c r="B164" s="126" t="s">
        <v>339</v>
      </c>
      <c r="C164" s="127">
        <v>2011</v>
      </c>
      <c r="D164" s="128">
        <v>42634</v>
      </c>
      <c r="E164" s="128"/>
      <c r="F164" s="126"/>
      <c r="G164" s="126"/>
      <c r="H164" s="126"/>
      <c r="I164" s="126"/>
      <c r="J164" s="126"/>
      <c r="K164" s="126"/>
    </row>
    <row r="165" spans="1:11" ht="15">
      <c r="A165" s="18">
        <v>66</v>
      </c>
      <c r="B165" s="126" t="s">
        <v>340</v>
      </c>
      <c r="C165" s="127">
        <v>2015</v>
      </c>
      <c r="D165" s="128">
        <v>40284.07</v>
      </c>
      <c r="E165" s="128"/>
      <c r="F165" s="126"/>
      <c r="G165" s="126"/>
      <c r="H165" s="126"/>
      <c r="I165" s="126"/>
      <c r="J165" s="126"/>
      <c r="K165" s="126" t="s">
        <v>97</v>
      </c>
    </row>
    <row r="166" spans="1:11" ht="15">
      <c r="A166" s="18">
        <v>67</v>
      </c>
      <c r="B166" s="126" t="s">
        <v>341</v>
      </c>
      <c r="C166" s="127">
        <v>2016</v>
      </c>
      <c r="D166" s="128">
        <v>5156.52</v>
      </c>
      <c r="E166" s="128"/>
      <c r="F166" s="126"/>
      <c r="G166" s="126"/>
      <c r="H166" s="126"/>
      <c r="I166" s="126"/>
      <c r="J166" s="126"/>
      <c r="K166" s="126"/>
    </row>
    <row r="167" spans="1:11" ht="30">
      <c r="A167" s="18">
        <v>68</v>
      </c>
      <c r="B167" s="126" t="s">
        <v>342</v>
      </c>
      <c r="C167" s="127">
        <v>2017</v>
      </c>
      <c r="D167" s="128">
        <v>7200</v>
      </c>
      <c r="E167" s="128"/>
      <c r="F167" s="126"/>
      <c r="G167" s="126"/>
      <c r="H167" s="126"/>
      <c r="I167" s="126"/>
      <c r="J167" s="126"/>
      <c r="K167" s="126" t="s">
        <v>343</v>
      </c>
    </row>
    <row r="168" spans="1:11" ht="30">
      <c r="A168" s="18">
        <v>69</v>
      </c>
      <c r="B168" s="126" t="s">
        <v>344</v>
      </c>
      <c r="C168" s="127">
        <v>2020</v>
      </c>
      <c r="D168" s="128">
        <v>104556.53</v>
      </c>
      <c r="E168" s="128"/>
      <c r="F168" s="126"/>
      <c r="G168" s="126"/>
      <c r="H168" s="126"/>
      <c r="I168" s="126"/>
      <c r="J168" s="126"/>
      <c r="K168" s="126"/>
    </row>
    <row r="169" spans="1:11" ht="15">
      <c r="A169" s="18">
        <v>70</v>
      </c>
      <c r="B169" s="126" t="s">
        <v>345</v>
      </c>
      <c r="C169" s="127">
        <v>2017</v>
      </c>
      <c r="D169" s="128">
        <v>7280</v>
      </c>
      <c r="E169" s="128"/>
      <c r="F169" s="126"/>
      <c r="G169" s="126"/>
      <c r="H169" s="126"/>
      <c r="I169" s="126"/>
      <c r="J169" s="126"/>
      <c r="K169" s="126"/>
    </row>
    <row r="170" spans="1:11" ht="25.5" customHeight="1">
      <c r="A170" s="18">
        <v>71</v>
      </c>
      <c r="B170" s="17" t="s">
        <v>346</v>
      </c>
      <c r="C170" s="18">
        <v>2021</v>
      </c>
      <c r="D170" s="46">
        <v>189444.6</v>
      </c>
      <c r="E170" s="46"/>
      <c r="F170" s="17"/>
      <c r="G170" s="17"/>
      <c r="H170" s="17"/>
      <c r="I170" s="17"/>
      <c r="J170" s="17"/>
      <c r="K170" s="17" t="s">
        <v>97</v>
      </c>
    </row>
    <row r="171" spans="1:11" ht="15" customHeight="1">
      <c r="A171" s="58"/>
      <c r="B171" s="11" t="s">
        <v>151</v>
      </c>
      <c r="C171" s="11"/>
      <c r="D171" s="59">
        <f>SUM(D100:D170)</f>
        <v>2052214.9700000002</v>
      </c>
      <c r="E171" s="59">
        <f>SUM(E100:E170)</f>
        <v>15000000</v>
      </c>
      <c r="F171" s="60"/>
      <c r="G171" s="61"/>
      <c r="H171" s="61"/>
      <c r="I171" s="61"/>
      <c r="J171" s="61"/>
      <c r="K171" s="62"/>
    </row>
    <row r="172" spans="1:11" ht="30">
      <c r="A172" s="13" t="s">
        <v>347</v>
      </c>
      <c r="B172" s="64" t="s">
        <v>348</v>
      </c>
      <c r="C172" s="64"/>
      <c r="D172" s="64"/>
      <c r="E172" s="64"/>
      <c r="F172" s="64"/>
      <c r="G172" s="15"/>
      <c r="H172" s="15"/>
      <c r="I172" s="15"/>
      <c r="J172" s="15"/>
      <c r="K172" s="16" t="s">
        <v>349</v>
      </c>
    </row>
    <row r="173" spans="1:11" ht="38.25" customHeight="1">
      <c r="A173" s="134" t="s">
        <v>14</v>
      </c>
      <c r="B173" s="75" t="s">
        <v>350</v>
      </c>
      <c r="C173" s="75">
        <v>2022</v>
      </c>
      <c r="D173" s="76"/>
      <c r="E173" s="135">
        <v>1500000</v>
      </c>
      <c r="F173" s="76" t="s">
        <v>351</v>
      </c>
      <c r="G173" s="18" t="s">
        <v>352</v>
      </c>
      <c r="H173" s="34" t="s">
        <v>100</v>
      </c>
      <c r="I173" s="17" t="s">
        <v>208</v>
      </c>
      <c r="J173" s="136" t="s">
        <v>157</v>
      </c>
      <c r="K173" s="80" t="s">
        <v>353</v>
      </c>
    </row>
    <row r="174" spans="1:11" ht="15" customHeight="1">
      <c r="A174" s="58"/>
      <c r="B174" s="11" t="s">
        <v>151</v>
      </c>
      <c r="C174" s="11"/>
      <c r="D174" s="59">
        <f>SUM(D173)</f>
        <v>0</v>
      </c>
      <c r="E174" s="59">
        <f>SUM(E173)</f>
        <v>1500000</v>
      </c>
      <c r="F174" s="60"/>
      <c r="G174" s="61"/>
      <c r="H174" s="61"/>
      <c r="I174" s="61"/>
      <c r="J174" s="61"/>
      <c r="K174" s="62"/>
    </row>
    <row r="175" ht="15">
      <c r="D175" s="137"/>
    </row>
    <row r="177" spans="1:4" ht="15.75">
      <c r="A177" s="138" t="s">
        <v>354</v>
      </c>
      <c r="B177" s="139"/>
      <c r="C177" s="140"/>
      <c r="D177" s="141">
        <f>D171+D98+D91+D82+D77+D73+D70</f>
        <v>5566985.36</v>
      </c>
    </row>
    <row r="178" spans="1:4" ht="15.75">
      <c r="A178" s="138" t="s">
        <v>355</v>
      </c>
      <c r="B178" s="139"/>
      <c r="C178" s="140"/>
      <c r="D178" s="141">
        <f>E174+E171+E98+E91+E82+E77+E70</f>
        <v>86399897.57000001</v>
      </c>
    </row>
    <row r="179" spans="1:4" ht="15.75">
      <c r="A179" s="142" t="s">
        <v>356</v>
      </c>
      <c r="B179" s="142"/>
      <c r="C179" s="142"/>
      <c r="D179" s="143">
        <f>SUM(D177:D178)</f>
        <v>91966882.93</v>
      </c>
    </row>
  </sheetData>
  <sheetProtection selectLockedCells="1" selectUnlockedCells="1"/>
  <mergeCells count="18">
    <mergeCell ref="B4:K4"/>
    <mergeCell ref="B6:F6"/>
    <mergeCell ref="B70:C70"/>
    <mergeCell ref="B71:F71"/>
    <mergeCell ref="B73:C73"/>
    <mergeCell ref="B74:F74"/>
    <mergeCell ref="B77:C77"/>
    <mergeCell ref="B78:F78"/>
    <mergeCell ref="E79:E81"/>
    <mergeCell ref="G79:G80"/>
    <mergeCell ref="B82:C82"/>
    <mergeCell ref="B83:F83"/>
    <mergeCell ref="B86:F86"/>
    <mergeCell ref="B92:F92"/>
    <mergeCell ref="B171:C171"/>
    <mergeCell ref="B172:F172"/>
    <mergeCell ref="B174:C174"/>
    <mergeCell ref="A179:C179"/>
  </mergeCells>
  <printOptions horizontalCentered="1"/>
  <pageMargins left="0.11805555555555555" right="0.11805555555555555" top="0.15763888888888888" bottom="0.15763888888888888" header="0.5118055555555555" footer="0.5118055555555555"/>
  <pageSetup fitToHeight="9" fitToWidth="1" horizontalDpi="300" verticalDpi="300" orientation="landscape" paperSize="9"/>
  <rowBreaks count="1" manualBreakCount="1">
    <brk id="1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19"/>
  <sheetViews>
    <sheetView tabSelected="1" zoomScaleSheetLayoutView="80" workbookViewId="0" topLeftCell="A1">
      <selection activeCell="K187" sqref="K187"/>
    </sheetView>
  </sheetViews>
  <sheetFormatPr defaultColWidth="9.140625" defaultRowHeight="12.75"/>
  <cols>
    <col min="1" max="1" width="4.421875" style="5" customWidth="1"/>
    <col min="2" max="2" width="7.7109375" style="3" customWidth="1"/>
    <col min="3" max="3" width="48.57421875" style="144" customWidth="1"/>
    <col min="4" max="4" width="17.140625" style="3" customWidth="1"/>
    <col min="5" max="5" width="17.00390625" style="145" customWidth="1"/>
    <col min="6" max="6" width="9.140625" style="5" customWidth="1"/>
    <col min="7" max="7" width="12.00390625" style="5" customWidth="1"/>
    <col min="8" max="16384" width="9.140625" style="5" customWidth="1"/>
  </cols>
  <sheetData>
    <row r="1" spans="2:5" ht="15">
      <c r="B1" s="146"/>
      <c r="E1" s="6" t="s">
        <v>357</v>
      </c>
    </row>
    <row r="2" spans="2:5" ht="15">
      <c r="B2" s="146"/>
      <c r="E2" s="8" t="s">
        <v>358</v>
      </c>
    </row>
    <row r="3" spans="2:5" ht="15">
      <c r="B3" s="146"/>
      <c r="E3" s="8"/>
    </row>
    <row r="4" spans="2:5" ht="30">
      <c r="B4" s="11" t="s">
        <v>359</v>
      </c>
      <c r="C4" s="147" t="s">
        <v>360</v>
      </c>
      <c r="D4" s="11" t="s">
        <v>361</v>
      </c>
      <c r="E4" s="148" t="s">
        <v>362</v>
      </c>
    </row>
    <row r="5" spans="2:5" s="149" customFormat="1" ht="15" customHeight="1">
      <c r="B5" s="150" t="s">
        <v>363</v>
      </c>
      <c r="C5" s="150"/>
      <c r="D5" s="150"/>
      <c r="E5" s="150"/>
    </row>
    <row r="6" spans="2:5" s="149" customFormat="1" ht="15">
      <c r="B6" s="10">
        <v>1</v>
      </c>
      <c r="C6" s="151" t="s">
        <v>364</v>
      </c>
      <c r="D6" s="86">
        <v>2016</v>
      </c>
      <c r="E6" s="152">
        <v>6765</v>
      </c>
    </row>
    <row r="7" spans="2:5" s="149" customFormat="1" ht="15">
      <c r="B7" s="10">
        <v>2</v>
      </c>
      <c r="C7" s="153" t="s">
        <v>365</v>
      </c>
      <c r="D7" s="154">
        <v>2017</v>
      </c>
      <c r="E7" s="155">
        <v>10800</v>
      </c>
    </row>
    <row r="8" spans="2:5" s="149" customFormat="1" ht="15">
      <c r="B8" s="10">
        <v>3</v>
      </c>
      <c r="C8" s="153" t="s">
        <v>366</v>
      </c>
      <c r="D8" s="154">
        <v>2015</v>
      </c>
      <c r="E8" s="155">
        <v>9348</v>
      </c>
    </row>
    <row r="9" spans="2:5" s="149" customFormat="1" ht="30">
      <c r="B9" s="10">
        <v>4</v>
      </c>
      <c r="C9" s="24" t="s">
        <v>367</v>
      </c>
      <c r="D9" s="10">
        <v>2018</v>
      </c>
      <c r="E9" s="41">
        <v>1230</v>
      </c>
    </row>
    <row r="10" spans="2:5" s="149" customFormat="1" ht="15">
      <c r="B10" s="10">
        <v>5</v>
      </c>
      <c r="C10" s="151" t="s">
        <v>368</v>
      </c>
      <c r="D10" s="86">
        <v>2018</v>
      </c>
      <c r="E10" s="152">
        <v>13013.4</v>
      </c>
    </row>
    <row r="11" spans="2:5" s="149" customFormat="1" ht="15">
      <c r="B11" s="10">
        <v>6</v>
      </c>
      <c r="C11" s="85" t="s">
        <v>369</v>
      </c>
      <c r="D11" s="86">
        <v>2018</v>
      </c>
      <c r="E11" s="152">
        <v>1476</v>
      </c>
    </row>
    <row r="12" spans="2:5" s="149" customFormat="1" ht="15">
      <c r="B12" s="10">
        <v>7</v>
      </c>
      <c r="C12" s="85" t="s">
        <v>370</v>
      </c>
      <c r="D12" s="86">
        <v>2019</v>
      </c>
      <c r="E12" s="152">
        <v>18354.2</v>
      </c>
    </row>
    <row r="13" spans="2:5" s="149" customFormat="1" ht="15">
      <c r="B13" s="10">
        <v>8</v>
      </c>
      <c r="C13" s="85" t="s">
        <v>371</v>
      </c>
      <c r="D13" s="86">
        <v>2019</v>
      </c>
      <c r="E13" s="152">
        <v>5500</v>
      </c>
    </row>
    <row r="14" spans="2:5" s="149" customFormat="1" ht="15">
      <c r="B14" s="18">
        <v>9</v>
      </c>
      <c r="C14" s="156" t="s">
        <v>372</v>
      </c>
      <c r="D14" s="127">
        <v>2022</v>
      </c>
      <c r="E14" s="152">
        <v>6000</v>
      </c>
    </row>
    <row r="15" spans="2:5" ht="15" customHeight="1">
      <c r="B15" s="11" t="s">
        <v>151</v>
      </c>
      <c r="C15" s="11"/>
      <c r="D15" s="11"/>
      <c r="E15" s="59">
        <f>SUM(E6:E14)</f>
        <v>72486.6</v>
      </c>
    </row>
    <row r="16" spans="2:5" ht="15">
      <c r="B16" s="157"/>
      <c r="C16" s="157"/>
      <c r="D16" s="157"/>
      <c r="E16" s="158"/>
    </row>
    <row r="17" spans="2:5" ht="15" customHeight="1">
      <c r="B17" s="150" t="s">
        <v>373</v>
      </c>
      <c r="C17" s="150"/>
      <c r="D17" s="150"/>
      <c r="E17" s="150"/>
    </row>
    <row r="18" spans="2:13" s="149" customFormat="1" ht="15">
      <c r="B18" s="18">
        <v>1</v>
      </c>
      <c r="C18" s="23" t="s">
        <v>374</v>
      </c>
      <c r="D18" s="18">
        <v>2017</v>
      </c>
      <c r="E18" s="32">
        <v>2390</v>
      </c>
      <c r="F18" s="159"/>
      <c r="G18" s="159"/>
      <c r="H18" s="159"/>
      <c r="I18" s="159"/>
      <c r="J18" s="159"/>
      <c r="K18" s="159"/>
      <c r="L18" s="159"/>
      <c r="M18" s="159"/>
    </row>
    <row r="19" spans="2:13" s="149" customFormat="1" ht="15">
      <c r="B19" s="18">
        <v>2</v>
      </c>
      <c r="C19" s="23" t="s">
        <v>374</v>
      </c>
      <c r="D19" s="18">
        <v>2017</v>
      </c>
      <c r="E19" s="32">
        <v>2390</v>
      </c>
      <c r="F19" s="159"/>
      <c r="G19" s="159"/>
      <c r="H19" s="159"/>
      <c r="I19" s="159"/>
      <c r="J19" s="159"/>
      <c r="K19" s="159"/>
      <c r="L19" s="159"/>
      <c r="M19" s="159"/>
    </row>
    <row r="20" spans="2:13" s="149" customFormat="1" ht="15">
      <c r="B20" s="18">
        <v>3</v>
      </c>
      <c r="C20" s="23" t="s">
        <v>375</v>
      </c>
      <c r="D20" s="18">
        <v>2017</v>
      </c>
      <c r="E20" s="32">
        <v>780</v>
      </c>
      <c r="F20" s="159"/>
      <c r="G20" s="159"/>
      <c r="H20" s="159"/>
      <c r="I20" s="159"/>
      <c r="J20" s="159"/>
      <c r="K20" s="159"/>
      <c r="L20" s="159"/>
      <c r="M20" s="159"/>
    </row>
    <row r="21" spans="2:13" s="149" customFormat="1" ht="15">
      <c r="B21" s="18">
        <v>4</v>
      </c>
      <c r="C21" s="23" t="s">
        <v>376</v>
      </c>
      <c r="D21" s="18">
        <v>2018</v>
      </c>
      <c r="E21" s="32">
        <v>9640</v>
      </c>
      <c r="F21" s="159"/>
      <c r="G21" s="160"/>
      <c r="H21" s="159"/>
      <c r="I21" s="159"/>
      <c r="J21" s="159"/>
      <c r="K21" s="159"/>
      <c r="L21" s="159"/>
      <c r="M21" s="159"/>
    </row>
    <row r="22" spans="2:13" s="149" customFormat="1" ht="15">
      <c r="B22" s="18">
        <v>5</v>
      </c>
      <c r="C22" s="23" t="s">
        <v>377</v>
      </c>
      <c r="D22" s="18">
        <v>2019</v>
      </c>
      <c r="E22" s="32">
        <v>3488</v>
      </c>
      <c r="F22" s="159"/>
      <c r="G22" s="159"/>
      <c r="H22" s="159"/>
      <c r="I22" s="159"/>
      <c r="J22" s="159"/>
      <c r="K22" s="159"/>
      <c r="L22" s="159"/>
      <c r="M22" s="159"/>
    </row>
    <row r="23" spans="2:13" s="149" customFormat="1" ht="15">
      <c r="B23" s="18">
        <v>6</v>
      </c>
      <c r="C23" s="23" t="s">
        <v>378</v>
      </c>
      <c r="D23" s="18">
        <v>2019</v>
      </c>
      <c r="E23" s="32">
        <v>1653</v>
      </c>
      <c r="F23" s="159"/>
      <c r="G23" s="159"/>
      <c r="H23" s="159"/>
      <c r="I23" s="159"/>
      <c r="J23" s="159"/>
      <c r="K23" s="159"/>
      <c r="L23" s="159"/>
      <c r="M23" s="159"/>
    </row>
    <row r="24" spans="2:13" s="149" customFormat="1" ht="15">
      <c r="B24" s="18">
        <v>7</v>
      </c>
      <c r="C24" s="23" t="s">
        <v>379</v>
      </c>
      <c r="D24" s="18">
        <v>2019</v>
      </c>
      <c r="E24" s="32">
        <v>2570</v>
      </c>
      <c r="F24" s="159"/>
      <c r="G24" s="159"/>
      <c r="H24" s="159"/>
      <c r="I24" s="159"/>
      <c r="J24" s="159"/>
      <c r="K24" s="159"/>
      <c r="L24" s="159"/>
      <c r="M24" s="159"/>
    </row>
    <row r="25" spans="2:13" s="149" customFormat="1" ht="15">
      <c r="B25" s="18">
        <v>8</v>
      </c>
      <c r="C25" s="23" t="s">
        <v>379</v>
      </c>
      <c r="D25" s="18">
        <v>2019</v>
      </c>
      <c r="E25" s="32">
        <v>2570</v>
      </c>
      <c r="F25" s="159"/>
      <c r="G25" s="159"/>
      <c r="H25" s="159"/>
      <c r="I25" s="159"/>
      <c r="J25" s="159"/>
      <c r="K25" s="159"/>
      <c r="L25" s="159"/>
      <c r="M25" s="159"/>
    </row>
    <row r="26" spans="2:13" s="149" customFormat="1" ht="15">
      <c r="B26" s="18">
        <v>9</v>
      </c>
      <c r="C26" s="23" t="s">
        <v>380</v>
      </c>
      <c r="D26" s="18">
        <v>2020</v>
      </c>
      <c r="E26" s="32">
        <v>556</v>
      </c>
      <c r="F26" s="159"/>
      <c r="G26" s="159"/>
      <c r="H26" s="159"/>
      <c r="I26" s="159"/>
      <c r="J26" s="159"/>
      <c r="K26" s="159"/>
      <c r="L26" s="159"/>
      <c r="M26" s="159"/>
    </row>
    <row r="27" spans="2:13" s="149" customFormat="1" ht="15">
      <c r="B27" s="18">
        <v>10</v>
      </c>
      <c r="C27" s="23" t="s">
        <v>380</v>
      </c>
      <c r="D27" s="18">
        <v>2020</v>
      </c>
      <c r="E27" s="32">
        <v>556</v>
      </c>
      <c r="F27" s="159"/>
      <c r="G27" s="159"/>
      <c r="H27" s="159"/>
      <c r="I27" s="159"/>
      <c r="J27" s="159"/>
      <c r="K27" s="159"/>
      <c r="L27" s="159"/>
      <c r="M27" s="159"/>
    </row>
    <row r="28" spans="2:13" s="149" customFormat="1" ht="15">
      <c r="B28" s="18">
        <v>11</v>
      </c>
      <c r="C28" s="23" t="s">
        <v>381</v>
      </c>
      <c r="D28" s="18">
        <v>2020</v>
      </c>
      <c r="E28" s="32">
        <v>730</v>
      </c>
      <c r="F28" s="159"/>
      <c r="G28" s="159"/>
      <c r="H28" s="159"/>
      <c r="I28" s="159"/>
      <c r="J28" s="159"/>
      <c r="K28" s="159"/>
      <c r="L28" s="159"/>
      <c r="M28" s="159"/>
    </row>
    <row r="29" spans="2:13" s="149" customFormat="1" ht="15">
      <c r="B29" s="18">
        <v>12</v>
      </c>
      <c r="C29" s="23" t="s">
        <v>378</v>
      </c>
      <c r="D29" s="18">
        <v>2020</v>
      </c>
      <c r="E29" s="32">
        <v>915</v>
      </c>
      <c r="F29" s="159"/>
      <c r="G29" s="159"/>
      <c r="H29" s="159"/>
      <c r="I29" s="159"/>
      <c r="J29" s="159"/>
      <c r="K29" s="159"/>
      <c r="L29" s="159"/>
      <c r="M29" s="159"/>
    </row>
    <row r="30" spans="2:13" s="149" customFormat="1" ht="15">
      <c r="B30" s="18">
        <v>13</v>
      </c>
      <c r="C30" s="23" t="s">
        <v>382</v>
      </c>
      <c r="D30" s="18">
        <v>2021</v>
      </c>
      <c r="E30" s="32">
        <v>1920</v>
      </c>
      <c r="F30" s="159"/>
      <c r="G30" s="159"/>
      <c r="H30" s="159"/>
      <c r="I30" s="159"/>
      <c r="J30" s="159"/>
      <c r="K30" s="159"/>
      <c r="L30" s="159"/>
      <c r="M30" s="159"/>
    </row>
    <row r="31" spans="2:13" s="149" customFormat="1" ht="15">
      <c r="B31" s="18">
        <v>14</v>
      </c>
      <c r="C31" s="23" t="s">
        <v>383</v>
      </c>
      <c r="D31" s="18">
        <v>2021</v>
      </c>
      <c r="E31" s="32">
        <v>1900</v>
      </c>
      <c r="F31" s="159"/>
      <c r="G31" s="159"/>
      <c r="H31" s="159"/>
      <c r="I31" s="159"/>
      <c r="J31" s="159"/>
      <c r="K31" s="159"/>
      <c r="L31" s="159"/>
      <c r="M31" s="159"/>
    </row>
    <row r="32" spans="2:13" s="149" customFormat="1" ht="15">
      <c r="B32" s="18">
        <v>19</v>
      </c>
      <c r="C32" s="23" t="s">
        <v>380</v>
      </c>
      <c r="D32" s="18">
        <v>2020</v>
      </c>
      <c r="E32" s="32">
        <v>556</v>
      </c>
      <c r="F32" s="159"/>
      <c r="G32" s="159"/>
      <c r="H32" s="159"/>
      <c r="I32" s="159"/>
      <c r="J32" s="159"/>
      <c r="K32" s="159"/>
      <c r="L32" s="159"/>
      <c r="M32" s="159"/>
    </row>
    <row r="33" spans="2:13" s="149" customFormat="1" ht="15">
      <c r="B33" s="18">
        <v>20</v>
      </c>
      <c r="C33" s="23" t="s">
        <v>381</v>
      </c>
      <c r="D33" s="18">
        <v>2020</v>
      </c>
      <c r="E33" s="32">
        <v>730</v>
      </c>
      <c r="F33" s="159"/>
      <c r="G33" s="159"/>
      <c r="H33" s="159"/>
      <c r="I33" s="159"/>
      <c r="J33" s="159"/>
      <c r="K33" s="159"/>
      <c r="L33" s="159"/>
      <c r="M33" s="159"/>
    </row>
    <row r="34" spans="2:13" s="149" customFormat="1" ht="15">
      <c r="B34" s="18">
        <v>15</v>
      </c>
      <c r="C34" s="23" t="s">
        <v>384</v>
      </c>
      <c r="D34" s="18">
        <v>2022</v>
      </c>
      <c r="E34" s="32">
        <v>599</v>
      </c>
      <c r="F34" s="159"/>
      <c r="G34" s="159"/>
      <c r="H34" s="159"/>
      <c r="I34" s="159"/>
      <c r="J34" s="159"/>
      <c r="K34" s="159"/>
      <c r="L34" s="159"/>
      <c r="M34" s="159"/>
    </row>
    <row r="35" spans="2:13" s="149" customFormat="1" ht="15">
      <c r="B35" s="18">
        <v>16</v>
      </c>
      <c r="C35" s="23" t="s">
        <v>379</v>
      </c>
      <c r="D35" s="18">
        <v>2022</v>
      </c>
      <c r="E35" s="32">
        <v>3300</v>
      </c>
      <c r="F35" s="159"/>
      <c r="G35" s="159"/>
      <c r="H35" s="159"/>
      <c r="I35" s="159"/>
      <c r="J35" s="159"/>
      <c r="K35" s="159"/>
      <c r="L35" s="159"/>
      <c r="M35" s="159"/>
    </row>
    <row r="36" spans="2:13" s="149" customFormat="1" ht="15" hidden="1">
      <c r="B36" s="18">
        <v>17</v>
      </c>
      <c r="C36" s="161" t="s">
        <v>385</v>
      </c>
      <c r="D36" s="18">
        <v>2022</v>
      </c>
      <c r="E36" s="162">
        <v>600</v>
      </c>
      <c r="F36" s="159"/>
      <c r="G36" s="159"/>
      <c r="H36" s="159"/>
      <c r="I36" s="159"/>
      <c r="J36" s="159"/>
      <c r="K36" s="159"/>
      <c r="L36" s="159"/>
      <c r="M36" s="159"/>
    </row>
    <row r="37" spans="2:13" s="149" customFormat="1" ht="15" hidden="1">
      <c r="B37" s="18">
        <v>18</v>
      </c>
      <c r="C37" s="161" t="s">
        <v>380</v>
      </c>
      <c r="D37" s="18">
        <v>2022</v>
      </c>
      <c r="E37" s="162">
        <v>600</v>
      </c>
      <c r="F37" s="159"/>
      <c r="G37" s="159"/>
      <c r="H37" s="159"/>
      <c r="I37" s="159"/>
      <c r="J37" s="159"/>
      <c r="K37" s="159"/>
      <c r="L37" s="159"/>
      <c r="M37" s="159"/>
    </row>
    <row r="38" spans="2:13" s="149" customFormat="1" ht="15">
      <c r="B38" s="18">
        <v>19</v>
      </c>
      <c r="C38" s="161" t="s">
        <v>378</v>
      </c>
      <c r="D38" s="18">
        <v>2022</v>
      </c>
      <c r="E38" s="162">
        <v>12915</v>
      </c>
      <c r="F38" s="159"/>
      <c r="G38" s="159"/>
      <c r="H38" s="159"/>
      <c r="I38" s="159"/>
      <c r="J38" s="159"/>
      <c r="K38" s="159"/>
      <c r="L38" s="159"/>
      <c r="M38" s="159"/>
    </row>
    <row r="39" spans="2:5" ht="12.75" customHeight="1">
      <c r="B39" s="163" t="s">
        <v>151</v>
      </c>
      <c r="C39" s="163"/>
      <c r="D39" s="163"/>
      <c r="E39" s="164">
        <f>SUM(E18:E38)</f>
        <v>51358</v>
      </c>
    </row>
    <row r="40" spans="2:5" ht="12.75" customHeight="1">
      <c r="B40" s="157"/>
      <c r="C40" s="157"/>
      <c r="D40" s="157"/>
      <c r="E40" s="158"/>
    </row>
    <row r="41" spans="2:5" ht="15" customHeight="1">
      <c r="B41" s="150" t="s">
        <v>386</v>
      </c>
      <c r="C41" s="150"/>
      <c r="D41" s="150"/>
      <c r="E41" s="150"/>
    </row>
    <row r="42" spans="2:5" ht="15">
      <c r="B42" s="18">
        <v>1</v>
      </c>
      <c r="C42" s="17" t="s">
        <v>387</v>
      </c>
      <c r="D42" s="18">
        <v>2017</v>
      </c>
      <c r="E42" s="165">
        <v>797</v>
      </c>
    </row>
    <row r="43" spans="2:5" ht="15">
      <c r="B43" s="18">
        <v>2</v>
      </c>
      <c r="C43" s="17" t="s">
        <v>388</v>
      </c>
      <c r="D43" s="18">
        <v>2017</v>
      </c>
      <c r="E43" s="165">
        <v>4551</v>
      </c>
    </row>
    <row r="44" spans="2:5" ht="15">
      <c r="B44" s="18">
        <v>3</v>
      </c>
      <c r="C44" s="17" t="s">
        <v>389</v>
      </c>
      <c r="D44" s="18">
        <v>2018</v>
      </c>
      <c r="E44" s="165">
        <v>2120</v>
      </c>
    </row>
    <row r="45" spans="2:5" ht="15">
      <c r="B45" s="18">
        <v>4</v>
      </c>
      <c r="C45" s="17" t="s">
        <v>390</v>
      </c>
      <c r="D45" s="18">
        <v>2018</v>
      </c>
      <c r="E45" s="165">
        <v>1660</v>
      </c>
    </row>
    <row r="46" spans="2:5" ht="15">
      <c r="B46" s="18">
        <v>5</v>
      </c>
      <c r="C46" s="17" t="s">
        <v>391</v>
      </c>
      <c r="D46" s="18">
        <v>2019</v>
      </c>
      <c r="E46" s="165">
        <v>3850</v>
      </c>
    </row>
    <row r="47" spans="2:5" ht="15">
      <c r="B47" s="18">
        <v>6</v>
      </c>
      <c r="C47" s="17" t="s">
        <v>392</v>
      </c>
      <c r="D47" s="18">
        <v>2019</v>
      </c>
      <c r="E47" s="165">
        <v>390</v>
      </c>
    </row>
    <row r="48" spans="2:5" ht="15">
      <c r="B48" s="18">
        <v>7</v>
      </c>
      <c r="C48" s="17" t="s">
        <v>393</v>
      </c>
      <c r="D48" s="18">
        <v>2019</v>
      </c>
      <c r="E48" s="165">
        <v>750</v>
      </c>
    </row>
    <row r="49" spans="2:5" ht="15">
      <c r="B49" s="18">
        <v>8</v>
      </c>
      <c r="C49" s="17" t="s">
        <v>394</v>
      </c>
      <c r="D49" s="18">
        <v>2021</v>
      </c>
      <c r="E49" s="165">
        <v>8345</v>
      </c>
    </row>
    <row r="50" spans="2:5" ht="15">
      <c r="B50" s="18">
        <v>9</v>
      </c>
      <c r="C50" s="17" t="s">
        <v>395</v>
      </c>
      <c r="D50" s="18">
        <v>2021</v>
      </c>
      <c r="E50" s="165">
        <v>369</v>
      </c>
    </row>
    <row r="51" spans="2:5" ht="15">
      <c r="B51" s="18">
        <v>10</v>
      </c>
      <c r="C51" s="17" t="s">
        <v>396</v>
      </c>
      <c r="D51" s="18">
        <v>2019</v>
      </c>
      <c r="E51" s="165">
        <v>1398</v>
      </c>
    </row>
    <row r="52" spans="2:5" ht="15">
      <c r="B52" s="18">
        <v>11</v>
      </c>
      <c r="C52" s="17" t="s">
        <v>397</v>
      </c>
      <c r="D52" s="18">
        <v>2022</v>
      </c>
      <c r="E52" s="165">
        <v>489.28</v>
      </c>
    </row>
    <row r="53" spans="2:5" ht="12.75" customHeight="1">
      <c r="B53" s="11" t="s">
        <v>151</v>
      </c>
      <c r="C53" s="11"/>
      <c r="D53" s="11"/>
      <c r="E53" s="59">
        <f>SUM(E42:E52)</f>
        <v>24719.28</v>
      </c>
    </row>
    <row r="54" spans="2:5" s="149" customFormat="1" ht="15">
      <c r="B54" s="166"/>
      <c r="C54" s="166"/>
      <c r="D54" s="166"/>
      <c r="E54" s="167"/>
    </row>
    <row r="55" spans="2:5" s="149" customFormat="1" ht="12.75" customHeight="1">
      <c r="B55" s="150" t="s">
        <v>398</v>
      </c>
      <c r="C55" s="150"/>
      <c r="D55" s="168"/>
      <c r="E55" s="169"/>
    </row>
    <row r="56" spans="2:5" s="149" customFormat="1" ht="12.75" customHeight="1">
      <c r="B56" s="18">
        <v>1</v>
      </c>
      <c r="C56" s="17" t="s">
        <v>399</v>
      </c>
      <c r="D56" s="18">
        <v>2019</v>
      </c>
      <c r="E56" s="170">
        <v>42000</v>
      </c>
    </row>
    <row r="57" spans="2:5" s="149" customFormat="1" ht="12.75" customHeight="1">
      <c r="B57" s="18">
        <v>2</v>
      </c>
      <c r="C57" s="17" t="s">
        <v>399</v>
      </c>
      <c r="D57" s="18">
        <v>2020</v>
      </c>
      <c r="E57" s="170">
        <v>5250</v>
      </c>
    </row>
    <row r="58" spans="2:5" s="149" customFormat="1" ht="15">
      <c r="B58" s="18">
        <v>3</v>
      </c>
      <c r="C58" s="17" t="s">
        <v>400</v>
      </c>
      <c r="D58" s="18">
        <v>2021</v>
      </c>
      <c r="E58" s="170">
        <v>6500</v>
      </c>
    </row>
    <row r="59" spans="2:5" s="149" customFormat="1" ht="15">
      <c r="B59" s="18">
        <v>4</v>
      </c>
      <c r="C59" s="17" t="s">
        <v>401</v>
      </c>
      <c r="D59" s="18">
        <v>2019</v>
      </c>
      <c r="E59" s="170">
        <v>12000</v>
      </c>
    </row>
    <row r="60" spans="2:5" s="149" customFormat="1" ht="15">
      <c r="B60" s="18">
        <v>5</v>
      </c>
      <c r="C60" s="47" t="s">
        <v>402</v>
      </c>
      <c r="D60" s="56">
        <v>2022</v>
      </c>
      <c r="E60" s="170">
        <v>2200</v>
      </c>
    </row>
    <row r="61" spans="2:5" ht="15">
      <c r="B61" s="11"/>
      <c r="C61" s="11" t="s">
        <v>151</v>
      </c>
      <c r="D61" s="11"/>
      <c r="E61" s="59">
        <f>SUM(E56:E60)</f>
        <v>67950</v>
      </c>
    </row>
    <row r="62" spans="2:5" s="149" customFormat="1" ht="15">
      <c r="B62" s="166"/>
      <c r="C62" s="166"/>
      <c r="D62" s="166"/>
      <c r="E62" s="167"/>
    </row>
    <row r="63" spans="2:5" s="149" customFormat="1" ht="12.75" customHeight="1">
      <c r="B63" s="150" t="s">
        <v>403</v>
      </c>
      <c r="C63" s="150"/>
      <c r="D63" s="168"/>
      <c r="E63" s="169"/>
    </row>
    <row r="64" spans="2:5" s="149" customFormat="1" ht="15">
      <c r="B64" s="18">
        <v>1</v>
      </c>
      <c r="C64" s="23" t="s">
        <v>404</v>
      </c>
      <c r="D64" s="18">
        <v>2017</v>
      </c>
      <c r="E64" s="171">
        <v>724.47</v>
      </c>
    </row>
    <row r="65" spans="2:5" s="149" customFormat="1" ht="15">
      <c r="B65" s="56">
        <v>2</v>
      </c>
      <c r="C65" s="51" t="s">
        <v>402</v>
      </c>
      <c r="D65" s="56">
        <v>2017</v>
      </c>
      <c r="E65" s="171">
        <v>459</v>
      </c>
    </row>
    <row r="66" spans="2:5" s="149" customFormat="1" ht="15">
      <c r="B66" s="56">
        <v>3</v>
      </c>
      <c r="C66" s="51" t="s">
        <v>405</v>
      </c>
      <c r="D66" s="56">
        <v>2021</v>
      </c>
      <c r="E66" s="171">
        <v>5800</v>
      </c>
    </row>
    <row r="67" spans="2:5" s="149" customFormat="1" ht="15">
      <c r="B67" s="56">
        <v>4</v>
      </c>
      <c r="C67" s="51" t="s">
        <v>404</v>
      </c>
      <c r="D67" s="56">
        <v>2021</v>
      </c>
      <c r="E67" s="171">
        <v>4000.01</v>
      </c>
    </row>
    <row r="68" spans="2:5" s="149" customFormat="1" ht="15">
      <c r="B68" s="56">
        <v>5</v>
      </c>
      <c r="C68" s="51" t="s">
        <v>404</v>
      </c>
      <c r="D68" s="56">
        <v>2021</v>
      </c>
      <c r="E68" s="171">
        <v>4000.01</v>
      </c>
    </row>
    <row r="69" spans="2:5" s="149" customFormat="1" ht="15">
      <c r="B69" s="56">
        <v>6</v>
      </c>
      <c r="C69" s="51" t="s">
        <v>404</v>
      </c>
      <c r="D69" s="56">
        <v>2021</v>
      </c>
      <c r="E69" s="171">
        <v>4000.01</v>
      </c>
    </row>
    <row r="70" spans="2:5" s="149" customFormat="1" ht="15">
      <c r="B70" s="56">
        <v>7</v>
      </c>
      <c r="C70" s="51" t="s">
        <v>404</v>
      </c>
      <c r="D70" s="56">
        <v>2021</v>
      </c>
      <c r="E70" s="171">
        <v>4000.01</v>
      </c>
    </row>
    <row r="71" spans="2:5" s="149" customFormat="1" ht="15">
      <c r="B71" s="56">
        <v>8</v>
      </c>
      <c r="C71" s="51" t="s">
        <v>404</v>
      </c>
      <c r="D71" s="56">
        <v>2021</v>
      </c>
      <c r="E71" s="171">
        <v>4000.01</v>
      </c>
    </row>
    <row r="72" spans="2:5" s="149" customFormat="1" ht="15">
      <c r="B72" s="56">
        <v>9</v>
      </c>
      <c r="C72" s="51" t="s">
        <v>404</v>
      </c>
      <c r="D72" s="56">
        <v>2021</v>
      </c>
      <c r="E72" s="171">
        <v>4000.01</v>
      </c>
    </row>
    <row r="73" spans="2:5" ht="15">
      <c r="B73" s="11"/>
      <c r="C73" s="11" t="s">
        <v>151</v>
      </c>
      <c r="D73" s="11"/>
      <c r="E73" s="59">
        <f>SUM(E64:E72)</f>
        <v>30983.530000000006</v>
      </c>
    </row>
    <row r="74" spans="2:5" s="149" customFormat="1" ht="15">
      <c r="B74" s="166"/>
      <c r="C74" s="166"/>
      <c r="D74" s="166"/>
      <c r="E74" s="167"/>
    </row>
    <row r="75" spans="2:5" s="149" customFormat="1" ht="15" customHeight="1">
      <c r="B75" s="172" t="s">
        <v>406</v>
      </c>
      <c r="C75" s="172"/>
      <c r="D75" s="15"/>
      <c r="E75" s="172"/>
    </row>
    <row r="76" spans="2:5" s="2" customFormat="1" ht="15">
      <c r="B76" s="18">
        <v>1</v>
      </c>
      <c r="C76" s="23" t="s">
        <v>407</v>
      </c>
      <c r="D76" s="18">
        <v>2014</v>
      </c>
      <c r="E76" s="173">
        <v>2249</v>
      </c>
    </row>
    <row r="77" spans="2:5" s="149" customFormat="1" ht="15">
      <c r="B77" s="18">
        <v>2</v>
      </c>
      <c r="C77" s="23" t="s">
        <v>408</v>
      </c>
      <c r="D77" s="18">
        <v>2016</v>
      </c>
      <c r="E77" s="173">
        <v>6190</v>
      </c>
    </row>
    <row r="78" spans="2:5" s="149" customFormat="1" ht="15">
      <c r="B78" s="18">
        <v>3</v>
      </c>
      <c r="C78" s="23" t="s">
        <v>409</v>
      </c>
      <c r="D78" s="18">
        <v>2016</v>
      </c>
      <c r="E78" s="173">
        <v>2850</v>
      </c>
    </row>
    <row r="79" spans="2:5" s="149" customFormat="1" ht="15">
      <c r="B79" s="18">
        <v>4</v>
      </c>
      <c r="C79" s="23" t="s">
        <v>410</v>
      </c>
      <c r="D79" s="18">
        <v>2017</v>
      </c>
      <c r="E79" s="173">
        <v>738</v>
      </c>
    </row>
    <row r="80" spans="2:5" s="149" customFormat="1" ht="15">
      <c r="B80" s="18">
        <v>5</v>
      </c>
      <c r="C80" s="23" t="s">
        <v>411</v>
      </c>
      <c r="D80" s="18">
        <v>2017</v>
      </c>
      <c r="E80" s="173">
        <v>2964.88</v>
      </c>
    </row>
    <row r="81" spans="2:5" s="149" customFormat="1" ht="15">
      <c r="B81" s="18">
        <v>6</v>
      </c>
      <c r="C81" s="23" t="s">
        <v>412</v>
      </c>
      <c r="D81" s="18">
        <v>2017</v>
      </c>
      <c r="E81" s="173">
        <v>8105.9</v>
      </c>
    </row>
    <row r="82" spans="2:5" s="149" customFormat="1" ht="15">
      <c r="B82" s="18">
        <v>7</v>
      </c>
      <c r="C82" s="23" t="s">
        <v>413</v>
      </c>
      <c r="D82" s="18">
        <v>2017</v>
      </c>
      <c r="E82" s="173">
        <v>5285.5</v>
      </c>
    </row>
    <row r="83" spans="2:5" s="149" customFormat="1" ht="15">
      <c r="B83" s="18">
        <v>8</v>
      </c>
      <c r="C83" s="23" t="s">
        <v>414</v>
      </c>
      <c r="D83" s="18">
        <v>2017</v>
      </c>
      <c r="E83" s="173">
        <v>18412.85</v>
      </c>
    </row>
    <row r="84" spans="2:5" s="149" customFormat="1" ht="15">
      <c r="B84" s="18">
        <v>9</v>
      </c>
      <c r="C84" s="51" t="s">
        <v>415</v>
      </c>
      <c r="D84" s="18">
        <v>2018</v>
      </c>
      <c r="E84" s="173">
        <v>7380</v>
      </c>
    </row>
    <row r="85" spans="2:5" s="149" customFormat="1" ht="15">
      <c r="B85" s="18">
        <v>10</v>
      </c>
      <c r="C85" s="23" t="s">
        <v>416</v>
      </c>
      <c r="D85" s="18">
        <v>2018</v>
      </c>
      <c r="E85" s="173">
        <v>680</v>
      </c>
    </row>
    <row r="86" spans="2:5" s="149" customFormat="1" ht="15">
      <c r="B86" s="18">
        <v>11</v>
      </c>
      <c r="C86" s="23" t="s">
        <v>417</v>
      </c>
      <c r="D86" s="18">
        <v>2018</v>
      </c>
      <c r="E86" s="173">
        <v>870</v>
      </c>
    </row>
    <row r="87" spans="2:5" s="149" customFormat="1" ht="15">
      <c r="B87" s="18">
        <v>12</v>
      </c>
      <c r="C87" s="23" t="s">
        <v>418</v>
      </c>
      <c r="D87" s="18">
        <v>2019</v>
      </c>
      <c r="E87" s="173">
        <v>441.2</v>
      </c>
    </row>
    <row r="88" spans="2:5" s="149" customFormat="1" ht="15">
      <c r="B88" s="18">
        <v>13</v>
      </c>
      <c r="C88" s="23" t="s">
        <v>419</v>
      </c>
      <c r="D88" s="18">
        <v>2020</v>
      </c>
      <c r="E88" s="173">
        <v>400</v>
      </c>
    </row>
    <row r="89" spans="2:5" s="149" customFormat="1" ht="15">
      <c r="B89" s="18">
        <v>14</v>
      </c>
      <c r="C89" s="23" t="s">
        <v>419</v>
      </c>
      <c r="D89" s="18">
        <v>2020</v>
      </c>
      <c r="E89" s="173">
        <v>449</v>
      </c>
    </row>
    <row r="90" spans="2:5" s="149" customFormat="1" ht="15">
      <c r="B90" s="18">
        <v>15</v>
      </c>
      <c r="C90" s="174" t="s">
        <v>420</v>
      </c>
      <c r="D90" s="175">
        <v>2020</v>
      </c>
      <c r="E90" s="176">
        <v>984</v>
      </c>
    </row>
    <row r="91" spans="2:5" s="149" customFormat="1" ht="30">
      <c r="B91" s="18">
        <v>16</v>
      </c>
      <c r="C91" s="174" t="s">
        <v>421</v>
      </c>
      <c r="D91" s="175">
        <v>2021</v>
      </c>
      <c r="E91" s="176">
        <v>17500</v>
      </c>
    </row>
    <row r="92" spans="2:5" s="149" customFormat="1" ht="15">
      <c r="B92" s="18">
        <v>17</v>
      </c>
      <c r="C92" s="174" t="s">
        <v>422</v>
      </c>
      <c r="D92" s="175">
        <v>2021</v>
      </c>
      <c r="E92" s="176">
        <v>11990</v>
      </c>
    </row>
    <row r="93" spans="2:8" s="149" customFormat="1" ht="21.75" customHeight="1">
      <c r="B93" s="18">
        <v>18</v>
      </c>
      <c r="C93" s="23" t="s">
        <v>423</v>
      </c>
      <c r="D93" s="18">
        <v>2021</v>
      </c>
      <c r="E93" s="46">
        <v>6495.93</v>
      </c>
      <c r="F93" s="177"/>
      <c r="G93" s="177"/>
      <c r="H93" s="177"/>
    </row>
    <row r="94" spans="2:8" s="149" customFormat="1" ht="24.75" customHeight="1">
      <c r="B94" s="18">
        <v>19</v>
      </c>
      <c r="C94" s="174" t="s">
        <v>424</v>
      </c>
      <c r="D94" s="175">
        <v>2022</v>
      </c>
      <c r="E94" s="176">
        <v>1415</v>
      </c>
      <c r="F94" s="177"/>
      <c r="G94" s="177"/>
      <c r="H94" s="177"/>
    </row>
    <row r="95" spans="2:8" s="149" customFormat="1" ht="24.75" customHeight="1">
      <c r="B95" s="18">
        <v>20</v>
      </c>
      <c r="C95" s="174" t="s">
        <v>425</v>
      </c>
      <c r="D95" s="175">
        <v>2022</v>
      </c>
      <c r="E95" s="176">
        <v>678</v>
      </c>
      <c r="F95" s="178"/>
      <c r="G95" s="179"/>
      <c r="H95" s="179"/>
    </row>
    <row r="96" spans="2:8" s="149" customFormat="1" ht="24.75" customHeight="1">
      <c r="B96" s="18">
        <v>21</v>
      </c>
      <c r="C96" s="23" t="s">
        <v>426</v>
      </c>
      <c r="D96" s="18">
        <v>2022</v>
      </c>
      <c r="E96" s="46">
        <v>9900</v>
      </c>
      <c r="F96" s="178"/>
      <c r="G96" s="179"/>
      <c r="H96" s="179"/>
    </row>
    <row r="97" spans="2:8" s="149" customFormat="1" ht="24.75" customHeight="1">
      <c r="B97" s="18">
        <v>22</v>
      </c>
      <c r="C97" s="156" t="s">
        <v>427</v>
      </c>
      <c r="D97" s="127">
        <v>2022</v>
      </c>
      <c r="E97" s="128">
        <v>1198</v>
      </c>
      <c r="F97" s="177" t="s">
        <v>428</v>
      </c>
      <c r="G97" s="179"/>
      <c r="H97" s="179"/>
    </row>
    <row r="98" spans="2:5" ht="15" customHeight="1">
      <c r="B98" s="11" t="s">
        <v>151</v>
      </c>
      <c r="C98" s="11"/>
      <c r="D98" s="11"/>
      <c r="E98" s="59">
        <f>SUM(E76:E97)</f>
        <v>107177.26000000001</v>
      </c>
    </row>
    <row r="99" spans="2:5" ht="15">
      <c r="B99" s="157"/>
      <c r="C99" s="157"/>
      <c r="D99" s="157"/>
      <c r="E99" s="158"/>
    </row>
    <row r="100" spans="2:5" ht="15" customHeight="1">
      <c r="B100" s="64" t="s">
        <v>429</v>
      </c>
      <c r="C100" s="64"/>
      <c r="D100" s="64"/>
      <c r="E100" s="64"/>
    </row>
    <row r="101" spans="2:5" ht="15">
      <c r="B101" s="10">
        <v>1</v>
      </c>
      <c r="C101" s="30" t="s">
        <v>157</v>
      </c>
      <c r="D101" s="10"/>
      <c r="E101" s="180">
        <v>0</v>
      </c>
    </row>
    <row r="102" spans="2:5" ht="14.25" customHeight="1">
      <c r="B102" s="11" t="s">
        <v>151</v>
      </c>
      <c r="C102" s="11"/>
      <c r="D102" s="11"/>
      <c r="E102" s="68">
        <f>SUM(E101:E101)</f>
        <v>0</v>
      </c>
    </row>
    <row r="103" spans="2:5" ht="15.75" customHeight="1">
      <c r="B103" s="157"/>
      <c r="C103" s="157"/>
      <c r="D103" s="157"/>
      <c r="E103" s="158"/>
    </row>
    <row r="104" spans="2:5" ht="15" customHeight="1">
      <c r="B104" s="181" t="s">
        <v>237</v>
      </c>
      <c r="C104" s="181"/>
      <c r="D104" s="182"/>
      <c r="E104" s="183"/>
    </row>
    <row r="105" spans="2:5" ht="15">
      <c r="B105" s="18">
        <v>1</v>
      </c>
      <c r="C105" s="17" t="s">
        <v>430</v>
      </c>
      <c r="D105" s="18">
        <v>2019</v>
      </c>
      <c r="E105" s="46">
        <v>1855.18</v>
      </c>
    </row>
    <row r="106" spans="2:5" ht="15">
      <c r="B106" s="18">
        <v>2</v>
      </c>
      <c r="C106" s="17" t="s">
        <v>431</v>
      </c>
      <c r="D106" s="18">
        <v>2019</v>
      </c>
      <c r="E106" s="184">
        <v>727.65</v>
      </c>
    </row>
    <row r="107" spans="2:5" ht="15">
      <c r="B107" s="18">
        <v>3</v>
      </c>
      <c r="C107" s="17" t="s">
        <v>432</v>
      </c>
      <c r="D107" s="18">
        <v>2019</v>
      </c>
      <c r="E107" s="46">
        <v>2577.18</v>
      </c>
    </row>
    <row r="108" spans="2:5" ht="15">
      <c r="B108" s="18">
        <v>4</v>
      </c>
      <c r="C108" s="17" t="s">
        <v>433</v>
      </c>
      <c r="D108" s="18">
        <v>2020</v>
      </c>
      <c r="E108" s="46">
        <v>1696.54</v>
      </c>
    </row>
    <row r="109" spans="2:5" ht="15">
      <c r="B109" s="18">
        <v>5</v>
      </c>
      <c r="C109" s="17" t="s">
        <v>377</v>
      </c>
      <c r="D109" s="18">
        <v>2020</v>
      </c>
      <c r="E109" s="46">
        <v>2698.43</v>
      </c>
    </row>
    <row r="110" spans="2:5" ht="15">
      <c r="B110" s="18">
        <v>6</v>
      </c>
      <c r="C110" s="17" t="s">
        <v>434</v>
      </c>
      <c r="D110" s="18">
        <v>2020</v>
      </c>
      <c r="E110" s="46">
        <v>2241.39</v>
      </c>
    </row>
    <row r="111" spans="2:5" ht="15">
      <c r="B111" s="18">
        <v>7</v>
      </c>
      <c r="C111" s="17" t="s">
        <v>435</v>
      </c>
      <c r="D111" s="18">
        <v>2020</v>
      </c>
      <c r="E111" s="46">
        <v>3053.4</v>
      </c>
    </row>
    <row r="112" spans="2:5" ht="15">
      <c r="B112" s="18">
        <v>8</v>
      </c>
      <c r="C112" s="17" t="s">
        <v>435</v>
      </c>
      <c r="D112" s="18">
        <v>2020</v>
      </c>
      <c r="E112" s="46">
        <v>619.77</v>
      </c>
    </row>
    <row r="113" spans="2:5" ht="15">
      <c r="B113" s="18">
        <v>9</v>
      </c>
      <c r="C113" s="17" t="s">
        <v>436</v>
      </c>
      <c r="D113" s="18">
        <v>2021</v>
      </c>
      <c r="E113" s="185">
        <v>1241.87</v>
      </c>
    </row>
    <row r="114" spans="2:5" ht="15">
      <c r="B114" s="18">
        <v>10</v>
      </c>
      <c r="C114" s="17" t="s">
        <v>437</v>
      </c>
      <c r="D114" s="18">
        <v>2022</v>
      </c>
      <c r="E114" s="185">
        <v>2863.7</v>
      </c>
    </row>
    <row r="115" spans="2:5" ht="15">
      <c r="B115" s="186"/>
      <c r="C115" s="163" t="s">
        <v>151</v>
      </c>
      <c r="D115" s="163"/>
      <c r="E115" s="187">
        <f>SUM(E105:E114)</f>
        <v>19575.11</v>
      </c>
    </row>
    <row r="116" spans="2:5" ht="15">
      <c r="B116" s="188"/>
      <c r="C116" s="189"/>
      <c r="D116" s="157"/>
      <c r="E116" s="158"/>
    </row>
    <row r="117" spans="2:5" ht="15" customHeight="1">
      <c r="B117" s="150" t="s">
        <v>438</v>
      </c>
      <c r="C117" s="150"/>
      <c r="D117" s="168"/>
      <c r="E117" s="169"/>
    </row>
    <row r="118" spans="2:5" ht="15" customHeight="1">
      <c r="B118" s="18">
        <v>1</v>
      </c>
      <c r="C118" s="17" t="s">
        <v>439</v>
      </c>
      <c r="D118" s="18">
        <v>2022</v>
      </c>
      <c r="E118" s="170">
        <v>449.99</v>
      </c>
    </row>
    <row r="119" spans="2:5" ht="15" customHeight="1">
      <c r="B119" s="18">
        <v>2</v>
      </c>
      <c r="C119" s="17" t="s">
        <v>440</v>
      </c>
      <c r="D119" s="18">
        <v>2022</v>
      </c>
      <c r="E119" s="170">
        <v>499</v>
      </c>
    </row>
    <row r="120" spans="2:5" ht="15" customHeight="1">
      <c r="B120" s="186"/>
      <c r="C120" s="163" t="s">
        <v>151</v>
      </c>
      <c r="D120" s="163"/>
      <c r="E120" s="187">
        <f>SUM(E118:E119)</f>
        <v>948.99</v>
      </c>
    </row>
    <row r="121" spans="2:5" ht="15">
      <c r="B121" s="190"/>
      <c r="C121" s="191"/>
      <c r="D121" s="192"/>
      <c r="E121" s="193"/>
    </row>
    <row r="122" spans="2:5" ht="15">
      <c r="B122" s="190" t="s">
        <v>441</v>
      </c>
      <c r="C122" s="191"/>
      <c r="D122" s="192"/>
      <c r="E122" s="193" t="s">
        <v>442</v>
      </c>
    </row>
    <row r="123" spans="2:5" ht="15">
      <c r="B123" s="194"/>
      <c r="C123" s="195"/>
      <c r="D123" s="196"/>
      <c r="E123" s="197"/>
    </row>
    <row r="124" spans="2:5" ht="30">
      <c r="B124" s="11" t="s">
        <v>359</v>
      </c>
      <c r="C124" s="147" t="s">
        <v>360</v>
      </c>
      <c r="D124" s="11" t="s">
        <v>361</v>
      </c>
      <c r="E124" s="148" t="s">
        <v>362</v>
      </c>
    </row>
    <row r="125" spans="2:5" s="149" customFormat="1" ht="15" customHeight="1">
      <c r="B125" s="150" t="s">
        <v>363</v>
      </c>
      <c r="C125" s="150"/>
      <c r="D125" s="150"/>
      <c r="E125" s="150"/>
    </row>
    <row r="126" spans="2:5" s="2" customFormat="1" ht="12.75" customHeight="1">
      <c r="B126" s="10">
        <v>1</v>
      </c>
      <c r="C126" s="30" t="s">
        <v>443</v>
      </c>
      <c r="D126" s="10">
        <v>2016</v>
      </c>
      <c r="E126" s="180">
        <v>3580</v>
      </c>
    </row>
    <row r="127" spans="2:5" s="2" customFormat="1" ht="12.75" customHeight="1">
      <c r="B127" s="10">
        <v>2</v>
      </c>
      <c r="C127" s="85" t="s">
        <v>444</v>
      </c>
      <c r="D127" s="10">
        <v>2018</v>
      </c>
      <c r="E127" s="180">
        <v>2999.99</v>
      </c>
    </row>
    <row r="128" spans="2:5" s="2" customFormat="1" ht="12.75" customHeight="1">
      <c r="B128" s="10">
        <v>3</v>
      </c>
      <c r="C128" s="30" t="s">
        <v>445</v>
      </c>
      <c r="D128" s="10">
        <v>2018</v>
      </c>
      <c r="E128" s="180">
        <v>10000</v>
      </c>
    </row>
    <row r="129" spans="2:5" s="2" customFormat="1" ht="12.75" customHeight="1">
      <c r="B129" s="10">
        <v>4</v>
      </c>
      <c r="C129" s="30" t="s">
        <v>446</v>
      </c>
      <c r="D129" s="10">
        <v>2018</v>
      </c>
      <c r="E129" s="180">
        <v>3490</v>
      </c>
    </row>
    <row r="130" spans="2:5" s="2" customFormat="1" ht="12.75" customHeight="1">
      <c r="B130" s="10">
        <v>5</v>
      </c>
      <c r="C130" s="30" t="s">
        <v>446</v>
      </c>
      <c r="D130" s="10">
        <v>2018</v>
      </c>
      <c r="E130" s="180">
        <v>3490</v>
      </c>
    </row>
    <row r="131" spans="2:5" s="2" customFormat="1" ht="12.75" customHeight="1">
      <c r="B131" s="10">
        <v>6</v>
      </c>
      <c r="C131" s="30" t="s">
        <v>447</v>
      </c>
      <c r="D131" s="10">
        <v>2018</v>
      </c>
      <c r="E131" s="180">
        <v>2290</v>
      </c>
    </row>
    <row r="132" spans="2:5" s="2" customFormat="1" ht="12.75" customHeight="1">
      <c r="B132" s="10">
        <v>7</v>
      </c>
      <c r="C132" s="30" t="s">
        <v>448</v>
      </c>
      <c r="D132" s="10">
        <v>2018</v>
      </c>
      <c r="E132" s="180">
        <v>1588.99</v>
      </c>
    </row>
    <row r="133" spans="2:5" s="2" customFormat="1" ht="12.75" customHeight="1">
      <c r="B133" s="10">
        <v>8</v>
      </c>
      <c r="C133" s="30" t="s">
        <v>446</v>
      </c>
      <c r="D133" s="10">
        <v>2019</v>
      </c>
      <c r="E133" s="180">
        <v>3490</v>
      </c>
    </row>
    <row r="134" spans="2:5" s="2" customFormat="1" ht="12.75" customHeight="1">
      <c r="B134" s="10">
        <v>9</v>
      </c>
      <c r="C134" s="30" t="s">
        <v>447</v>
      </c>
      <c r="D134" s="10">
        <v>2019</v>
      </c>
      <c r="E134" s="180">
        <v>1869</v>
      </c>
    </row>
    <row r="135" spans="2:5" s="2" customFormat="1" ht="12.75" customHeight="1">
      <c r="B135" s="10">
        <v>10</v>
      </c>
      <c r="C135" s="85" t="s">
        <v>449</v>
      </c>
      <c r="D135" s="86">
        <v>2019</v>
      </c>
      <c r="E135" s="198">
        <v>5676.5</v>
      </c>
    </row>
    <row r="136" spans="2:5" s="2" customFormat="1" ht="12.75" customHeight="1">
      <c r="B136" s="10">
        <v>11</v>
      </c>
      <c r="C136" s="85" t="s">
        <v>450</v>
      </c>
      <c r="D136" s="86">
        <v>2020</v>
      </c>
      <c r="E136" s="198">
        <v>59962.5</v>
      </c>
    </row>
    <row r="137" spans="2:5" s="2" customFormat="1" ht="12.75" customHeight="1">
      <c r="B137" s="10">
        <v>12</v>
      </c>
      <c r="C137" s="85" t="s">
        <v>451</v>
      </c>
      <c r="D137" s="86">
        <v>2020</v>
      </c>
      <c r="E137" s="198">
        <v>54918.27</v>
      </c>
    </row>
    <row r="138" spans="2:5" s="2" customFormat="1" ht="15" customHeight="1">
      <c r="B138" s="11" t="s">
        <v>151</v>
      </c>
      <c r="C138" s="11"/>
      <c r="D138" s="11"/>
      <c r="E138" s="68">
        <f>SUM(E126:E137)</f>
        <v>153355.25</v>
      </c>
    </row>
    <row r="139" spans="2:5" s="2" customFormat="1" ht="15">
      <c r="B139" s="199"/>
      <c r="C139" s="200"/>
      <c r="D139" s="200"/>
      <c r="E139" s="201"/>
    </row>
    <row r="140" spans="2:5" s="2" customFormat="1" ht="15" customHeight="1">
      <c r="B140" s="202" t="s">
        <v>373</v>
      </c>
      <c r="C140" s="202"/>
      <c r="D140" s="202"/>
      <c r="E140" s="202"/>
    </row>
    <row r="141" spans="2:5" s="2" customFormat="1" ht="12.75" customHeight="1">
      <c r="B141" s="18">
        <v>1</v>
      </c>
      <c r="C141" s="23" t="s">
        <v>452</v>
      </c>
      <c r="D141" s="18">
        <v>2021</v>
      </c>
      <c r="E141" s="203">
        <v>2749</v>
      </c>
    </row>
    <row r="142" spans="2:5" s="2" customFormat="1" ht="12.75" customHeight="1">
      <c r="B142" s="18" t="s">
        <v>453</v>
      </c>
      <c r="C142" s="23" t="s">
        <v>454</v>
      </c>
      <c r="D142" s="18">
        <v>2021</v>
      </c>
      <c r="E142" s="203">
        <v>1000</v>
      </c>
    </row>
    <row r="143" spans="2:5" s="2" customFormat="1" ht="12.75" customHeight="1">
      <c r="B143" s="18" t="s">
        <v>161</v>
      </c>
      <c r="C143" s="23" t="s">
        <v>455</v>
      </c>
      <c r="D143" s="18">
        <v>2021</v>
      </c>
      <c r="E143" s="203">
        <v>1000</v>
      </c>
    </row>
    <row r="144" spans="2:5" s="2" customFormat="1" ht="15" customHeight="1">
      <c r="B144" s="163" t="s">
        <v>151</v>
      </c>
      <c r="C144" s="163"/>
      <c r="D144" s="163"/>
      <c r="E144" s="187">
        <f>SUM(E141:E143)</f>
        <v>4749</v>
      </c>
    </row>
    <row r="145" spans="2:5" s="2" customFormat="1" ht="15">
      <c r="B145" s="192"/>
      <c r="C145" s="204"/>
      <c r="D145" s="190"/>
      <c r="E145" s="205"/>
    </row>
    <row r="146" spans="2:5" s="2" customFormat="1" ht="12.75" customHeight="1">
      <c r="B146" s="150" t="s">
        <v>386</v>
      </c>
      <c r="C146" s="150"/>
      <c r="D146" s="150"/>
      <c r="E146" s="150"/>
    </row>
    <row r="147" spans="2:5" s="206" customFormat="1" ht="15">
      <c r="B147" s="207">
        <v>1</v>
      </c>
      <c r="C147" s="208" t="s">
        <v>456</v>
      </c>
      <c r="D147" s="207">
        <v>2015</v>
      </c>
      <c r="E147" s="209">
        <v>3000</v>
      </c>
    </row>
    <row r="148" spans="2:5" s="206" customFormat="1" ht="15">
      <c r="B148" s="207">
        <v>2</v>
      </c>
      <c r="C148" s="208" t="s">
        <v>457</v>
      </c>
      <c r="D148" s="207">
        <v>2020</v>
      </c>
      <c r="E148" s="209">
        <v>1103.09</v>
      </c>
    </row>
    <row r="149" spans="2:5" s="206" customFormat="1" ht="15">
      <c r="B149" s="207">
        <v>3</v>
      </c>
      <c r="C149" s="208" t="s">
        <v>458</v>
      </c>
      <c r="D149" s="207">
        <v>2020</v>
      </c>
      <c r="E149" s="209">
        <v>450</v>
      </c>
    </row>
    <row r="150" spans="2:5" s="206" customFormat="1" ht="15">
      <c r="B150" s="207">
        <v>4</v>
      </c>
      <c r="C150" s="208" t="s">
        <v>459</v>
      </c>
      <c r="D150" s="207">
        <v>2021</v>
      </c>
      <c r="E150" s="209">
        <v>2831.04</v>
      </c>
    </row>
    <row r="151" spans="2:5" s="206" customFormat="1" ht="15">
      <c r="B151" s="207">
        <v>5</v>
      </c>
      <c r="C151" s="208" t="s">
        <v>460</v>
      </c>
      <c r="D151" s="207">
        <v>2021</v>
      </c>
      <c r="E151" s="209">
        <v>2147.66</v>
      </c>
    </row>
    <row r="152" spans="2:5" s="206" customFormat="1" ht="15">
      <c r="B152" s="207">
        <v>6</v>
      </c>
      <c r="C152" s="208" t="s">
        <v>461</v>
      </c>
      <c r="D152" s="207">
        <v>2021</v>
      </c>
      <c r="E152" s="209">
        <v>13624.56</v>
      </c>
    </row>
    <row r="153" spans="2:5" s="206" customFormat="1" ht="30">
      <c r="B153" s="207">
        <v>7</v>
      </c>
      <c r="C153" s="208" t="s">
        <v>462</v>
      </c>
      <c r="D153" s="207">
        <v>2021</v>
      </c>
      <c r="E153" s="209">
        <v>3016.43</v>
      </c>
    </row>
    <row r="154" spans="2:5" s="206" customFormat="1" ht="15">
      <c r="B154" s="207">
        <v>8</v>
      </c>
      <c r="C154" s="208" t="s">
        <v>463</v>
      </c>
      <c r="D154" s="207">
        <v>2022</v>
      </c>
      <c r="E154" s="209">
        <v>8896.76</v>
      </c>
    </row>
    <row r="155" spans="2:5" s="206" customFormat="1" ht="15" customHeight="1">
      <c r="B155" s="11" t="s">
        <v>151</v>
      </c>
      <c r="C155" s="11"/>
      <c r="D155" s="11"/>
      <c r="E155" s="59">
        <f>SUM(E147:E154)</f>
        <v>35069.54</v>
      </c>
    </row>
    <row r="156" spans="2:5" s="149" customFormat="1" ht="15">
      <c r="B156" s="166"/>
      <c r="C156" s="166"/>
      <c r="D156" s="166"/>
      <c r="E156" s="210"/>
    </row>
    <row r="157" spans="2:5" s="211" customFormat="1" ht="15" customHeight="1">
      <c r="B157" s="150" t="s">
        <v>398</v>
      </c>
      <c r="C157" s="150"/>
      <c r="D157" s="168"/>
      <c r="E157" s="169"/>
    </row>
    <row r="158" spans="2:5" s="211" customFormat="1" ht="15">
      <c r="B158" s="10">
        <v>1</v>
      </c>
      <c r="C158" s="120" t="s">
        <v>401</v>
      </c>
      <c r="D158" s="124">
        <v>2019</v>
      </c>
      <c r="E158" s="209">
        <v>12000</v>
      </c>
    </row>
    <row r="159" spans="2:5" s="211" customFormat="1" ht="15">
      <c r="B159" s="10">
        <v>2</v>
      </c>
      <c r="C159" s="156" t="s">
        <v>464</v>
      </c>
      <c r="D159" s="127">
        <v>2021</v>
      </c>
      <c r="E159" s="212">
        <v>16000</v>
      </c>
    </row>
    <row r="160" spans="2:5" s="211" customFormat="1" ht="15">
      <c r="B160" s="10">
        <v>3</v>
      </c>
      <c r="C160" s="156" t="s">
        <v>464</v>
      </c>
      <c r="D160" s="127">
        <v>2017</v>
      </c>
      <c r="E160" s="212">
        <v>12000</v>
      </c>
    </row>
    <row r="161" spans="2:5" s="211" customFormat="1" ht="15">
      <c r="B161" s="10">
        <v>4</v>
      </c>
      <c r="C161" s="156" t="s">
        <v>464</v>
      </c>
      <c r="D161" s="127">
        <v>2022</v>
      </c>
      <c r="E161" s="212">
        <v>5000</v>
      </c>
    </row>
    <row r="162" spans="2:5" s="211" customFormat="1" ht="15" customHeight="1">
      <c r="B162" s="163" t="s">
        <v>151</v>
      </c>
      <c r="C162" s="163"/>
      <c r="D162" s="163"/>
      <c r="E162" s="187">
        <f>SUM(E158:E161)</f>
        <v>45000</v>
      </c>
    </row>
    <row r="163" spans="2:5" s="149" customFormat="1" ht="15">
      <c r="B163" s="166"/>
      <c r="C163" s="166"/>
      <c r="D163" s="166"/>
      <c r="E163" s="167"/>
    </row>
    <row r="164" spans="2:5" s="149" customFormat="1" ht="12.75" customHeight="1">
      <c r="B164" s="150" t="s">
        <v>403</v>
      </c>
      <c r="C164" s="150"/>
      <c r="D164" s="168"/>
      <c r="E164" s="169"/>
    </row>
    <row r="165" spans="2:5" s="149" customFormat="1" ht="15">
      <c r="B165" s="18">
        <v>1</v>
      </c>
      <c r="C165" s="17" t="s">
        <v>465</v>
      </c>
      <c r="D165" s="18">
        <v>2022</v>
      </c>
      <c r="E165" s="213">
        <v>1829</v>
      </c>
    </row>
    <row r="166" spans="2:5" s="149" customFormat="1" ht="15">
      <c r="B166" s="56" t="s">
        <v>152</v>
      </c>
      <c r="C166" s="47" t="s">
        <v>465</v>
      </c>
      <c r="D166" s="56">
        <v>2022</v>
      </c>
      <c r="E166" s="213">
        <v>1829</v>
      </c>
    </row>
    <row r="167" spans="2:5" s="149" customFormat="1" ht="15">
      <c r="B167" s="56" t="s">
        <v>161</v>
      </c>
      <c r="C167" s="47" t="s">
        <v>465</v>
      </c>
      <c r="D167" s="56">
        <v>2022</v>
      </c>
      <c r="E167" s="213">
        <v>1829</v>
      </c>
    </row>
    <row r="168" spans="2:5" s="149" customFormat="1" ht="15">
      <c r="B168" s="56" t="s">
        <v>176</v>
      </c>
      <c r="C168" s="47" t="s">
        <v>466</v>
      </c>
      <c r="D168" s="56">
        <v>2022</v>
      </c>
      <c r="E168" s="213">
        <v>1829</v>
      </c>
    </row>
    <row r="169" spans="2:5" s="149" customFormat="1" ht="15">
      <c r="B169" s="56" t="s">
        <v>193</v>
      </c>
      <c r="C169" s="47" t="s">
        <v>466</v>
      </c>
      <c r="D169" s="56">
        <v>2022</v>
      </c>
      <c r="E169" s="213">
        <v>1829</v>
      </c>
    </row>
    <row r="170" spans="2:5" s="149" customFormat="1" ht="15">
      <c r="B170" s="56" t="s">
        <v>197</v>
      </c>
      <c r="C170" s="47" t="s">
        <v>466</v>
      </c>
      <c r="D170" s="56">
        <v>2022</v>
      </c>
      <c r="E170" s="213">
        <v>1829</v>
      </c>
    </row>
    <row r="171" spans="2:5" ht="15">
      <c r="B171" s="11"/>
      <c r="C171" s="11" t="s">
        <v>151</v>
      </c>
      <c r="D171" s="11"/>
      <c r="E171" s="68">
        <f>SUM(E165:E170)</f>
        <v>10974</v>
      </c>
    </row>
    <row r="172" spans="2:5" ht="15">
      <c r="B172" s="157"/>
      <c r="C172" s="157"/>
      <c r="D172" s="157"/>
      <c r="E172" s="158"/>
    </row>
    <row r="173" spans="2:5" s="149" customFormat="1" ht="15" customHeight="1">
      <c r="B173" s="150" t="s">
        <v>406</v>
      </c>
      <c r="C173" s="150"/>
      <c r="D173" s="168"/>
      <c r="E173" s="169"/>
    </row>
    <row r="174" spans="2:7" s="2" customFormat="1" ht="15">
      <c r="B174" s="175">
        <v>1</v>
      </c>
      <c r="C174" s="174" t="s">
        <v>467</v>
      </c>
      <c r="D174" s="175">
        <v>2016</v>
      </c>
      <c r="E174" s="176">
        <v>4960</v>
      </c>
      <c r="F174" s="5"/>
      <c r="G174" s="5"/>
    </row>
    <row r="175" spans="2:7" s="2" customFormat="1" ht="15">
      <c r="B175" s="175">
        <v>2</v>
      </c>
      <c r="C175" s="174" t="s">
        <v>468</v>
      </c>
      <c r="D175" s="175">
        <v>2016</v>
      </c>
      <c r="E175" s="176">
        <v>299</v>
      </c>
      <c r="F175" s="5"/>
      <c r="G175" s="5"/>
    </row>
    <row r="176" spans="2:5" s="149" customFormat="1" ht="15">
      <c r="B176" s="175">
        <v>3</v>
      </c>
      <c r="C176" s="174" t="s">
        <v>469</v>
      </c>
      <c r="D176" s="175">
        <v>2017</v>
      </c>
      <c r="E176" s="176">
        <v>8586.78</v>
      </c>
    </row>
    <row r="177" spans="2:5" s="149" customFormat="1" ht="15">
      <c r="B177" s="175">
        <v>4</v>
      </c>
      <c r="C177" s="174" t="s">
        <v>470</v>
      </c>
      <c r="D177" s="175">
        <v>2018</v>
      </c>
      <c r="E177" s="176">
        <v>1300</v>
      </c>
    </row>
    <row r="178" spans="2:5" s="149" customFormat="1" ht="15">
      <c r="B178" s="175">
        <v>5</v>
      </c>
      <c r="C178" s="174" t="s">
        <v>471</v>
      </c>
      <c r="D178" s="175">
        <v>2018</v>
      </c>
      <c r="E178" s="176">
        <v>1150</v>
      </c>
    </row>
    <row r="179" spans="2:5" s="149" customFormat="1" ht="15">
      <c r="B179" s="175">
        <v>6</v>
      </c>
      <c r="C179" s="174" t="s">
        <v>472</v>
      </c>
      <c r="D179" s="175">
        <v>2018</v>
      </c>
      <c r="E179" s="176">
        <v>1150</v>
      </c>
    </row>
    <row r="180" spans="2:5" s="149" customFormat="1" ht="15">
      <c r="B180" s="175">
        <v>7</v>
      </c>
      <c r="C180" s="174" t="s">
        <v>473</v>
      </c>
      <c r="D180" s="175">
        <v>2018</v>
      </c>
      <c r="E180" s="176">
        <v>2480</v>
      </c>
    </row>
    <row r="181" spans="2:5" s="149" customFormat="1" ht="15">
      <c r="B181" s="175">
        <v>8</v>
      </c>
      <c r="C181" s="174" t="s">
        <v>474</v>
      </c>
      <c r="D181" s="175">
        <v>2019</v>
      </c>
      <c r="E181" s="176">
        <v>319.99</v>
      </c>
    </row>
    <row r="182" spans="2:6" s="149" customFormat="1" ht="30">
      <c r="B182" s="175">
        <v>9</v>
      </c>
      <c r="C182" s="174" t="s">
        <v>475</v>
      </c>
      <c r="D182" s="175">
        <v>2020</v>
      </c>
      <c r="E182" s="176">
        <v>34438.77</v>
      </c>
      <c r="F182" s="214" t="s">
        <v>476</v>
      </c>
    </row>
    <row r="183" spans="2:6" s="149" customFormat="1" ht="15">
      <c r="B183" s="175">
        <v>10</v>
      </c>
      <c r="C183" s="174" t="s">
        <v>477</v>
      </c>
      <c r="D183" s="175">
        <v>2020</v>
      </c>
      <c r="E183" s="176">
        <v>798</v>
      </c>
      <c r="F183" s="214"/>
    </row>
    <row r="184" spans="2:6" s="149" customFormat="1" ht="15">
      <c r="B184" s="175">
        <v>11</v>
      </c>
      <c r="C184" s="174" t="s">
        <v>478</v>
      </c>
      <c r="D184" s="175">
        <v>2020</v>
      </c>
      <c r="E184" s="176">
        <v>1300</v>
      </c>
      <c r="F184" s="214" t="s">
        <v>7</v>
      </c>
    </row>
    <row r="185" spans="2:6" s="149" customFormat="1" ht="15">
      <c r="B185" s="175">
        <v>12</v>
      </c>
      <c r="C185" s="174" t="s">
        <v>479</v>
      </c>
      <c r="D185" s="175">
        <v>2021</v>
      </c>
      <c r="E185" s="176">
        <v>1999</v>
      </c>
      <c r="F185" s="214" t="s">
        <v>476</v>
      </c>
    </row>
    <row r="186" spans="2:6" s="149" customFormat="1" ht="30">
      <c r="B186" s="18">
        <v>13</v>
      </c>
      <c r="C186" s="23" t="s">
        <v>480</v>
      </c>
      <c r="D186" s="18">
        <v>2021</v>
      </c>
      <c r="E186" s="46">
        <f>4399+1245.73</f>
        <v>5644.73</v>
      </c>
      <c r="F186" s="214" t="s">
        <v>481</v>
      </c>
    </row>
    <row r="187" spans="2:5" ht="15">
      <c r="B187" s="58"/>
      <c r="C187" s="11" t="s">
        <v>151</v>
      </c>
      <c r="D187" s="11"/>
      <c r="E187" s="59">
        <f>SUM(E174:E186)</f>
        <v>64426.26999999999</v>
      </c>
    </row>
    <row r="188" spans="2:5" s="149" customFormat="1" ht="15">
      <c r="B188" s="215"/>
      <c r="C188" s="166"/>
      <c r="D188" s="166"/>
      <c r="E188" s="167"/>
    </row>
    <row r="189" spans="2:5" s="149" customFormat="1" ht="15">
      <c r="B189" s="64" t="s">
        <v>429</v>
      </c>
      <c r="C189" s="64"/>
      <c r="D189" s="64"/>
      <c r="E189" s="64"/>
    </row>
    <row r="190" spans="2:5" s="149" customFormat="1" ht="15">
      <c r="B190" s="18">
        <v>1</v>
      </c>
      <c r="C190" s="23" t="s">
        <v>482</v>
      </c>
      <c r="D190" s="18">
        <v>2016</v>
      </c>
      <c r="E190" s="216">
        <v>2500</v>
      </c>
    </row>
    <row r="191" spans="2:5" s="149" customFormat="1" ht="15">
      <c r="B191" s="18">
        <v>2</v>
      </c>
      <c r="C191" s="23" t="s">
        <v>483</v>
      </c>
      <c r="D191" s="18">
        <v>2016</v>
      </c>
      <c r="E191" s="216">
        <v>20000</v>
      </c>
    </row>
    <row r="192" spans="2:5" s="149" customFormat="1" ht="15">
      <c r="B192" s="18">
        <v>3</v>
      </c>
      <c r="C192" s="23" t="s">
        <v>484</v>
      </c>
      <c r="D192" s="18">
        <v>2017</v>
      </c>
      <c r="E192" s="216">
        <v>4657.99</v>
      </c>
    </row>
    <row r="193" spans="2:5" s="149" customFormat="1" ht="15">
      <c r="B193" s="18">
        <v>4</v>
      </c>
      <c r="C193" s="23" t="s">
        <v>485</v>
      </c>
      <c r="D193" s="18">
        <v>2017</v>
      </c>
      <c r="E193" s="216">
        <v>1950</v>
      </c>
    </row>
    <row r="194" spans="2:5" s="149" customFormat="1" ht="15">
      <c r="B194" s="18">
        <v>5</v>
      </c>
      <c r="C194" s="23" t="s">
        <v>486</v>
      </c>
      <c r="D194" s="18">
        <v>2017</v>
      </c>
      <c r="E194" s="216">
        <v>3180</v>
      </c>
    </row>
    <row r="195" spans="2:5" s="149" customFormat="1" ht="15">
      <c r="B195" s="18">
        <v>6</v>
      </c>
      <c r="C195" s="23" t="s">
        <v>487</v>
      </c>
      <c r="D195" s="18">
        <v>2017</v>
      </c>
      <c r="E195" s="216">
        <v>8400</v>
      </c>
    </row>
    <row r="196" spans="2:5" s="149" customFormat="1" ht="15">
      <c r="B196" s="18">
        <v>7</v>
      </c>
      <c r="C196" s="23" t="s">
        <v>488</v>
      </c>
      <c r="D196" s="18">
        <v>2017</v>
      </c>
      <c r="E196" s="216">
        <v>4080</v>
      </c>
    </row>
    <row r="197" spans="2:5" s="149" customFormat="1" ht="30">
      <c r="B197" s="18">
        <v>8</v>
      </c>
      <c r="C197" s="23" t="s">
        <v>489</v>
      </c>
      <c r="D197" s="18">
        <v>2016</v>
      </c>
      <c r="E197" s="216">
        <v>9700</v>
      </c>
    </row>
    <row r="198" spans="2:5" s="149" customFormat="1" ht="15">
      <c r="B198" s="18">
        <v>9</v>
      </c>
      <c r="C198" s="174" t="s">
        <v>490</v>
      </c>
      <c r="D198" s="175">
        <v>2018</v>
      </c>
      <c r="E198" s="216">
        <v>1617.98</v>
      </c>
    </row>
    <row r="199" spans="2:5" s="149" customFormat="1" ht="15">
      <c r="B199" s="18">
        <v>10</v>
      </c>
      <c r="C199" s="174" t="s">
        <v>491</v>
      </c>
      <c r="D199" s="175">
        <v>2020</v>
      </c>
      <c r="E199" s="216">
        <v>3541</v>
      </c>
    </row>
    <row r="200" spans="2:5" s="149" customFormat="1" ht="30">
      <c r="B200" s="18">
        <v>11</v>
      </c>
      <c r="C200" s="174" t="s">
        <v>492</v>
      </c>
      <c r="D200" s="175">
        <v>2020</v>
      </c>
      <c r="E200" s="216">
        <v>14503</v>
      </c>
    </row>
    <row r="201" spans="2:5" s="149" customFormat="1" ht="15">
      <c r="B201" s="18">
        <v>12</v>
      </c>
      <c r="C201" s="174" t="s">
        <v>493</v>
      </c>
      <c r="D201" s="175">
        <v>2020</v>
      </c>
      <c r="E201" s="216">
        <v>3301</v>
      </c>
    </row>
    <row r="202" spans="2:5" s="149" customFormat="1" ht="15">
      <c r="B202" s="18">
        <v>13</v>
      </c>
      <c r="C202" s="174" t="s">
        <v>494</v>
      </c>
      <c r="D202" s="175">
        <v>2021</v>
      </c>
      <c r="E202" s="216">
        <v>8132</v>
      </c>
    </row>
    <row r="203" spans="2:5" s="149" customFormat="1" ht="15">
      <c r="B203" s="18">
        <v>14</v>
      </c>
      <c r="C203" s="174" t="s">
        <v>495</v>
      </c>
      <c r="D203" s="175">
        <v>2021</v>
      </c>
      <c r="E203" s="216">
        <v>6464</v>
      </c>
    </row>
    <row r="204" spans="2:5" s="149" customFormat="1" ht="15">
      <c r="B204" s="18">
        <v>15</v>
      </c>
      <c r="C204" s="174" t="s">
        <v>496</v>
      </c>
      <c r="D204" s="175">
        <v>2021</v>
      </c>
      <c r="E204" s="216">
        <v>2870</v>
      </c>
    </row>
    <row r="205" spans="2:5" s="149" customFormat="1" ht="15">
      <c r="B205" s="18">
        <v>16</v>
      </c>
      <c r="C205" s="174" t="s">
        <v>497</v>
      </c>
      <c r="D205" s="175">
        <v>2021</v>
      </c>
      <c r="E205" s="216">
        <v>3462.33</v>
      </c>
    </row>
    <row r="206" spans="2:5" ht="14.25" customHeight="1">
      <c r="B206" s="11" t="s">
        <v>151</v>
      </c>
      <c r="C206" s="11"/>
      <c r="D206" s="11"/>
      <c r="E206" s="59">
        <f>SUM(E190:E205)</f>
        <v>98359.3</v>
      </c>
    </row>
    <row r="207" spans="2:5" s="149" customFormat="1" ht="15">
      <c r="B207" s="215"/>
      <c r="C207" s="166"/>
      <c r="D207" s="166"/>
      <c r="E207" s="167"/>
    </row>
    <row r="208" spans="2:5" ht="15" customHeight="1">
      <c r="B208" s="202" t="s">
        <v>237</v>
      </c>
      <c r="C208" s="202"/>
      <c r="D208" s="217"/>
      <c r="E208" s="218"/>
    </row>
    <row r="209" spans="2:5" ht="15">
      <c r="B209" s="10">
        <v>1</v>
      </c>
      <c r="C209" s="24" t="s">
        <v>452</v>
      </c>
      <c r="D209" s="10">
        <v>2019</v>
      </c>
      <c r="E209" s="41">
        <v>1750.49</v>
      </c>
    </row>
    <row r="210" spans="2:5" ht="15">
      <c r="B210" s="10">
        <v>2</v>
      </c>
      <c r="C210" s="24" t="s">
        <v>498</v>
      </c>
      <c r="D210" s="10">
        <v>2019</v>
      </c>
      <c r="E210" s="41">
        <v>1855.18</v>
      </c>
    </row>
    <row r="211" spans="2:5" ht="15" customHeight="1">
      <c r="B211" s="11" t="s">
        <v>151</v>
      </c>
      <c r="C211" s="11"/>
      <c r="D211" s="11"/>
      <c r="E211" s="68">
        <f>SUM(E209:E210)</f>
        <v>3605.67</v>
      </c>
    </row>
    <row r="212" spans="2:5" ht="15">
      <c r="B212" s="188"/>
      <c r="C212" s="157"/>
      <c r="D212" s="157"/>
      <c r="E212" s="158"/>
    </row>
    <row r="213" spans="2:5" ht="15" customHeight="1">
      <c r="B213" s="150" t="s">
        <v>438</v>
      </c>
      <c r="C213" s="150"/>
      <c r="D213" s="168"/>
      <c r="E213" s="169"/>
    </row>
    <row r="214" spans="2:5" ht="15">
      <c r="B214" s="18">
        <v>1</v>
      </c>
      <c r="C214" s="17" t="s">
        <v>157</v>
      </c>
      <c r="D214" s="18" t="s">
        <v>157</v>
      </c>
      <c r="E214" s="170" t="s">
        <v>157</v>
      </c>
    </row>
    <row r="215" spans="2:5" ht="15" customHeight="1">
      <c r="B215" s="11" t="s">
        <v>151</v>
      </c>
      <c r="C215" s="11"/>
      <c r="D215" s="11"/>
      <c r="E215" s="68">
        <f>SUM(E213:E214)</f>
        <v>0</v>
      </c>
    </row>
    <row r="216" spans="2:5" ht="15">
      <c r="B216" s="188"/>
      <c r="C216" s="157"/>
      <c r="D216" s="157"/>
      <c r="E216" s="158"/>
    </row>
    <row r="217" spans="2:4" ht="15.75">
      <c r="B217" s="138" t="s">
        <v>499</v>
      </c>
      <c r="C217" s="219"/>
      <c r="D217" s="140">
        <f>E15+E39+E53+E61+E73+E98+E102+E115+E120</f>
        <v>375198.77</v>
      </c>
    </row>
    <row r="218" spans="2:4" ht="15.75">
      <c r="B218" s="138" t="s">
        <v>500</v>
      </c>
      <c r="C218" s="219"/>
      <c r="D218" s="140">
        <f>E211+E206+E187+E171+E162+E155+E138+E144</f>
        <v>415539.03</v>
      </c>
    </row>
    <row r="219" spans="2:4" ht="15.75">
      <c r="B219" s="220" t="s">
        <v>356</v>
      </c>
      <c r="C219" s="220"/>
      <c r="D219" s="221">
        <f>SUM(D217:D218)</f>
        <v>790737.8</v>
      </c>
    </row>
  </sheetData>
  <sheetProtection selectLockedCells="1" selectUnlockedCells="1"/>
  <mergeCells count="33">
    <mergeCell ref="B5:E5"/>
    <mergeCell ref="B15:D15"/>
    <mergeCell ref="B17:E17"/>
    <mergeCell ref="B39:D39"/>
    <mergeCell ref="B41:E41"/>
    <mergeCell ref="B53:D53"/>
    <mergeCell ref="B55:C55"/>
    <mergeCell ref="B63:C63"/>
    <mergeCell ref="B75:C75"/>
    <mergeCell ref="F93:H93"/>
    <mergeCell ref="F94:H94"/>
    <mergeCell ref="B98:D98"/>
    <mergeCell ref="B100:E100"/>
    <mergeCell ref="B102:D102"/>
    <mergeCell ref="B104:C104"/>
    <mergeCell ref="B117:C117"/>
    <mergeCell ref="B125:E125"/>
    <mergeCell ref="B138:D138"/>
    <mergeCell ref="B140:E140"/>
    <mergeCell ref="B144:D144"/>
    <mergeCell ref="B146:E146"/>
    <mergeCell ref="B155:D155"/>
    <mergeCell ref="B157:C157"/>
    <mergeCell ref="B162:D162"/>
    <mergeCell ref="B164:C164"/>
    <mergeCell ref="B173:C173"/>
    <mergeCell ref="B189:E189"/>
    <mergeCell ref="B206:D206"/>
    <mergeCell ref="B208:C208"/>
    <mergeCell ref="B211:D211"/>
    <mergeCell ref="B213:C213"/>
    <mergeCell ref="B215:D215"/>
    <mergeCell ref="B219:C219"/>
  </mergeCells>
  <printOptions horizontalCentered="1" verticalCentered="1"/>
  <pageMargins left="0.6298611111111111" right="0.2361111111111111" top="0.15763888888888888" bottom="0.15763888888888888" header="0.5118055555555555" footer="0.5118055555555555"/>
  <pageSetup fitToHeight="4" fitToWidth="1" horizontalDpi="300" verticalDpi="300" orientation="portrait" paperSize="9"/>
  <rowBreaks count="1" manualBreakCount="1">
    <brk id="21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5"/>
  <sheetViews>
    <sheetView zoomScaleSheetLayoutView="80" workbookViewId="0" topLeftCell="A1">
      <selection activeCell="H6" sqref="H6"/>
    </sheetView>
  </sheetViews>
  <sheetFormatPr defaultColWidth="9.140625" defaultRowHeight="12.75"/>
  <cols>
    <col min="1" max="1" width="2.57421875" style="222" customWidth="1"/>
    <col min="2" max="2" width="6.140625" style="222" customWidth="1"/>
    <col min="3" max="3" width="32.8515625" style="222" customWidth="1"/>
    <col min="4" max="5" width="21.140625" style="223" customWidth="1"/>
    <col min="6" max="6" width="17.421875" style="222" customWidth="1"/>
    <col min="7" max="16384" width="9.140625" style="222" customWidth="1"/>
  </cols>
  <sheetData>
    <row r="1" ht="15">
      <c r="E1" s="6" t="s">
        <v>501</v>
      </c>
    </row>
    <row r="2" spans="2:5" ht="15">
      <c r="B2" s="5"/>
      <c r="C2" s="224"/>
      <c r="D2" s="225"/>
      <c r="E2" s="6" t="s">
        <v>502</v>
      </c>
    </row>
    <row r="3" spans="2:5" ht="15">
      <c r="B3" s="5"/>
      <c r="C3" s="224"/>
      <c r="D3" s="225"/>
      <c r="E3" s="225"/>
    </row>
    <row r="4" spans="2:5" ht="63.75" customHeight="1">
      <c r="B4" s="92" t="s">
        <v>503</v>
      </c>
      <c r="C4" s="11" t="s">
        <v>504</v>
      </c>
      <c r="D4" s="226" t="s">
        <v>505</v>
      </c>
      <c r="E4" s="227" t="s">
        <v>506</v>
      </c>
    </row>
    <row r="5" spans="2:6" s="228" customFormat="1" ht="42" customHeight="1">
      <c r="B5" s="84">
        <v>1</v>
      </c>
      <c r="C5" s="229" t="s">
        <v>507</v>
      </c>
      <c r="D5" s="230">
        <f>608921.2+68324</f>
        <v>677245.2</v>
      </c>
      <c r="E5" s="231"/>
      <c r="F5" s="232" t="s">
        <v>508</v>
      </c>
    </row>
    <row r="6" spans="2:5" s="228" customFormat="1" ht="32.25" customHeight="1">
      <c r="B6" s="84"/>
      <c r="C6" s="229" t="s">
        <v>509</v>
      </c>
      <c r="D6" s="233">
        <v>262991.38</v>
      </c>
      <c r="E6" s="234"/>
    </row>
    <row r="7" spans="2:5" s="228" customFormat="1" ht="42.75" customHeight="1">
      <c r="B7" s="84">
        <v>2</v>
      </c>
      <c r="C7" s="229" t="s">
        <v>510</v>
      </c>
      <c r="D7" s="235">
        <v>62425.41</v>
      </c>
      <c r="E7" s="234"/>
    </row>
    <row r="8" spans="2:5" s="228" customFormat="1" ht="32.25" customHeight="1">
      <c r="B8" s="84">
        <v>3</v>
      </c>
      <c r="C8" s="229" t="s">
        <v>162</v>
      </c>
      <c r="D8" s="236">
        <v>266897.65</v>
      </c>
      <c r="E8" s="236">
        <v>32665.06</v>
      </c>
    </row>
    <row r="9" spans="2:5" s="228" customFormat="1" ht="43.5" customHeight="1">
      <c r="B9" s="84">
        <v>4</v>
      </c>
      <c r="C9" s="229" t="s">
        <v>511</v>
      </c>
      <c r="D9" s="234">
        <v>355561.63</v>
      </c>
      <c r="E9" s="234">
        <v>150414.06</v>
      </c>
    </row>
    <row r="10" spans="2:5" s="228" customFormat="1" ht="45" customHeight="1">
      <c r="B10" s="84">
        <v>5</v>
      </c>
      <c r="C10" s="237" t="s">
        <v>512</v>
      </c>
      <c r="D10" s="236">
        <v>51658.88</v>
      </c>
      <c r="E10" s="236">
        <v>256184.06</v>
      </c>
    </row>
    <row r="11" spans="2:5" s="228" customFormat="1" ht="35.25" customHeight="1">
      <c r="B11" s="84">
        <v>6</v>
      </c>
      <c r="C11" s="229" t="s">
        <v>513</v>
      </c>
      <c r="D11" s="238">
        <f>466177.55+72751.88</f>
        <v>538929.4299999999</v>
      </c>
      <c r="E11" s="239">
        <v>179523.88</v>
      </c>
    </row>
    <row r="12" spans="2:5" s="228" customFormat="1" ht="48" customHeight="1">
      <c r="B12" s="84">
        <v>7</v>
      </c>
      <c r="C12" s="229" t="s">
        <v>514</v>
      </c>
      <c r="D12" s="235">
        <f>361155.91+12945+2804.4</f>
        <v>376905.31</v>
      </c>
      <c r="E12" s="240"/>
    </row>
    <row r="13" spans="2:5" s="228" customFormat="1" ht="45.75" customHeight="1">
      <c r="B13" s="84">
        <v>8</v>
      </c>
      <c r="C13" s="241" t="s">
        <v>515</v>
      </c>
      <c r="D13" s="235">
        <f>171660.07+13899</f>
        <v>185559.07</v>
      </c>
      <c r="E13" s="240"/>
    </row>
    <row r="14" spans="2:5" s="228" customFormat="1" ht="45.75" customHeight="1">
      <c r="B14" s="84">
        <v>9</v>
      </c>
      <c r="C14" s="237" t="s">
        <v>348</v>
      </c>
      <c r="D14" s="236">
        <f>1089+83234</f>
        <v>84323</v>
      </c>
      <c r="E14" s="236">
        <v>0</v>
      </c>
    </row>
    <row r="15" spans="2:5" ht="32.25" customHeight="1">
      <c r="B15" s="242"/>
      <c r="C15" s="92" t="s">
        <v>151</v>
      </c>
      <c r="D15" s="243">
        <f>SUM(D5:D14)</f>
        <v>2862496.96</v>
      </c>
      <c r="E15" s="243">
        <f>SUM(E5:E14)</f>
        <v>618787.06</v>
      </c>
    </row>
  </sheetData>
  <sheetProtection selectLockedCells="1" selectUnlockedCells="1"/>
  <mergeCells count="1">
    <mergeCell ref="B5:B6"/>
  </mergeCells>
  <printOptions/>
  <pageMargins left="0.2361111111111111" right="0.2361111111111111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2"/>
  <sheetViews>
    <sheetView workbookViewId="0" topLeftCell="A25">
      <selection activeCell="I29" sqref="I29"/>
    </sheetView>
  </sheetViews>
  <sheetFormatPr defaultColWidth="9.140625" defaultRowHeight="12.75"/>
  <cols>
    <col min="1" max="1" width="2.57421875" style="0" customWidth="1"/>
    <col min="2" max="2" width="5.00390625" style="0" customWidth="1"/>
    <col min="3" max="3" width="22.00390625" style="0" customWidth="1"/>
    <col min="4" max="4" width="12.7109375" style="0" customWidth="1"/>
    <col min="5" max="5" width="12.00390625" style="0" customWidth="1"/>
    <col min="6" max="6" width="20.57421875" style="0" customWidth="1"/>
    <col min="7" max="7" width="13.140625" style="0" customWidth="1"/>
    <col min="8" max="8" width="20.8515625" style="0" customWidth="1"/>
    <col min="10" max="10" width="8.140625" style="0" customWidth="1"/>
    <col min="11" max="11" width="10.8515625" style="0" customWidth="1"/>
    <col min="12" max="12" width="7.28125" style="0" customWidth="1"/>
    <col min="14" max="14" width="7.57421875" style="0" customWidth="1"/>
    <col min="15" max="15" width="7.421875" style="0" customWidth="1"/>
    <col min="16" max="16" width="15.7109375" style="0" customWidth="1"/>
    <col min="17" max="17" width="8.00390625" style="0" customWidth="1"/>
    <col min="19" max="19" width="11.7109375" style="0" customWidth="1"/>
    <col min="20" max="20" width="12.28125" style="0" customWidth="1"/>
  </cols>
  <sheetData>
    <row r="1" ht="15">
      <c r="V1" s="6" t="s">
        <v>516</v>
      </c>
    </row>
    <row r="2" ht="15">
      <c r="V2" s="6" t="s">
        <v>517</v>
      </c>
    </row>
    <row r="4" spans="2:22" ht="25.5" customHeight="1">
      <c r="B4" s="244" t="s">
        <v>503</v>
      </c>
      <c r="C4" s="244" t="s">
        <v>518</v>
      </c>
      <c r="D4" s="244" t="s">
        <v>519</v>
      </c>
      <c r="E4" s="244" t="s">
        <v>520</v>
      </c>
      <c r="F4" s="244" t="s">
        <v>521</v>
      </c>
      <c r="G4" s="244" t="s">
        <v>522</v>
      </c>
      <c r="H4" s="244" t="s">
        <v>523</v>
      </c>
      <c r="I4" s="244" t="s">
        <v>524</v>
      </c>
      <c r="J4" s="244" t="s">
        <v>525</v>
      </c>
      <c r="K4" s="244" t="s">
        <v>526</v>
      </c>
      <c r="L4" s="244" t="s">
        <v>527</v>
      </c>
      <c r="M4" s="244" t="s">
        <v>528</v>
      </c>
      <c r="N4" s="244" t="s">
        <v>529</v>
      </c>
      <c r="O4" s="244" t="s">
        <v>530</v>
      </c>
      <c r="P4" s="245" t="s">
        <v>531</v>
      </c>
      <c r="Q4" s="245" t="s">
        <v>532</v>
      </c>
      <c r="R4" s="245" t="s">
        <v>533</v>
      </c>
      <c r="S4" s="244" t="s">
        <v>534</v>
      </c>
      <c r="T4" s="244"/>
      <c r="U4" s="246" t="s">
        <v>535</v>
      </c>
      <c r="V4" s="246" t="s">
        <v>536</v>
      </c>
    </row>
    <row r="5" spans="2:22" ht="38.25" customHeight="1"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5"/>
      <c r="Q5" s="245"/>
      <c r="R5" s="245"/>
      <c r="S5" s="244" t="s">
        <v>537</v>
      </c>
      <c r="T5" s="244" t="s">
        <v>538</v>
      </c>
      <c r="U5" s="246"/>
      <c r="V5" s="246"/>
    </row>
    <row r="6" spans="2:22" ht="15">
      <c r="B6" s="247" t="s">
        <v>539</v>
      </c>
      <c r="C6" s="248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50"/>
      <c r="V6" s="250"/>
    </row>
    <row r="7" spans="2:22" ht="40.5">
      <c r="B7" s="251">
        <v>1</v>
      </c>
      <c r="C7" s="252" t="s">
        <v>540</v>
      </c>
      <c r="D7" s="251" t="s">
        <v>541</v>
      </c>
      <c r="E7" s="253" t="s">
        <v>542</v>
      </c>
      <c r="F7" s="253" t="s">
        <v>543</v>
      </c>
      <c r="G7" s="254" t="s">
        <v>544</v>
      </c>
      <c r="H7" s="253" t="s">
        <v>545</v>
      </c>
      <c r="I7" s="253">
        <v>1995</v>
      </c>
      <c r="J7" s="253">
        <v>35.6</v>
      </c>
      <c r="K7" s="255">
        <v>44272</v>
      </c>
      <c r="L7" s="253">
        <v>9</v>
      </c>
      <c r="M7" s="253" t="s">
        <v>157</v>
      </c>
      <c r="N7" s="253">
        <v>3500</v>
      </c>
      <c r="O7" s="253">
        <v>2021</v>
      </c>
      <c r="P7" s="256">
        <v>153000</v>
      </c>
      <c r="Q7" s="252" t="s">
        <v>546</v>
      </c>
      <c r="R7" s="253" t="s">
        <v>547</v>
      </c>
      <c r="S7" s="255" t="s">
        <v>548</v>
      </c>
      <c r="T7" s="255" t="s">
        <v>549</v>
      </c>
      <c r="U7" s="253" t="s">
        <v>222</v>
      </c>
      <c r="V7" s="253"/>
    </row>
    <row r="8" spans="2:22" ht="40.5">
      <c r="B8" s="251">
        <v>2</v>
      </c>
      <c r="C8" s="252" t="s">
        <v>540</v>
      </c>
      <c r="D8" s="251" t="s">
        <v>541</v>
      </c>
      <c r="E8" s="253" t="s">
        <v>542</v>
      </c>
      <c r="F8" s="253" t="s">
        <v>550</v>
      </c>
      <c r="G8" s="254" t="s">
        <v>551</v>
      </c>
      <c r="H8" s="253" t="s">
        <v>545</v>
      </c>
      <c r="I8" s="253">
        <v>1995</v>
      </c>
      <c r="J8" s="253">
        <v>125</v>
      </c>
      <c r="K8" s="255">
        <v>44306</v>
      </c>
      <c r="L8" s="253">
        <v>9</v>
      </c>
      <c r="M8" s="253" t="s">
        <v>157</v>
      </c>
      <c r="N8" s="253">
        <v>3500</v>
      </c>
      <c r="O8" s="253">
        <v>2021</v>
      </c>
      <c r="P8" s="256">
        <v>176000</v>
      </c>
      <c r="Q8" s="252" t="s">
        <v>546</v>
      </c>
      <c r="R8" s="253" t="s">
        <v>547</v>
      </c>
      <c r="S8" s="255" t="s">
        <v>552</v>
      </c>
      <c r="T8" s="255" t="s">
        <v>553</v>
      </c>
      <c r="U8" s="253" t="s">
        <v>222</v>
      </c>
      <c r="V8" s="253"/>
    </row>
    <row r="9" spans="2:22" ht="38.25">
      <c r="B9" s="251">
        <v>3</v>
      </c>
      <c r="C9" s="252" t="s">
        <v>554</v>
      </c>
      <c r="D9" s="251" t="s">
        <v>555</v>
      </c>
      <c r="E9" s="253" t="s">
        <v>556</v>
      </c>
      <c r="F9" s="251" t="s">
        <v>557</v>
      </c>
      <c r="G9" s="257" t="s">
        <v>558</v>
      </c>
      <c r="H9" s="253" t="s">
        <v>559</v>
      </c>
      <c r="I9" s="251">
        <v>1461</v>
      </c>
      <c r="J9" s="251"/>
      <c r="K9" s="251" t="s">
        <v>560</v>
      </c>
      <c r="L9" s="251">
        <v>5</v>
      </c>
      <c r="M9" s="251"/>
      <c r="N9" s="251"/>
      <c r="O9" s="251">
        <v>2016</v>
      </c>
      <c r="P9" s="256">
        <v>42120</v>
      </c>
      <c r="Q9" s="258" t="s">
        <v>546</v>
      </c>
      <c r="R9" s="253" t="s">
        <v>547</v>
      </c>
      <c r="S9" s="255" t="s">
        <v>561</v>
      </c>
      <c r="T9" s="255" t="s">
        <v>562</v>
      </c>
      <c r="U9" s="124" t="s">
        <v>222</v>
      </c>
      <c r="V9" s="259"/>
    </row>
    <row r="10" spans="2:22" ht="51">
      <c r="B10" s="251">
        <v>4</v>
      </c>
      <c r="C10" s="252" t="s">
        <v>563</v>
      </c>
      <c r="D10" s="253" t="s">
        <v>564</v>
      </c>
      <c r="E10" s="253" t="s">
        <v>565</v>
      </c>
      <c r="F10" s="251" t="s">
        <v>566</v>
      </c>
      <c r="G10" s="257" t="s">
        <v>567</v>
      </c>
      <c r="H10" s="253" t="s">
        <v>568</v>
      </c>
      <c r="I10" s="251">
        <v>5480</v>
      </c>
      <c r="J10" s="251"/>
      <c r="K10" s="251" t="s">
        <v>569</v>
      </c>
      <c r="L10" s="251">
        <v>6</v>
      </c>
      <c r="M10" s="251"/>
      <c r="N10" s="251"/>
      <c r="O10" s="251">
        <v>2001</v>
      </c>
      <c r="P10" s="256"/>
      <c r="Q10" s="260"/>
      <c r="R10" s="156" t="s">
        <v>570</v>
      </c>
      <c r="S10" s="255" t="s">
        <v>571</v>
      </c>
      <c r="T10" s="255" t="s">
        <v>572</v>
      </c>
      <c r="U10" s="124"/>
      <c r="V10" s="124"/>
    </row>
    <row r="11" spans="2:22" ht="38.25">
      <c r="B11" s="251">
        <v>5</v>
      </c>
      <c r="C11" s="252" t="s">
        <v>554</v>
      </c>
      <c r="D11" s="253" t="s">
        <v>573</v>
      </c>
      <c r="E11" s="253" t="s">
        <v>574</v>
      </c>
      <c r="F11" s="251" t="s">
        <v>575</v>
      </c>
      <c r="G11" s="257" t="s">
        <v>576</v>
      </c>
      <c r="H11" s="253" t="s">
        <v>577</v>
      </c>
      <c r="I11" s="251" t="s">
        <v>157</v>
      </c>
      <c r="J11" s="251" t="s">
        <v>157</v>
      </c>
      <c r="K11" s="261">
        <v>43752</v>
      </c>
      <c r="L11" s="251" t="s">
        <v>157</v>
      </c>
      <c r="M11" s="251">
        <v>615</v>
      </c>
      <c r="N11" s="251">
        <v>750</v>
      </c>
      <c r="O11" s="251">
        <v>2019</v>
      </c>
      <c r="P11" s="256"/>
      <c r="Q11" s="260"/>
      <c r="R11" s="262" t="s">
        <v>578</v>
      </c>
      <c r="S11" s="255" t="s">
        <v>579</v>
      </c>
      <c r="T11" s="255" t="s">
        <v>580</v>
      </c>
      <c r="U11" s="124"/>
      <c r="V11" s="124"/>
    </row>
    <row r="12" spans="2:22" ht="38.25">
      <c r="B12" s="251">
        <v>6</v>
      </c>
      <c r="C12" s="252" t="s">
        <v>554</v>
      </c>
      <c r="D12" s="253" t="s">
        <v>581</v>
      </c>
      <c r="E12" s="253">
        <v>352417</v>
      </c>
      <c r="F12" s="253" t="s">
        <v>582</v>
      </c>
      <c r="G12" s="254" t="s">
        <v>583</v>
      </c>
      <c r="H12" s="253" t="s">
        <v>568</v>
      </c>
      <c r="I12" s="253">
        <v>2417</v>
      </c>
      <c r="J12" s="253"/>
      <c r="K12" s="253" t="s">
        <v>584</v>
      </c>
      <c r="L12" s="251">
        <v>6</v>
      </c>
      <c r="M12" s="251">
        <v>1400</v>
      </c>
      <c r="N12" s="251"/>
      <c r="O12" s="253">
        <v>2000</v>
      </c>
      <c r="P12" s="262"/>
      <c r="Q12" s="263"/>
      <c r="R12" s="156" t="s">
        <v>570</v>
      </c>
      <c r="S12" s="255" t="s">
        <v>585</v>
      </c>
      <c r="T12" s="255" t="s">
        <v>586</v>
      </c>
      <c r="U12" s="124"/>
      <c r="V12" s="124"/>
    </row>
    <row r="13" spans="2:22" ht="45">
      <c r="B13" s="251">
        <v>7</v>
      </c>
      <c r="C13" s="252" t="s">
        <v>540</v>
      </c>
      <c r="D13" s="253" t="s">
        <v>587</v>
      </c>
      <c r="E13" s="253"/>
      <c r="F13" s="253">
        <v>225786005</v>
      </c>
      <c r="G13" s="254" t="s">
        <v>588</v>
      </c>
      <c r="H13" s="253" t="s">
        <v>589</v>
      </c>
      <c r="I13" s="253"/>
      <c r="J13" s="253"/>
      <c r="K13" s="253"/>
      <c r="L13" s="251"/>
      <c r="M13" s="251"/>
      <c r="N13" s="251"/>
      <c r="O13" s="253">
        <v>2022</v>
      </c>
      <c r="P13" s="262">
        <v>39729</v>
      </c>
      <c r="Q13" s="263" t="s">
        <v>546</v>
      </c>
      <c r="R13" s="262" t="s">
        <v>590</v>
      </c>
      <c r="S13" s="255" t="s">
        <v>591</v>
      </c>
      <c r="T13" s="255" t="s">
        <v>592</v>
      </c>
      <c r="U13" s="124"/>
      <c r="V13" s="124"/>
    </row>
    <row r="14" spans="2:22" ht="15">
      <c r="B14" s="247" t="s">
        <v>593</v>
      </c>
      <c r="C14" s="248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50"/>
      <c r="V14" s="250"/>
    </row>
    <row r="15" spans="2:22" ht="76.5">
      <c r="B15" s="264">
        <v>8</v>
      </c>
      <c r="C15" s="265" t="s">
        <v>594</v>
      </c>
      <c r="D15" s="264" t="s">
        <v>595</v>
      </c>
      <c r="E15" s="264" t="s">
        <v>596</v>
      </c>
      <c r="F15" s="264" t="s">
        <v>597</v>
      </c>
      <c r="G15" s="266" t="s">
        <v>598</v>
      </c>
      <c r="H15" s="264" t="s">
        <v>599</v>
      </c>
      <c r="I15" s="267">
        <v>1870</v>
      </c>
      <c r="J15" s="267"/>
      <c r="K15" s="268"/>
      <c r="L15" s="267">
        <v>3</v>
      </c>
      <c r="M15" s="267">
        <v>948</v>
      </c>
      <c r="N15" s="267"/>
      <c r="O15" s="264">
        <v>1993</v>
      </c>
      <c r="P15" s="269"/>
      <c r="Q15" s="269"/>
      <c r="R15" s="156" t="s">
        <v>570</v>
      </c>
      <c r="S15" s="270" t="s">
        <v>600</v>
      </c>
      <c r="T15" s="270" t="s">
        <v>601</v>
      </c>
      <c r="U15" s="127"/>
      <c r="V15" s="156"/>
    </row>
    <row r="16" spans="2:22" ht="15">
      <c r="B16" s="247" t="s">
        <v>602</v>
      </c>
      <c r="C16" s="271"/>
      <c r="D16" s="272"/>
      <c r="E16" s="273"/>
      <c r="F16" s="272"/>
      <c r="G16" s="272"/>
      <c r="H16" s="274"/>
      <c r="I16" s="274"/>
      <c r="J16" s="274"/>
      <c r="K16" s="272"/>
      <c r="L16" s="274"/>
      <c r="M16" s="274"/>
      <c r="N16" s="274"/>
      <c r="O16" s="274"/>
      <c r="P16" s="275"/>
      <c r="Q16" s="275"/>
      <c r="R16" s="275"/>
      <c r="S16" s="272"/>
      <c r="T16" s="272"/>
      <c r="U16" s="250"/>
      <c r="V16" s="250"/>
    </row>
    <row r="17" spans="2:22" ht="63.75">
      <c r="B17" s="253">
        <v>9</v>
      </c>
      <c r="C17" s="252" t="s">
        <v>603</v>
      </c>
      <c r="D17" s="253" t="s">
        <v>604</v>
      </c>
      <c r="E17" s="253" t="s">
        <v>605</v>
      </c>
      <c r="F17" s="253" t="s">
        <v>606</v>
      </c>
      <c r="G17" s="254" t="s">
        <v>607</v>
      </c>
      <c r="H17" s="253" t="s">
        <v>608</v>
      </c>
      <c r="I17" s="253" t="s">
        <v>157</v>
      </c>
      <c r="J17" s="253" t="s">
        <v>157</v>
      </c>
      <c r="K17" s="255">
        <v>43146</v>
      </c>
      <c r="L17" s="253" t="s">
        <v>157</v>
      </c>
      <c r="M17" s="253">
        <v>1066</v>
      </c>
      <c r="N17" s="253">
        <v>1350</v>
      </c>
      <c r="O17" s="253">
        <v>2018</v>
      </c>
      <c r="P17" s="262"/>
      <c r="Q17" s="262"/>
      <c r="R17" s="262" t="s">
        <v>578</v>
      </c>
      <c r="S17" s="255" t="s">
        <v>609</v>
      </c>
      <c r="T17" s="255" t="s">
        <v>610</v>
      </c>
      <c r="U17" s="276"/>
      <c r="V17" s="276"/>
    </row>
    <row r="18" spans="2:22" ht="63.75">
      <c r="B18" s="253">
        <v>10</v>
      </c>
      <c r="C18" s="252" t="s">
        <v>603</v>
      </c>
      <c r="D18" s="253" t="s">
        <v>611</v>
      </c>
      <c r="E18" s="253" t="s">
        <v>612</v>
      </c>
      <c r="F18" s="253" t="s">
        <v>613</v>
      </c>
      <c r="G18" s="254" t="s">
        <v>614</v>
      </c>
      <c r="H18" s="253" t="s">
        <v>615</v>
      </c>
      <c r="I18" s="253" t="s">
        <v>157</v>
      </c>
      <c r="J18" s="253" t="s">
        <v>157</v>
      </c>
      <c r="K18" s="255">
        <v>43172</v>
      </c>
      <c r="L18" s="253" t="s">
        <v>157</v>
      </c>
      <c r="M18" s="253">
        <v>9000</v>
      </c>
      <c r="N18" s="253">
        <v>11790</v>
      </c>
      <c r="O18" s="253">
        <v>2016</v>
      </c>
      <c r="P18" s="262"/>
      <c r="Q18" s="262"/>
      <c r="R18" s="262" t="s">
        <v>578</v>
      </c>
      <c r="S18" s="255" t="s">
        <v>616</v>
      </c>
      <c r="T18" s="255" t="s">
        <v>617</v>
      </c>
      <c r="U18" s="276"/>
      <c r="V18" s="276"/>
    </row>
    <row r="19" spans="2:22" ht="38.25">
      <c r="B19" s="253">
        <v>11</v>
      </c>
      <c r="C19" s="252" t="s">
        <v>540</v>
      </c>
      <c r="D19" s="253" t="s">
        <v>618</v>
      </c>
      <c r="E19" s="253" t="s">
        <v>619</v>
      </c>
      <c r="F19" s="253" t="s">
        <v>620</v>
      </c>
      <c r="G19" s="254" t="s">
        <v>621</v>
      </c>
      <c r="H19" s="253" t="s">
        <v>577</v>
      </c>
      <c r="I19" s="253"/>
      <c r="J19" s="253"/>
      <c r="K19" s="255"/>
      <c r="L19" s="253"/>
      <c r="M19" s="253">
        <v>330</v>
      </c>
      <c r="N19" s="253"/>
      <c r="O19" s="253">
        <v>2022</v>
      </c>
      <c r="P19" s="262">
        <v>96500</v>
      </c>
      <c r="Q19" s="263" t="s">
        <v>546</v>
      </c>
      <c r="R19" s="262" t="s">
        <v>622</v>
      </c>
      <c r="S19" s="255" t="s">
        <v>623</v>
      </c>
      <c r="T19" s="255" t="s">
        <v>624</v>
      </c>
      <c r="U19" s="276"/>
      <c r="V19" s="276"/>
    </row>
    <row r="20" spans="2:22" ht="38.25">
      <c r="B20" s="253">
        <v>12</v>
      </c>
      <c r="C20" s="252" t="s">
        <v>540</v>
      </c>
      <c r="D20" s="253" t="s">
        <v>625</v>
      </c>
      <c r="E20" s="253" t="s">
        <v>626</v>
      </c>
      <c r="F20" s="253" t="s">
        <v>627</v>
      </c>
      <c r="G20" s="254" t="s">
        <v>628</v>
      </c>
      <c r="H20" s="253" t="s">
        <v>629</v>
      </c>
      <c r="I20" s="253">
        <v>1248</v>
      </c>
      <c r="J20" s="253">
        <v>66</v>
      </c>
      <c r="K20" s="255">
        <v>41992</v>
      </c>
      <c r="L20" s="253">
        <v>2</v>
      </c>
      <c r="M20" s="253">
        <v>750</v>
      </c>
      <c r="N20" s="253">
        <v>2040</v>
      </c>
      <c r="O20" s="253">
        <v>2014</v>
      </c>
      <c r="P20" s="262"/>
      <c r="Q20" s="263"/>
      <c r="R20" s="262" t="s">
        <v>570</v>
      </c>
      <c r="S20" s="255" t="s">
        <v>630</v>
      </c>
      <c r="T20" s="255" t="s">
        <v>631</v>
      </c>
      <c r="U20" s="120"/>
      <c r="V20" s="276"/>
    </row>
    <row r="21" spans="2:22" ht="63.75">
      <c r="B21" s="253">
        <v>13</v>
      </c>
      <c r="C21" s="252" t="s">
        <v>603</v>
      </c>
      <c r="D21" s="251" t="s">
        <v>632</v>
      </c>
      <c r="E21" s="253" t="s">
        <v>633</v>
      </c>
      <c r="F21" s="251">
        <v>73172</v>
      </c>
      <c r="G21" s="257" t="s">
        <v>634</v>
      </c>
      <c r="H21" s="253" t="s">
        <v>635</v>
      </c>
      <c r="I21" s="251"/>
      <c r="J21" s="251"/>
      <c r="K21" s="251" t="s">
        <v>636</v>
      </c>
      <c r="L21" s="251" t="s">
        <v>157</v>
      </c>
      <c r="M21" s="251"/>
      <c r="N21" s="251"/>
      <c r="O21" s="251">
        <v>1980</v>
      </c>
      <c r="P21" s="277"/>
      <c r="Q21" s="278"/>
      <c r="R21" s="262" t="s">
        <v>578</v>
      </c>
      <c r="S21" s="255" t="s">
        <v>637</v>
      </c>
      <c r="T21" s="255" t="s">
        <v>638</v>
      </c>
      <c r="U21" s="120"/>
      <c r="V21" s="120"/>
    </row>
    <row r="22" spans="2:22" ht="63.75">
      <c r="B22" s="253">
        <v>14</v>
      </c>
      <c r="C22" s="252" t="s">
        <v>603</v>
      </c>
      <c r="D22" s="251" t="s">
        <v>639</v>
      </c>
      <c r="E22" s="253" t="s">
        <v>640</v>
      </c>
      <c r="F22" s="251">
        <v>26327</v>
      </c>
      <c r="G22" s="257" t="s">
        <v>641</v>
      </c>
      <c r="H22" s="253" t="s">
        <v>635</v>
      </c>
      <c r="I22" s="251"/>
      <c r="J22" s="251"/>
      <c r="K22" s="251" t="s">
        <v>642</v>
      </c>
      <c r="L22" s="251" t="s">
        <v>157</v>
      </c>
      <c r="M22" s="251"/>
      <c r="N22" s="251"/>
      <c r="O22" s="251">
        <v>1982</v>
      </c>
      <c r="P22" s="277"/>
      <c r="Q22" s="278"/>
      <c r="R22" s="262" t="s">
        <v>578</v>
      </c>
      <c r="S22" s="255" t="s">
        <v>637</v>
      </c>
      <c r="T22" s="255" t="s">
        <v>638</v>
      </c>
      <c r="U22" s="120"/>
      <c r="V22" s="120"/>
    </row>
    <row r="23" spans="2:22" ht="63.75">
      <c r="B23" s="253">
        <v>15</v>
      </c>
      <c r="C23" s="252" t="s">
        <v>603</v>
      </c>
      <c r="D23" s="251" t="s">
        <v>643</v>
      </c>
      <c r="E23" s="253" t="s">
        <v>644</v>
      </c>
      <c r="F23" s="251" t="s">
        <v>645</v>
      </c>
      <c r="G23" s="257" t="s">
        <v>646</v>
      </c>
      <c r="H23" s="251" t="s">
        <v>647</v>
      </c>
      <c r="I23" s="251">
        <v>5880</v>
      </c>
      <c r="J23" s="251"/>
      <c r="K23" s="251" t="s">
        <v>648</v>
      </c>
      <c r="L23" s="251">
        <v>38</v>
      </c>
      <c r="M23" s="251"/>
      <c r="N23" s="251"/>
      <c r="O23" s="251">
        <v>2008</v>
      </c>
      <c r="P23" s="256">
        <v>81105</v>
      </c>
      <c r="Q23" s="258" t="s">
        <v>546</v>
      </c>
      <c r="R23" s="253" t="s">
        <v>547</v>
      </c>
      <c r="S23" s="255" t="s">
        <v>649</v>
      </c>
      <c r="T23" s="255" t="s">
        <v>650</v>
      </c>
      <c r="U23" s="120"/>
      <c r="V23" s="124" t="s">
        <v>222</v>
      </c>
    </row>
    <row r="24" spans="2:22" ht="38.25">
      <c r="B24" s="253">
        <v>16</v>
      </c>
      <c r="C24" s="252" t="s">
        <v>554</v>
      </c>
      <c r="D24" s="251" t="s">
        <v>643</v>
      </c>
      <c r="E24" s="253" t="s">
        <v>651</v>
      </c>
      <c r="F24" s="251" t="s">
        <v>652</v>
      </c>
      <c r="G24" s="257" t="s">
        <v>653</v>
      </c>
      <c r="H24" s="251" t="s">
        <v>647</v>
      </c>
      <c r="I24" s="251">
        <v>5880</v>
      </c>
      <c r="J24" s="251"/>
      <c r="K24" s="251" t="s">
        <v>654</v>
      </c>
      <c r="L24" s="251" t="s">
        <v>655</v>
      </c>
      <c r="M24" s="251"/>
      <c r="N24" s="251"/>
      <c r="O24" s="251">
        <v>2014</v>
      </c>
      <c r="P24" s="256">
        <v>205000</v>
      </c>
      <c r="Q24" s="258" t="s">
        <v>546</v>
      </c>
      <c r="R24" s="253" t="s">
        <v>547</v>
      </c>
      <c r="S24" s="255" t="s">
        <v>656</v>
      </c>
      <c r="T24" s="255" t="s">
        <v>657</v>
      </c>
      <c r="U24" s="124"/>
      <c r="V24" s="124" t="s">
        <v>222</v>
      </c>
    </row>
    <row r="25" spans="2:22" ht="63.75">
      <c r="B25" s="253">
        <v>17</v>
      </c>
      <c r="C25" s="252" t="s">
        <v>603</v>
      </c>
      <c r="D25" s="251" t="s">
        <v>658</v>
      </c>
      <c r="E25" s="253" t="s">
        <v>659</v>
      </c>
      <c r="F25" s="251" t="s">
        <v>660</v>
      </c>
      <c r="G25" s="257" t="s">
        <v>661</v>
      </c>
      <c r="H25" s="253" t="s">
        <v>662</v>
      </c>
      <c r="I25" s="251">
        <v>3387</v>
      </c>
      <c r="J25" s="251"/>
      <c r="K25" s="251" t="s">
        <v>663</v>
      </c>
      <c r="L25" s="251">
        <v>2</v>
      </c>
      <c r="M25" s="251"/>
      <c r="N25" s="251"/>
      <c r="O25" s="251">
        <v>2017</v>
      </c>
      <c r="P25" s="256">
        <v>99400</v>
      </c>
      <c r="Q25" s="260" t="s">
        <v>664</v>
      </c>
      <c r="R25" s="253" t="s">
        <v>547</v>
      </c>
      <c r="S25" s="255" t="s">
        <v>665</v>
      </c>
      <c r="T25" s="255" t="s">
        <v>666</v>
      </c>
      <c r="U25" s="120"/>
      <c r="V25" s="120"/>
    </row>
    <row r="26" spans="2:22" ht="38.25">
      <c r="B26" s="253">
        <v>18</v>
      </c>
      <c r="C26" s="252" t="s">
        <v>540</v>
      </c>
      <c r="D26" s="253" t="s">
        <v>667</v>
      </c>
      <c r="E26" s="253" t="s">
        <v>668</v>
      </c>
      <c r="F26" s="253" t="s">
        <v>669</v>
      </c>
      <c r="G26" s="254" t="s">
        <v>670</v>
      </c>
      <c r="H26" s="253" t="s">
        <v>559</v>
      </c>
      <c r="I26" s="251">
        <v>1595</v>
      </c>
      <c r="J26" s="251">
        <v>75</v>
      </c>
      <c r="K26" s="261">
        <v>39339</v>
      </c>
      <c r="L26" s="251">
        <v>5</v>
      </c>
      <c r="M26" s="251" t="s">
        <v>157</v>
      </c>
      <c r="N26" s="251">
        <v>1915</v>
      </c>
      <c r="O26" s="253">
        <v>2007</v>
      </c>
      <c r="P26" s="262"/>
      <c r="Q26" s="252"/>
      <c r="R26" s="156" t="s">
        <v>570</v>
      </c>
      <c r="S26" s="255" t="s">
        <v>671</v>
      </c>
      <c r="T26" s="255" t="s">
        <v>672</v>
      </c>
      <c r="U26" s="120"/>
      <c r="V26" s="124"/>
    </row>
    <row r="27" spans="2:22" ht="63.75">
      <c r="B27" s="253">
        <v>19</v>
      </c>
      <c r="C27" s="252" t="s">
        <v>603</v>
      </c>
      <c r="D27" s="251" t="s">
        <v>673</v>
      </c>
      <c r="E27" s="253" t="s">
        <v>674</v>
      </c>
      <c r="F27" s="251" t="s">
        <v>675</v>
      </c>
      <c r="G27" s="257" t="s">
        <v>676</v>
      </c>
      <c r="H27" s="251" t="s">
        <v>677</v>
      </c>
      <c r="I27" s="251">
        <v>1995</v>
      </c>
      <c r="J27" s="251"/>
      <c r="K27" s="251" t="s">
        <v>678</v>
      </c>
      <c r="L27" s="251">
        <v>9</v>
      </c>
      <c r="M27" s="251"/>
      <c r="N27" s="251"/>
      <c r="O27" s="251">
        <v>2008</v>
      </c>
      <c r="P27" s="256">
        <v>25000</v>
      </c>
      <c r="Q27" s="260" t="s">
        <v>546</v>
      </c>
      <c r="R27" s="253" t="s">
        <v>547</v>
      </c>
      <c r="S27" s="255" t="s">
        <v>679</v>
      </c>
      <c r="T27" s="255" t="s">
        <v>680</v>
      </c>
      <c r="U27" s="127" t="s">
        <v>681</v>
      </c>
      <c r="V27" s="124" t="s">
        <v>222</v>
      </c>
    </row>
    <row r="28" spans="2:22" ht="63.75">
      <c r="B28" s="253">
        <v>20</v>
      </c>
      <c r="C28" s="252" t="s">
        <v>603</v>
      </c>
      <c r="D28" s="253" t="s">
        <v>682</v>
      </c>
      <c r="E28" s="253" t="s">
        <v>683</v>
      </c>
      <c r="F28" s="251" t="s">
        <v>684</v>
      </c>
      <c r="G28" s="257" t="s">
        <v>685</v>
      </c>
      <c r="H28" s="253" t="s">
        <v>635</v>
      </c>
      <c r="I28" s="251"/>
      <c r="J28" s="251"/>
      <c r="K28" s="251" t="s">
        <v>686</v>
      </c>
      <c r="L28" s="251" t="s">
        <v>157</v>
      </c>
      <c r="M28" s="251"/>
      <c r="N28" s="251"/>
      <c r="O28" s="251">
        <v>2008</v>
      </c>
      <c r="P28" s="256"/>
      <c r="Q28" s="260"/>
      <c r="R28" s="262" t="s">
        <v>578</v>
      </c>
      <c r="S28" s="255" t="s">
        <v>687</v>
      </c>
      <c r="T28" s="255" t="s">
        <v>688</v>
      </c>
      <c r="U28" s="120"/>
      <c r="V28" s="120"/>
    </row>
    <row r="29" spans="2:22" ht="63.75">
      <c r="B29" s="253">
        <v>21</v>
      </c>
      <c r="C29" s="252" t="s">
        <v>603</v>
      </c>
      <c r="D29" s="251" t="s">
        <v>689</v>
      </c>
      <c r="E29" s="253" t="s">
        <v>690</v>
      </c>
      <c r="F29" s="251" t="s">
        <v>691</v>
      </c>
      <c r="G29" s="257" t="s">
        <v>692</v>
      </c>
      <c r="H29" s="253" t="s">
        <v>662</v>
      </c>
      <c r="I29" s="251">
        <v>4400</v>
      </c>
      <c r="J29" s="251"/>
      <c r="K29" s="251" t="s">
        <v>693</v>
      </c>
      <c r="L29" s="251">
        <v>2</v>
      </c>
      <c r="M29" s="251"/>
      <c r="N29" s="251"/>
      <c r="O29" s="251">
        <v>2010</v>
      </c>
      <c r="P29" s="256"/>
      <c r="Q29" s="260"/>
      <c r="R29" s="156" t="s">
        <v>570</v>
      </c>
      <c r="S29" s="255" t="s">
        <v>694</v>
      </c>
      <c r="T29" s="255" t="s">
        <v>695</v>
      </c>
      <c r="U29" s="279"/>
      <c r="V29" s="279"/>
    </row>
    <row r="30" spans="2:22" ht="38.25">
      <c r="B30" s="253">
        <v>22</v>
      </c>
      <c r="C30" s="252" t="s">
        <v>540</v>
      </c>
      <c r="D30" s="251" t="s">
        <v>696</v>
      </c>
      <c r="E30" s="253" t="s">
        <v>697</v>
      </c>
      <c r="F30" s="251" t="s">
        <v>698</v>
      </c>
      <c r="G30" s="257" t="s">
        <v>699</v>
      </c>
      <c r="H30" s="253" t="s">
        <v>700</v>
      </c>
      <c r="I30" s="251">
        <v>1968</v>
      </c>
      <c r="J30" s="251">
        <v>81</v>
      </c>
      <c r="K30" s="261">
        <v>43809</v>
      </c>
      <c r="L30" s="251">
        <v>9</v>
      </c>
      <c r="M30" s="251" t="s">
        <v>157</v>
      </c>
      <c r="N30" s="251">
        <v>3000</v>
      </c>
      <c r="O30" s="251">
        <v>2019</v>
      </c>
      <c r="P30" s="256">
        <v>126400</v>
      </c>
      <c r="Q30" s="260" t="s">
        <v>546</v>
      </c>
      <c r="R30" s="253" t="s">
        <v>547</v>
      </c>
      <c r="S30" s="255" t="s">
        <v>701</v>
      </c>
      <c r="T30" s="255" t="s">
        <v>702</v>
      </c>
      <c r="U30" s="279"/>
      <c r="V30" s="279"/>
    </row>
    <row r="31" spans="2:22" ht="38.25">
      <c r="B31" s="253">
        <v>23</v>
      </c>
      <c r="C31" s="252" t="s">
        <v>540</v>
      </c>
      <c r="D31" s="253" t="s">
        <v>703</v>
      </c>
      <c r="E31" s="253"/>
      <c r="F31" s="253" t="s">
        <v>704</v>
      </c>
      <c r="G31" s="254" t="s">
        <v>705</v>
      </c>
      <c r="H31" s="253" t="s">
        <v>615</v>
      </c>
      <c r="I31" s="253" t="s">
        <v>157</v>
      </c>
      <c r="J31" s="253" t="s">
        <v>157</v>
      </c>
      <c r="K31" s="255">
        <v>44918</v>
      </c>
      <c r="L31" s="251" t="s">
        <v>157</v>
      </c>
      <c r="M31" s="251">
        <v>8000</v>
      </c>
      <c r="N31" s="251">
        <v>10800</v>
      </c>
      <c r="O31" s="253">
        <v>2022</v>
      </c>
      <c r="P31" s="262"/>
      <c r="Q31" s="263"/>
      <c r="R31" s="262" t="s">
        <v>578</v>
      </c>
      <c r="S31" s="255" t="s">
        <v>591</v>
      </c>
      <c r="T31" s="255" t="s">
        <v>592</v>
      </c>
      <c r="U31" s="124"/>
      <c r="V31" s="124"/>
    </row>
    <row r="32" spans="2:22" ht="38.25" customHeight="1">
      <c r="B32" s="253">
        <v>24</v>
      </c>
      <c r="C32" s="252" t="s">
        <v>540</v>
      </c>
      <c r="D32" s="253" t="s">
        <v>706</v>
      </c>
      <c r="E32" s="253"/>
      <c r="F32" s="253"/>
      <c r="G32" s="254"/>
      <c r="H32" s="253" t="s">
        <v>707</v>
      </c>
      <c r="I32" s="280" t="s">
        <v>708</v>
      </c>
      <c r="J32" s="280"/>
      <c r="K32" s="280"/>
      <c r="L32" s="280"/>
      <c r="M32" s="280"/>
      <c r="N32" s="280"/>
      <c r="O32" s="280"/>
      <c r="P32" s="262">
        <v>1500000</v>
      </c>
      <c r="Q32" s="263"/>
      <c r="R32" s="253" t="s">
        <v>547</v>
      </c>
      <c r="S32" s="255" t="s">
        <v>709</v>
      </c>
      <c r="T32" s="255"/>
      <c r="U32" s="124"/>
      <c r="V32" s="124"/>
    </row>
  </sheetData>
  <sheetProtection selectLockedCells="1" selectUnlockedCells="1"/>
  <mergeCells count="21"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T4"/>
    <mergeCell ref="U4:U5"/>
    <mergeCell ref="V4:V5"/>
    <mergeCell ref="I32:O32"/>
  </mergeCells>
  <printOptions/>
  <pageMargins left="0.5118055555555555" right="0.5118055555555555" top="0.5513888888888889" bottom="0.5513888888888889" header="0.5118055555555555" footer="0.5118055555555555"/>
  <pageSetup fitToHeight="4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5"/>
  <sheetViews>
    <sheetView workbookViewId="0" topLeftCell="A1">
      <selection activeCell="F8" sqref="F8"/>
    </sheetView>
  </sheetViews>
  <sheetFormatPr defaultColWidth="9.140625" defaultRowHeight="12.75"/>
  <cols>
    <col min="1" max="1" width="6.140625" style="0" customWidth="1"/>
    <col min="2" max="2" width="7.28125" style="0" customWidth="1"/>
    <col min="3" max="3" width="19.57421875" style="0" customWidth="1"/>
    <col min="4" max="4" width="14.140625" style="0" customWidth="1"/>
    <col min="5" max="5" width="14.57421875" style="0" customWidth="1"/>
    <col min="6" max="6" width="26.57421875" style="0" customWidth="1"/>
    <col min="7" max="7" width="13.8515625" style="0" customWidth="1"/>
    <col min="8" max="8" width="13.421875" style="0" customWidth="1"/>
  </cols>
  <sheetData>
    <row r="1" ht="15">
      <c r="H1" s="281" t="s">
        <v>710</v>
      </c>
    </row>
    <row r="2" ht="15">
      <c r="H2" s="281" t="s">
        <v>711</v>
      </c>
    </row>
    <row r="4" spans="2:8" ht="18.75" customHeight="1">
      <c r="B4" s="282"/>
      <c r="C4" s="283" t="s">
        <v>712</v>
      </c>
      <c r="D4" s="284"/>
      <c r="E4" s="284"/>
      <c r="F4" s="284"/>
      <c r="G4" s="284"/>
      <c r="H4" s="285"/>
    </row>
    <row r="5" spans="2:8" ht="18.75" customHeight="1">
      <c r="B5" s="282"/>
      <c r="C5" s="283"/>
      <c r="D5" s="284"/>
      <c r="E5" s="284"/>
      <c r="F5" s="284"/>
      <c r="G5" s="284"/>
      <c r="H5" s="285"/>
    </row>
    <row r="6" spans="2:8" ht="21.75" customHeight="1">
      <c r="B6" s="286" t="s">
        <v>713</v>
      </c>
      <c r="C6" s="286"/>
      <c r="D6" s="286"/>
      <c r="E6" s="286"/>
      <c r="F6" s="286"/>
      <c r="G6" s="286"/>
      <c r="H6" s="286"/>
    </row>
    <row r="7" spans="2:8" ht="21.75" customHeight="1">
      <c r="B7" s="286" t="s">
        <v>714</v>
      </c>
      <c r="C7" s="286" t="s">
        <v>518</v>
      </c>
      <c r="D7" s="286" t="s">
        <v>715</v>
      </c>
      <c r="E7" s="286" t="s">
        <v>716</v>
      </c>
      <c r="F7" s="286" t="s">
        <v>717</v>
      </c>
      <c r="G7" s="286" t="s">
        <v>718</v>
      </c>
      <c r="H7" s="287" t="s">
        <v>719</v>
      </c>
    </row>
    <row r="8" spans="2:8" ht="30" customHeight="1">
      <c r="B8" s="127">
        <v>1</v>
      </c>
      <c r="C8" s="288" t="s">
        <v>720</v>
      </c>
      <c r="D8" s="127" t="s">
        <v>721</v>
      </c>
      <c r="E8" s="127" t="s">
        <v>578</v>
      </c>
      <c r="F8" s="288" t="s">
        <v>722</v>
      </c>
      <c r="G8" s="289">
        <v>43865</v>
      </c>
      <c r="H8" s="290">
        <v>382.8</v>
      </c>
    </row>
    <row r="9" spans="2:8" ht="30" customHeight="1">
      <c r="B9" s="127">
        <v>2</v>
      </c>
      <c r="C9" s="288" t="s">
        <v>720</v>
      </c>
      <c r="D9" s="127" t="s">
        <v>723</v>
      </c>
      <c r="E9" s="127" t="s">
        <v>724</v>
      </c>
      <c r="F9" s="127" t="s">
        <v>725</v>
      </c>
      <c r="G9" s="289">
        <v>43851</v>
      </c>
      <c r="H9" s="291">
        <v>2720.62</v>
      </c>
    </row>
    <row r="10" spans="2:8" ht="30" customHeight="1">
      <c r="B10" s="127">
        <v>3</v>
      </c>
      <c r="C10" s="288" t="s">
        <v>720</v>
      </c>
      <c r="D10" s="127" t="s">
        <v>726</v>
      </c>
      <c r="E10" s="127" t="s">
        <v>578</v>
      </c>
      <c r="F10" s="127" t="s">
        <v>727</v>
      </c>
      <c r="G10" s="289">
        <v>43906</v>
      </c>
      <c r="H10" s="290">
        <v>4289.79</v>
      </c>
    </row>
    <row r="11" spans="2:8" ht="30" customHeight="1">
      <c r="B11" s="127">
        <v>4</v>
      </c>
      <c r="C11" s="127" t="s">
        <v>723</v>
      </c>
      <c r="D11" s="127" t="s">
        <v>723</v>
      </c>
      <c r="E11" s="127" t="s">
        <v>724</v>
      </c>
      <c r="F11" s="127" t="s">
        <v>728</v>
      </c>
      <c r="G11" s="289">
        <v>43902</v>
      </c>
      <c r="H11" s="290">
        <v>25300.93</v>
      </c>
    </row>
    <row r="12" spans="2:8" ht="30" customHeight="1">
      <c r="B12" s="127">
        <v>5</v>
      </c>
      <c r="C12" s="288" t="s">
        <v>720</v>
      </c>
      <c r="D12" s="127" t="s">
        <v>729</v>
      </c>
      <c r="E12" s="288" t="s">
        <v>724</v>
      </c>
      <c r="F12" s="288" t="s">
        <v>730</v>
      </c>
      <c r="G12" s="292">
        <v>43984</v>
      </c>
      <c r="H12" s="291">
        <v>785.51</v>
      </c>
    </row>
    <row r="13" spans="2:8" ht="30" customHeight="1">
      <c r="B13" s="127">
        <v>6</v>
      </c>
      <c r="C13" s="127" t="s">
        <v>723</v>
      </c>
      <c r="D13" s="127" t="s">
        <v>723</v>
      </c>
      <c r="E13" s="288" t="s">
        <v>724</v>
      </c>
      <c r="F13" s="288" t="s">
        <v>730</v>
      </c>
      <c r="G13" s="292">
        <v>43961</v>
      </c>
      <c r="H13" s="291">
        <v>1500</v>
      </c>
    </row>
    <row r="14" spans="2:8" ht="30" customHeight="1">
      <c r="B14" s="127">
        <v>7</v>
      </c>
      <c r="C14" s="127" t="s">
        <v>723</v>
      </c>
      <c r="D14" s="127" t="s">
        <v>723</v>
      </c>
      <c r="E14" s="288" t="s">
        <v>724</v>
      </c>
      <c r="F14" s="288" t="s">
        <v>730</v>
      </c>
      <c r="G14" s="292">
        <v>43961</v>
      </c>
      <c r="H14" s="291">
        <v>600</v>
      </c>
    </row>
    <row r="15" spans="2:8" ht="30" customHeight="1">
      <c r="B15" s="127">
        <v>8</v>
      </c>
      <c r="C15" s="127" t="s">
        <v>723</v>
      </c>
      <c r="D15" s="127" t="s">
        <v>723</v>
      </c>
      <c r="E15" s="288" t="s">
        <v>724</v>
      </c>
      <c r="F15" s="288" t="s">
        <v>731</v>
      </c>
      <c r="G15" s="293" t="s">
        <v>732</v>
      </c>
      <c r="H15" s="291">
        <v>11701.9</v>
      </c>
    </row>
    <row r="16" spans="2:8" ht="30" customHeight="1">
      <c r="B16" s="127">
        <v>9</v>
      </c>
      <c r="C16" s="288" t="s">
        <v>733</v>
      </c>
      <c r="D16" s="288" t="s">
        <v>733</v>
      </c>
      <c r="E16" s="288" t="s">
        <v>724</v>
      </c>
      <c r="F16" s="288" t="s">
        <v>734</v>
      </c>
      <c r="G16" s="293" t="s">
        <v>735</v>
      </c>
      <c r="H16" s="290">
        <v>67268.64</v>
      </c>
    </row>
    <row r="17" spans="2:8" ht="21.75" customHeight="1">
      <c r="B17" s="282"/>
      <c r="C17" s="282"/>
      <c r="D17" s="284"/>
      <c r="E17" s="294"/>
      <c r="F17" s="284"/>
      <c r="G17" s="294"/>
      <c r="H17" s="295">
        <f>SUM(H8:H16)</f>
        <v>114550.19</v>
      </c>
    </row>
    <row r="18" spans="2:8" ht="22.5" customHeight="1">
      <c r="B18" s="282"/>
      <c r="C18" s="282"/>
      <c r="D18" s="282"/>
      <c r="E18" s="282"/>
      <c r="F18" s="282"/>
      <c r="G18" s="282"/>
      <c r="H18" s="296"/>
    </row>
    <row r="19" spans="2:8" ht="21.75" customHeight="1">
      <c r="B19" s="286" t="s">
        <v>736</v>
      </c>
      <c r="C19" s="286"/>
      <c r="D19" s="286"/>
      <c r="E19" s="286"/>
      <c r="F19" s="286"/>
      <c r="G19" s="286"/>
      <c r="H19" s="286"/>
    </row>
    <row r="20" spans="2:8" ht="21.75" customHeight="1">
      <c r="B20" s="286" t="s">
        <v>714</v>
      </c>
      <c r="C20" s="286" t="s">
        <v>737</v>
      </c>
      <c r="D20" s="286" t="s">
        <v>715</v>
      </c>
      <c r="E20" s="286" t="s">
        <v>716</v>
      </c>
      <c r="F20" s="286" t="s">
        <v>717</v>
      </c>
      <c r="G20" s="286" t="s">
        <v>718</v>
      </c>
      <c r="H20" s="287" t="s">
        <v>719</v>
      </c>
    </row>
    <row r="21" spans="2:8" ht="30" customHeight="1">
      <c r="B21" s="127">
        <v>1</v>
      </c>
      <c r="C21" s="288" t="s">
        <v>723</v>
      </c>
      <c r="D21" s="288" t="s">
        <v>723</v>
      </c>
      <c r="E21" s="127" t="s">
        <v>724</v>
      </c>
      <c r="F21" s="288" t="s">
        <v>738</v>
      </c>
      <c r="G21" s="293" t="s">
        <v>739</v>
      </c>
      <c r="H21" s="290">
        <v>2061.48</v>
      </c>
    </row>
    <row r="22" spans="2:8" ht="30" customHeight="1">
      <c r="B22" s="127">
        <v>2</v>
      </c>
      <c r="C22" s="288" t="s">
        <v>740</v>
      </c>
      <c r="D22" s="288" t="s">
        <v>740</v>
      </c>
      <c r="E22" s="127" t="s">
        <v>724</v>
      </c>
      <c r="F22" s="288" t="s">
        <v>741</v>
      </c>
      <c r="G22" s="293" t="s">
        <v>742</v>
      </c>
      <c r="H22" s="290">
        <v>700</v>
      </c>
    </row>
    <row r="23" spans="2:8" ht="30" customHeight="1">
      <c r="B23" s="127">
        <v>3</v>
      </c>
      <c r="C23" s="288" t="s">
        <v>743</v>
      </c>
      <c r="D23" s="288" t="s">
        <v>743</v>
      </c>
      <c r="E23" s="127" t="s">
        <v>724</v>
      </c>
      <c r="F23" s="288" t="s">
        <v>738</v>
      </c>
      <c r="G23" s="293" t="s">
        <v>744</v>
      </c>
      <c r="H23" s="290">
        <v>295.2</v>
      </c>
    </row>
    <row r="24" spans="2:8" ht="30" customHeight="1">
      <c r="B24" s="127">
        <v>4</v>
      </c>
      <c r="C24" s="288" t="s">
        <v>745</v>
      </c>
      <c r="D24" s="288" t="s">
        <v>745</v>
      </c>
      <c r="E24" s="127" t="s">
        <v>724</v>
      </c>
      <c r="F24" s="288" t="s">
        <v>741</v>
      </c>
      <c r="G24" s="293" t="s">
        <v>746</v>
      </c>
      <c r="H24" s="290">
        <v>9082.86</v>
      </c>
    </row>
    <row r="25" spans="2:8" ht="21.75" customHeight="1">
      <c r="B25" s="282"/>
      <c r="C25" s="282"/>
      <c r="D25" s="282"/>
      <c r="E25" s="282"/>
      <c r="F25" s="282"/>
      <c r="G25" s="282"/>
      <c r="H25" s="297">
        <f>SUM(H21:H24)</f>
        <v>12139.54</v>
      </c>
    </row>
    <row r="26" spans="2:8" ht="15">
      <c r="B26" s="282"/>
      <c r="C26" s="282"/>
      <c r="D26" s="282"/>
      <c r="E26" s="282"/>
      <c r="F26" s="282"/>
      <c r="G26" s="282"/>
      <c r="H26" s="282"/>
    </row>
    <row r="27" spans="2:8" ht="21.75" customHeight="1">
      <c r="B27" s="286" t="s">
        <v>747</v>
      </c>
      <c r="C27" s="286"/>
      <c r="D27" s="286"/>
      <c r="E27" s="286"/>
      <c r="F27" s="286"/>
      <c r="G27" s="286"/>
      <c r="H27" s="286"/>
    </row>
    <row r="28" spans="2:8" ht="21.75" customHeight="1">
      <c r="B28" s="286" t="s">
        <v>714</v>
      </c>
      <c r="C28" s="286" t="s">
        <v>518</v>
      </c>
      <c r="D28" s="286" t="s">
        <v>715</v>
      </c>
      <c r="E28" s="286" t="s">
        <v>716</v>
      </c>
      <c r="F28" s="286" t="s">
        <v>717</v>
      </c>
      <c r="G28" s="286" t="s">
        <v>718</v>
      </c>
      <c r="H28" s="287" t="s">
        <v>719</v>
      </c>
    </row>
    <row r="29" spans="2:8" ht="30" customHeight="1">
      <c r="B29" s="127">
        <v>1</v>
      </c>
      <c r="C29" s="288" t="s">
        <v>740</v>
      </c>
      <c r="D29" s="288" t="s">
        <v>740</v>
      </c>
      <c r="E29" s="127" t="s">
        <v>724</v>
      </c>
      <c r="F29" s="288" t="s">
        <v>748</v>
      </c>
      <c r="G29" s="293" t="s">
        <v>749</v>
      </c>
      <c r="H29" s="290">
        <v>8227.16</v>
      </c>
    </row>
    <row r="30" spans="2:8" ht="30" customHeight="1">
      <c r="B30" s="127">
        <v>2</v>
      </c>
      <c r="C30" s="288" t="s">
        <v>720</v>
      </c>
      <c r="D30" s="288" t="s">
        <v>721</v>
      </c>
      <c r="E30" s="288" t="s">
        <v>578</v>
      </c>
      <c r="F30" s="127" t="s">
        <v>724</v>
      </c>
      <c r="G30" s="293" t="s">
        <v>750</v>
      </c>
      <c r="H30" s="290">
        <v>2609.83</v>
      </c>
    </row>
    <row r="31" spans="2:8" ht="21.75" customHeight="1">
      <c r="B31" s="282"/>
      <c r="C31" s="294"/>
      <c r="D31" s="294"/>
      <c r="E31" s="294"/>
      <c r="F31" s="294"/>
      <c r="G31" s="298"/>
      <c r="H31" s="297">
        <f>SUM(H29:H30)</f>
        <v>10836.99</v>
      </c>
    </row>
    <row r="34" spans="2:8" ht="21.75" customHeight="1">
      <c r="B34" s="286" t="s">
        <v>751</v>
      </c>
      <c r="C34" s="286"/>
      <c r="D34" s="286"/>
      <c r="E34" s="286"/>
      <c r="F34" s="286"/>
      <c r="G34" s="286"/>
      <c r="H34" s="286"/>
    </row>
    <row r="35" spans="2:8" ht="21.75" customHeight="1">
      <c r="B35" s="286" t="s">
        <v>714</v>
      </c>
      <c r="C35" s="286" t="s">
        <v>518</v>
      </c>
      <c r="D35" s="286" t="s">
        <v>715</v>
      </c>
      <c r="E35" s="286" t="s">
        <v>716</v>
      </c>
      <c r="F35" s="286" t="s">
        <v>717</v>
      </c>
      <c r="G35" s="286" t="s">
        <v>718</v>
      </c>
      <c r="H35" s="287" t="s">
        <v>719</v>
      </c>
    </row>
    <row r="36" spans="2:8" ht="30" customHeight="1">
      <c r="B36" s="127" t="s">
        <v>157</v>
      </c>
      <c r="C36" s="127"/>
      <c r="D36" s="127"/>
      <c r="E36" s="127"/>
      <c r="F36" s="127"/>
      <c r="G36" s="127"/>
      <c r="H36" s="127"/>
    </row>
    <row r="40" spans="2:8" ht="15.75">
      <c r="B40" s="282"/>
      <c r="C40" s="283" t="s">
        <v>752</v>
      </c>
      <c r="D40" s="284"/>
      <c r="E40" s="284"/>
      <c r="F40" s="284"/>
      <c r="G40" s="284"/>
      <c r="H40" s="285"/>
    </row>
    <row r="41" spans="2:8" ht="15.75">
      <c r="B41" s="282"/>
      <c r="C41" s="283"/>
      <c r="D41" s="284"/>
      <c r="E41" s="284"/>
      <c r="F41" s="284"/>
      <c r="G41" s="284"/>
      <c r="H41" s="285"/>
    </row>
    <row r="42" spans="2:8" ht="15" customHeight="1">
      <c r="B42" s="286" t="s">
        <v>713</v>
      </c>
      <c r="C42" s="286"/>
      <c r="D42" s="286"/>
      <c r="E42" s="286"/>
      <c r="F42" s="286"/>
      <c r="G42" s="286"/>
      <c r="H42" s="286"/>
    </row>
    <row r="43" spans="2:8" ht="30">
      <c r="B43" s="286" t="s">
        <v>714</v>
      </c>
      <c r="C43" s="286" t="s">
        <v>518</v>
      </c>
      <c r="D43" s="286" t="s">
        <v>715</v>
      </c>
      <c r="E43" s="286" t="s">
        <v>716</v>
      </c>
      <c r="F43" s="286" t="s">
        <v>717</v>
      </c>
      <c r="G43" s="286" t="s">
        <v>718</v>
      </c>
      <c r="H43" s="287" t="s">
        <v>719</v>
      </c>
    </row>
    <row r="44" spans="2:8" ht="15">
      <c r="B44" s="127">
        <v>1</v>
      </c>
      <c r="C44" s="288" t="s">
        <v>723</v>
      </c>
      <c r="D44" s="127" t="s">
        <v>726</v>
      </c>
      <c r="E44" s="288" t="s">
        <v>753</v>
      </c>
      <c r="F44" s="288" t="s">
        <v>754</v>
      </c>
      <c r="G44" s="293" t="s">
        <v>755</v>
      </c>
      <c r="H44" s="290">
        <f>681.06+681.06</f>
        <v>1362.12</v>
      </c>
    </row>
    <row r="45" spans="2:8" ht="15">
      <c r="B45" s="127">
        <v>2</v>
      </c>
      <c r="C45" s="288" t="s">
        <v>723</v>
      </c>
      <c r="D45" s="127" t="s">
        <v>726</v>
      </c>
      <c r="E45" s="288" t="s">
        <v>753</v>
      </c>
      <c r="F45" s="288" t="s">
        <v>754</v>
      </c>
      <c r="G45" s="293" t="s">
        <v>756</v>
      </c>
      <c r="H45" s="290">
        <f>1610.25+959.75+199.26</f>
        <v>2769.26</v>
      </c>
    </row>
    <row r="46" spans="2:8" ht="15">
      <c r="B46" s="282"/>
      <c r="C46" s="282"/>
      <c r="D46" s="284"/>
      <c r="E46" s="294"/>
      <c r="F46" s="284"/>
      <c r="G46" s="294"/>
      <c r="H46" s="295">
        <f>SUM(H44:H45)</f>
        <v>4131.38</v>
      </c>
    </row>
    <row r="47" spans="2:8" ht="15">
      <c r="B47" s="282"/>
      <c r="C47" s="282"/>
      <c r="D47" s="282"/>
      <c r="E47" s="282"/>
      <c r="F47" s="282"/>
      <c r="G47" s="282"/>
      <c r="H47" s="296"/>
    </row>
    <row r="48" spans="2:8" ht="15" customHeight="1">
      <c r="B48" s="286" t="s">
        <v>736</v>
      </c>
      <c r="C48" s="286"/>
      <c r="D48" s="286"/>
      <c r="E48" s="286"/>
      <c r="F48" s="286"/>
      <c r="G48" s="286"/>
      <c r="H48" s="286"/>
    </row>
    <row r="49" spans="2:8" ht="30">
      <c r="B49" s="286" t="s">
        <v>714</v>
      </c>
      <c r="C49" s="286" t="s">
        <v>737</v>
      </c>
      <c r="D49" s="286" t="s">
        <v>715</v>
      </c>
      <c r="E49" s="286" t="s">
        <v>716</v>
      </c>
      <c r="F49" s="286" t="s">
        <v>717</v>
      </c>
      <c r="G49" s="286" t="s">
        <v>718</v>
      </c>
      <c r="H49" s="287" t="s">
        <v>719</v>
      </c>
    </row>
    <row r="50" spans="2:8" ht="15">
      <c r="B50" s="127">
        <v>1</v>
      </c>
      <c r="C50" s="288" t="s">
        <v>723</v>
      </c>
      <c r="D50" s="288" t="s">
        <v>723</v>
      </c>
      <c r="E50" s="288" t="s">
        <v>753</v>
      </c>
      <c r="F50" s="288" t="s">
        <v>757</v>
      </c>
      <c r="G50" s="293" t="s">
        <v>758</v>
      </c>
      <c r="H50" s="290">
        <v>838.25</v>
      </c>
    </row>
    <row r="51" spans="2:8" ht="15">
      <c r="B51" s="282"/>
      <c r="C51" s="282"/>
      <c r="D51" s="282"/>
      <c r="E51" s="282"/>
      <c r="F51" s="282"/>
      <c r="G51" s="282"/>
      <c r="H51" s="297">
        <f>SUM(H50:H50)</f>
        <v>838.25</v>
      </c>
    </row>
    <row r="52" spans="2:8" ht="15">
      <c r="B52" s="282"/>
      <c r="C52" s="282"/>
      <c r="D52" s="282"/>
      <c r="E52" s="282"/>
      <c r="F52" s="282"/>
      <c r="G52" s="282"/>
      <c r="H52" s="282"/>
    </row>
    <row r="53" spans="2:8" ht="15" customHeight="1">
      <c r="B53" s="286" t="s">
        <v>747</v>
      </c>
      <c r="C53" s="286"/>
      <c r="D53" s="286"/>
      <c r="E53" s="286"/>
      <c r="F53" s="286"/>
      <c r="G53" s="286"/>
      <c r="H53" s="286"/>
    </row>
    <row r="54" spans="2:8" ht="30">
      <c r="B54" s="286" t="s">
        <v>714</v>
      </c>
      <c r="C54" s="286" t="s">
        <v>518</v>
      </c>
      <c r="D54" s="286" t="s">
        <v>715</v>
      </c>
      <c r="E54" s="286" t="s">
        <v>716</v>
      </c>
      <c r="F54" s="286" t="s">
        <v>717</v>
      </c>
      <c r="G54" s="286" t="s">
        <v>718</v>
      </c>
      <c r="H54" s="287" t="s">
        <v>719</v>
      </c>
    </row>
    <row r="55" spans="2:8" ht="15">
      <c r="B55" s="127">
        <v>1</v>
      </c>
      <c r="C55" s="288" t="s">
        <v>723</v>
      </c>
      <c r="D55" s="127" t="s">
        <v>726</v>
      </c>
      <c r="E55" s="288" t="s">
        <v>753</v>
      </c>
      <c r="F55" s="288" t="s">
        <v>578</v>
      </c>
      <c r="G55" s="293" t="s">
        <v>759</v>
      </c>
      <c r="H55" s="290">
        <f>1176.87</f>
        <v>1176.87</v>
      </c>
    </row>
    <row r="56" spans="2:8" ht="15">
      <c r="B56" s="127">
        <v>2</v>
      </c>
      <c r="C56" s="288" t="s">
        <v>723</v>
      </c>
      <c r="D56" s="127" t="s">
        <v>726</v>
      </c>
      <c r="E56" s="288" t="s">
        <v>753</v>
      </c>
      <c r="F56" s="288" t="s">
        <v>578</v>
      </c>
      <c r="G56" s="293" t="s">
        <v>760</v>
      </c>
      <c r="H56" s="290">
        <v>10558.05</v>
      </c>
    </row>
    <row r="57" spans="2:8" ht="15">
      <c r="B57" s="127">
        <v>3</v>
      </c>
      <c r="C57" s="288" t="s">
        <v>761</v>
      </c>
      <c r="D57" s="127" t="s">
        <v>761</v>
      </c>
      <c r="E57" s="288" t="s">
        <v>753</v>
      </c>
      <c r="F57" s="288" t="s">
        <v>757</v>
      </c>
      <c r="G57" s="293" t="s">
        <v>762</v>
      </c>
      <c r="H57" s="290">
        <f>1353+5289</f>
        <v>6642</v>
      </c>
    </row>
    <row r="58" spans="2:8" ht="15">
      <c r="B58" s="127">
        <v>4</v>
      </c>
      <c r="C58" s="288" t="s">
        <v>761</v>
      </c>
      <c r="D58" s="127" t="s">
        <v>761</v>
      </c>
      <c r="E58" s="288" t="s">
        <v>753</v>
      </c>
      <c r="F58" s="288" t="s">
        <v>757</v>
      </c>
      <c r="G58" s="293" t="s">
        <v>763</v>
      </c>
      <c r="H58" s="290">
        <f>1707.61+2198.21</f>
        <v>3905.8199999999997</v>
      </c>
    </row>
    <row r="59" spans="2:8" ht="15">
      <c r="B59" s="282"/>
      <c r="C59" s="294"/>
      <c r="D59" s="294"/>
      <c r="E59" s="294"/>
      <c r="F59" s="294"/>
      <c r="G59" s="298"/>
      <c r="H59" s="297">
        <f>SUM(H55:H58)</f>
        <v>22282.739999999998</v>
      </c>
    </row>
    <row r="62" spans="2:8" ht="15" customHeight="1">
      <c r="B62" s="286" t="s">
        <v>751</v>
      </c>
      <c r="C62" s="286"/>
      <c r="D62" s="286"/>
      <c r="E62" s="286"/>
      <c r="F62" s="286"/>
      <c r="G62" s="286"/>
      <c r="H62" s="286"/>
    </row>
    <row r="63" spans="2:8" ht="30">
      <c r="B63" s="286" t="s">
        <v>714</v>
      </c>
      <c r="C63" s="286" t="s">
        <v>518</v>
      </c>
      <c r="D63" s="286" t="s">
        <v>715</v>
      </c>
      <c r="E63" s="286" t="s">
        <v>716</v>
      </c>
      <c r="F63" s="286" t="s">
        <v>717</v>
      </c>
      <c r="G63" s="286" t="s">
        <v>718</v>
      </c>
      <c r="H63" s="287" t="s">
        <v>719</v>
      </c>
    </row>
    <row r="64" spans="2:8" ht="15">
      <c r="B64" s="127">
        <v>1</v>
      </c>
      <c r="C64" s="288" t="s">
        <v>723</v>
      </c>
      <c r="D64" s="288" t="s">
        <v>723</v>
      </c>
      <c r="E64" s="288" t="s">
        <v>753</v>
      </c>
      <c r="F64" s="288" t="s">
        <v>757</v>
      </c>
      <c r="G64" s="293" t="s">
        <v>764</v>
      </c>
      <c r="H64" s="290">
        <v>81.18</v>
      </c>
    </row>
    <row r="65" ht="15">
      <c r="H65" s="297">
        <f>SUM(H64:H64)</f>
        <v>81.18</v>
      </c>
    </row>
  </sheetData>
  <sheetProtection selectLockedCells="1" selectUnlockedCells="1"/>
  <mergeCells count="9">
    <mergeCell ref="B6:H6"/>
    <mergeCell ref="B19:H19"/>
    <mergeCell ref="B27:H27"/>
    <mergeCell ref="B34:H34"/>
    <mergeCell ref="B36:H36"/>
    <mergeCell ref="B42:H42"/>
    <mergeCell ref="B48:H48"/>
    <mergeCell ref="B53:H53"/>
    <mergeCell ref="B62:H62"/>
  </mergeCells>
  <printOptions/>
  <pageMargins left="0.7083333333333334" right="0.5118055555555555" top="0.7479166666666667" bottom="0.5513888888888889" header="0.5118055555555555" footer="0.5118055555555555"/>
  <pageSetup fitToHeight="3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MEDIC</dc:creator>
  <cp:keywords/>
  <dc:description/>
  <cp:lastModifiedBy>Agata Miśków</cp:lastModifiedBy>
  <cp:lastPrinted>2023-03-01T16:40:22Z</cp:lastPrinted>
  <dcterms:created xsi:type="dcterms:W3CDTF">2003-03-13T10:23:20Z</dcterms:created>
  <dcterms:modified xsi:type="dcterms:W3CDTF">2023-03-07T16:25:42Z</dcterms:modified>
  <cp:category/>
  <cp:version/>
  <cp:contentType/>
  <cp:contentStatus/>
</cp:coreProperties>
</file>