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tabRatio="9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'Arkusz1'!$A$1:$Q$33</definedName>
  </definedNames>
  <calcPr fullCalcOnLoad="1"/>
</workbook>
</file>

<file path=xl/sharedStrings.xml><?xml version="1.0" encoding="utf-8"?>
<sst xmlns="http://schemas.openxmlformats.org/spreadsheetml/2006/main" count="384" uniqueCount="114">
  <si>
    <t>CZĘŚĆ 1 -Wykaz punktów poborów energii – obiekty Gminy Przystajń i jej Jednostek Organizacyjnych</t>
  </si>
  <si>
    <t>Obiekty dla których dokonywana jest kolejna zmiana sprzedawcy</t>
  </si>
  <si>
    <t>Lp.</t>
  </si>
  <si>
    <t>Nazwa obiektu</t>
  </si>
  <si>
    <t>Adres</t>
  </si>
  <si>
    <t>Numer PPE</t>
  </si>
  <si>
    <t>Nr licznika</t>
  </si>
  <si>
    <t>Grupa taryfowa po zmianie</t>
  </si>
  <si>
    <t>Moc umowna [kW]</t>
  </si>
  <si>
    <t>Szacunkowe roczne zużycie energii w okresie obowiązywania umowy[MWh]</t>
  </si>
  <si>
    <t>Nabywca</t>
  </si>
  <si>
    <t>Kod</t>
  </si>
  <si>
    <t xml:space="preserve">Miejscowość </t>
  </si>
  <si>
    <t>Płatnik</t>
  </si>
  <si>
    <t>Miejscowość</t>
  </si>
  <si>
    <t>NIP</t>
  </si>
  <si>
    <t>Gminna Biblioteka Publiczna w Przystajni</t>
  </si>
  <si>
    <t>42-141 Przystajń ul. Targowa 5</t>
  </si>
  <si>
    <t>590322428500499110</t>
  </si>
  <si>
    <t>C12b</t>
  </si>
  <si>
    <t>42-141</t>
  </si>
  <si>
    <t>Przystajń</t>
  </si>
  <si>
    <t>ul. Targowa 5</t>
  </si>
  <si>
    <t>574-19-16-522</t>
  </si>
  <si>
    <t>GOKSiR - Budynek wielofunkcyjny</t>
  </si>
  <si>
    <t>590322428500500908</t>
  </si>
  <si>
    <t>Gminny Ośrodek Kultury, Sportu i Rekreacji w Przystajni</t>
  </si>
  <si>
    <t>Targowa 5</t>
  </si>
  <si>
    <t>574-19-16-539</t>
  </si>
  <si>
    <t>Lokal użytkowy</t>
  </si>
  <si>
    <t>42-141 Przystajń Kostrzyna 48</t>
  </si>
  <si>
    <t>590322428500497291</t>
  </si>
  <si>
    <t>Gmina Przystajń</t>
  </si>
  <si>
    <t>ul. Częstochowska 5</t>
  </si>
  <si>
    <t>574-20-55-766</t>
  </si>
  <si>
    <t>Lokal Użytkowy</t>
  </si>
  <si>
    <t>42-141 Przystajń Kostrzyna 30a</t>
  </si>
  <si>
    <t>590322428500497307</t>
  </si>
  <si>
    <t>Oświetlenie Magazynu</t>
  </si>
  <si>
    <t>42-141 Przystajń ul.Częstochowska 2</t>
  </si>
  <si>
    <t>590322428500509895</t>
  </si>
  <si>
    <t>C11</t>
  </si>
  <si>
    <t>Gminne Przedszkole Publiczne w Przystajni    O / Górki</t>
  </si>
  <si>
    <t>42-141 Przystajń, Górki 32</t>
  </si>
  <si>
    <t>590322428500493743</t>
  </si>
  <si>
    <t>Gminne Przedszkole Publiczne w Przystajni</t>
  </si>
  <si>
    <t>ul. Targowa 6</t>
  </si>
  <si>
    <t xml:space="preserve">Gminne Przedszkole Publiczne w Przystajni </t>
  </si>
  <si>
    <t>42-141 Przystajń, ul. Targowa 6</t>
  </si>
  <si>
    <t>590322428500499080</t>
  </si>
  <si>
    <t>Gminne Przedszkole Publiczne w Przystajni     O / Kuźnica Stara</t>
  </si>
  <si>
    <t>42-141 Przystajń, Kuźnica Stara 72</t>
  </si>
  <si>
    <t>590322428500499103</t>
  </si>
  <si>
    <t>42-141 Przystajń, Kostrzyna 48</t>
  </si>
  <si>
    <t>590322428500499097</t>
  </si>
  <si>
    <t>Publiczna Szkoła Podstawowa w Borze Zajacińskim</t>
  </si>
  <si>
    <t>42-142 Bór Zajaciński,  Bór Zajaciński 78</t>
  </si>
  <si>
    <t>590322428500504708</t>
  </si>
  <si>
    <t>42-142</t>
  </si>
  <si>
    <t>Bór Zajaciński</t>
  </si>
  <si>
    <t>Bór Zajaciński 78</t>
  </si>
  <si>
    <t>Szkoła Podstawowa w Przystajni – kuchnia</t>
  </si>
  <si>
    <t>42-141 Przystajń ul. Szkolna 9</t>
  </si>
  <si>
    <t>590322428500499059</t>
  </si>
  <si>
    <t>Publiczna Szkoła Podstawowa w Przystajni</t>
  </si>
  <si>
    <t>ul. Szkolna 9</t>
  </si>
  <si>
    <t>Szkoła Podstawowa w Przystajni</t>
  </si>
  <si>
    <t>590322428500499073</t>
  </si>
  <si>
    <t>Ochotnicza Straż Pożarna - Strażnica</t>
  </si>
  <si>
    <t>42-141 Przystajń Kuźnica Nowa 3</t>
  </si>
  <si>
    <t>590322428500504609</t>
  </si>
  <si>
    <t>42-141 Przystajń Podłęże Szlacheckie 26</t>
  </si>
  <si>
    <t>590322428500502834</t>
  </si>
  <si>
    <t>Ochotnicza Straż Pożarna - Remizo - Świetlica</t>
  </si>
  <si>
    <t>42-141 Przystajń Kuźnica Stara 45b</t>
  </si>
  <si>
    <t>590322428500497314</t>
  </si>
  <si>
    <t>Ochotnicza Straż Pożarna – Remiza - Świetlica</t>
  </si>
  <si>
    <t>42-141 Przystajń Wilcza Góra 18a</t>
  </si>
  <si>
    <t>590322428500502858</t>
  </si>
  <si>
    <t>Ochotnicza Straż Pożarna - Remiza</t>
  </si>
  <si>
    <t>42-141 Przystajń Górki 46</t>
  </si>
  <si>
    <t>590322428500502810</t>
  </si>
  <si>
    <t>42-141 Przystajń Ługi Radły ul. Leśna 1a</t>
  </si>
  <si>
    <t>590322428500502841</t>
  </si>
  <si>
    <t>Świetlica Wiejska</t>
  </si>
  <si>
    <t>42-141 Przystajń Dąbrowa 24a</t>
  </si>
  <si>
    <t>590322428500497338</t>
  </si>
  <si>
    <t>42-141 Przystajń Kamińsko 14a</t>
  </si>
  <si>
    <t>590322428500502865</t>
  </si>
  <si>
    <t>Punkt Selektywnej Zbiórki Odpadów Komunalnych</t>
  </si>
  <si>
    <t>42-141 Przystajń ul. Targowa 18A</t>
  </si>
  <si>
    <t>590322428500537805</t>
  </si>
  <si>
    <t>Podłęże Szlacheckie – kapliczka</t>
  </si>
  <si>
    <t>42-141 Przystajń Podłęże Szlacheckie</t>
  </si>
  <si>
    <t>590322428500473004</t>
  </si>
  <si>
    <t>Obiekty dla których dokonywana jest pierwsza zmiana sprzedawcy</t>
  </si>
  <si>
    <t>42-141 Przystajń, Wrzosy 16</t>
  </si>
  <si>
    <t>590322428500502827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</si>
  <si>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</si>
  <si>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</si>
  <si>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</si>
  <si>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</si>
  <si>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</si>
  <si>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</si>
  <si>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</si>
  <si>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</si>
  <si>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</si>
  <si>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</si>
  <si>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</si>
  <si>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</si>
  <si>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SUMA</t>
  </si>
  <si>
    <t>mWh</t>
  </si>
  <si>
    <t>Gminne Przedszkole Publiczne w Przystajni    O / Kostrzyna</t>
  </si>
  <si>
    <t>Załącznik nr 1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</si>
</sst>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64" fontId="10" fillId="36" borderId="11" xfId="0" applyNumberFormat="1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8" fillId="35" borderId="11" xfId="0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view="pageBreakPreview" zoomScale="70" zoomScaleNormal="125" zoomScaleSheetLayoutView="70" zoomScalePageLayoutView="0" workbookViewId="0" topLeftCell="A1">
      <selection activeCell="V12" sqref="V12"/>
    </sheetView>
  </sheetViews>
  <sheetFormatPr defaultColWidth="9.140625" defaultRowHeight="15.75" customHeight="1"/>
  <cols>
    <col min="1" max="1" width="4.7109375" style="0" customWidth="1"/>
    <col min="2" max="2" width="22.7109375" style="0" customWidth="1"/>
    <col min="3" max="3" width="20.57421875" style="0" customWidth="1"/>
    <col min="4" max="4" width="18.7109375" style="0" customWidth="1"/>
    <col min="5" max="5" width="12.28125" style="0" customWidth="1"/>
    <col min="6" max="6" width="8.7109375" style="0" customWidth="1"/>
    <col min="7" max="7" width="7.7109375" style="1" customWidth="1"/>
    <col min="8" max="8" width="15.7109375" style="1" customWidth="1"/>
    <col min="9" max="9" width="21.7109375" style="1" customWidth="1"/>
    <col min="10" max="10" width="9.28125" style="1" customWidth="1"/>
    <col min="11" max="11" width="11.28125" style="1" customWidth="1"/>
    <col min="12" max="12" width="16.7109375" style="1" customWidth="1"/>
    <col min="13" max="13" width="20.7109375" style="0" customWidth="1"/>
    <col min="14" max="14" width="8.28125" style="0" customWidth="1"/>
    <col min="15" max="15" width="11.140625" style="0" customWidth="1"/>
    <col min="16" max="16" width="17.28125" style="0" customWidth="1"/>
    <col min="17" max="17" width="14.140625" style="1" customWidth="1"/>
    <col min="18" max="16384" width="9.140625" style="2" customWidth="1"/>
  </cols>
  <sheetData>
    <row r="1" spans="7:255" ht="18" customHeight="1">
      <c r="G1"/>
      <c r="H1"/>
      <c r="I1"/>
      <c r="J1"/>
      <c r="K1"/>
      <c r="L1"/>
      <c r="N1" s="41" t="s">
        <v>113</v>
      </c>
      <c r="O1" s="41"/>
      <c r="P1" s="41"/>
      <c r="Q1" s="4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ht="16.5" customHeight="1">
      <c r="B2" s="3" t="s">
        <v>0</v>
      </c>
      <c r="C2" s="4"/>
      <c r="D2" s="4"/>
      <c r="E2" s="4"/>
      <c r="F2" s="4"/>
      <c r="G2" s="4"/>
      <c r="H2" s="4"/>
      <c r="I2"/>
      <c r="J2"/>
      <c r="K2"/>
      <c r="L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5.75" customHeight="1">
      <c r="B3" s="5"/>
      <c r="G3"/>
      <c r="H3"/>
      <c r="I3"/>
      <c r="J3"/>
      <c r="K3"/>
      <c r="L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16.5" customHeight="1">
      <c r="B4" s="3" t="s">
        <v>1</v>
      </c>
      <c r="G4"/>
      <c r="H4"/>
      <c r="I4"/>
      <c r="J4"/>
      <c r="K4"/>
      <c r="L4"/>
      <c r="Q4" s="6"/>
      <c r="R4" s="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8"/>
      <c r="O5" s="8"/>
      <c r="Q5" s="1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8" s="14" customFormat="1" ht="58.5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1" t="s">
        <v>9</v>
      </c>
      <c r="I6" s="12" t="s">
        <v>10</v>
      </c>
      <c r="J6" s="12" t="s">
        <v>11</v>
      </c>
      <c r="K6" s="12" t="s">
        <v>12</v>
      </c>
      <c r="L6" s="12" t="s">
        <v>4</v>
      </c>
      <c r="M6" s="11" t="s">
        <v>13</v>
      </c>
      <c r="N6" s="11" t="s">
        <v>11</v>
      </c>
      <c r="O6" s="11" t="s">
        <v>14</v>
      </c>
      <c r="P6" s="11" t="s">
        <v>4</v>
      </c>
      <c r="Q6" s="11" t="s">
        <v>15</v>
      </c>
      <c r="R6" s="13"/>
    </row>
    <row r="7" spans="1:18" ht="24.75" customHeight="1">
      <c r="A7" s="15">
        <v>1</v>
      </c>
      <c r="B7" s="16" t="s">
        <v>16</v>
      </c>
      <c r="C7" s="16" t="s">
        <v>17</v>
      </c>
      <c r="D7" s="17" t="s">
        <v>18</v>
      </c>
      <c r="E7" s="18">
        <v>96814634</v>
      </c>
      <c r="F7" s="18" t="s">
        <v>19</v>
      </c>
      <c r="G7" s="19">
        <v>16</v>
      </c>
      <c r="H7" s="20">
        <f>Arkusz2!Q2</f>
        <v>2.034</v>
      </c>
      <c r="I7" s="16" t="s">
        <v>16</v>
      </c>
      <c r="J7" s="16" t="s">
        <v>20</v>
      </c>
      <c r="K7" s="16" t="s">
        <v>21</v>
      </c>
      <c r="L7" s="16" t="s">
        <v>22</v>
      </c>
      <c r="M7" s="16" t="s">
        <v>16</v>
      </c>
      <c r="N7" s="16" t="s">
        <v>20</v>
      </c>
      <c r="O7" s="16" t="s">
        <v>21</v>
      </c>
      <c r="P7" s="16" t="s">
        <v>22</v>
      </c>
      <c r="Q7" s="18" t="s">
        <v>23</v>
      </c>
      <c r="R7"/>
    </row>
    <row r="8" spans="1:18" ht="36" customHeight="1">
      <c r="A8" s="15">
        <v>2</v>
      </c>
      <c r="B8" s="16" t="s">
        <v>24</v>
      </c>
      <c r="C8" s="16" t="s">
        <v>17</v>
      </c>
      <c r="D8" s="17" t="s">
        <v>25</v>
      </c>
      <c r="E8" s="18">
        <v>322056174732</v>
      </c>
      <c r="F8" s="18" t="s">
        <v>19</v>
      </c>
      <c r="G8" s="19">
        <v>20</v>
      </c>
      <c r="H8" s="20">
        <f>Arkusz2!Q3</f>
        <v>14.111</v>
      </c>
      <c r="I8" s="16" t="s">
        <v>26</v>
      </c>
      <c r="J8" s="16" t="s">
        <v>20</v>
      </c>
      <c r="K8" s="16" t="s">
        <v>21</v>
      </c>
      <c r="L8" s="16" t="s">
        <v>27</v>
      </c>
      <c r="M8" s="16" t="s">
        <v>26</v>
      </c>
      <c r="N8" s="16" t="s">
        <v>20</v>
      </c>
      <c r="O8" s="16" t="s">
        <v>21</v>
      </c>
      <c r="P8" s="16" t="s">
        <v>27</v>
      </c>
      <c r="Q8" s="18" t="s">
        <v>28</v>
      </c>
      <c r="R8"/>
    </row>
    <row r="9" spans="1:18" ht="24.75" customHeight="1">
      <c r="A9" s="15">
        <v>3</v>
      </c>
      <c r="B9" s="16" t="s">
        <v>29</v>
      </c>
      <c r="C9" s="16" t="s">
        <v>30</v>
      </c>
      <c r="D9" s="17" t="s">
        <v>31</v>
      </c>
      <c r="E9" s="21">
        <v>95376104</v>
      </c>
      <c r="F9" s="18" t="s">
        <v>19</v>
      </c>
      <c r="G9" s="19">
        <v>5</v>
      </c>
      <c r="H9" s="20">
        <f>Arkusz2!Q4</f>
        <v>0.032</v>
      </c>
      <c r="I9" s="16" t="s">
        <v>32</v>
      </c>
      <c r="J9" s="16" t="s">
        <v>20</v>
      </c>
      <c r="K9" s="16" t="s">
        <v>21</v>
      </c>
      <c r="L9" s="16" t="s">
        <v>33</v>
      </c>
      <c r="M9" s="16" t="s">
        <v>32</v>
      </c>
      <c r="N9" s="16" t="s">
        <v>20</v>
      </c>
      <c r="O9" s="16" t="s">
        <v>21</v>
      </c>
      <c r="P9" s="16" t="s">
        <v>33</v>
      </c>
      <c r="Q9" s="18" t="s">
        <v>34</v>
      </c>
      <c r="R9"/>
    </row>
    <row r="10" spans="1:18" ht="24.75" customHeight="1">
      <c r="A10" s="15">
        <v>4</v>
      </c>
      <c r="B10" s="16" t="s">
        <v>35</v>
      </c>
      <c r="C10" s="16" t="s">
        <v>36</v>
      </c>
      <c r="D10" s="17" t="s">
        <v>37</v>
      </c>
      <c r="E10" s="18">
        <v>96814637</v>
      </c>
      <c r="F10" s="18" t="s">
        <v>19</v>
      </c>
      <c r="G10" s="19">
        <v>16</v>
      </c>
      <c r="H10" s="20">
        <f>Arkusz2!Q5</f>
        <v>0</v>
      </c>
      <c r="I10" s="16" t="s">
        <v>32</v>
      </c>
      <c r="J10" s="16" t="s">
        <v>20</v>
      </c>
      <c r="K10" s="16" t="s">
        <v>21</v>
      </c>
      <c r="L10" s="16" t="s">
        <v>33</v>
      </c>
      <c r="M10" s="16" t="s">
        <v>32</v>
      </c>
      <c r="N10" s="16" t="s">
        <v>20</v>
      </c>
      <c r="O10" s="16" t="s">
        <v>21</v>
      </c>
      <c r="P10" s="16" t="s">
        <v>33</v>
      </c>
      <c r="Q10" s="18" t="s">
        <v>34</v>
      </c>
      <c r="R10"/>
    </row>
    <row r="11" spans="1:18" ht="24.75" customHeight="1">
      <c r="A11" s="15">
        <v>5</v>
      </c>
      <c r="B11" s="16" t="s">
        <v>38</v>
      </c>
      <c r="C11" s="16" t="s">
        <v>39</v>
      </c>
      <c r="D11" s="17" t="s">
        <v>40</v>
      </c>
      <c r="E11" s="18">
        <v>93282963</v>
      </c>
      <c r="F11" s="18" t="s">
        <v>41</v>
      </c>
      <c r="G11" s="19">
        <v>5</v>
      </c>
      <c r="H11" s="20">
        <f>Arkusz2!Q6</f>
        <v>1.278</v>
      </c>
      <c r="I11" s="16" t="s">
        <v>32</v>
      </c>
      <c r="J11" s="16" t="s">
        <v>20</v>
      </c>
      <c r="K11" s="16" t="s">
        <v>21</v>
      </c>
      <c r="L11" s="16" t="s">
        <v>33</v>
      </c>
      <c r="M11" s="16" t="s">
        <v>32</v>
      </c>
      <c r="N11" s="16" t="s">
        <v>20</v>
      </c>
      <c r="O11" s="16" t="s">
        <v>21</v>
      </c>
      <c r="P11" s="16" t="s">
        <v>33</v>
      </c>
      <c r="Q11" s="18" t="s">
        <v>34</v>
      </c>
      <c r="R11"/>
    </row>
    <row r="12" spans="1:18" ht="36" customHeight="1">
      <c r="A12" s="15">
        <v>6</v>
      </c>
      <c r="B12" s="16" t="s">
        <v>42</v>
      </c>
      <c r="C12" s="16" t="s">
        <v>43</v>
      </c>
      <c r="D12" s="17" t="s">
        <v>44</v>
      </c>
      <c r="E12" s="18">
        <v>96814650</v>
      </c>
      <c r="F12" s="18" t="s">
        <v>19</v>
      </c>
      <c r="G12" s="19">
        <v>14</v>
      </c>
      <c r="H12" s="20">
        <f>Arkusz2!Q7</f>
        <v>4.739</v>
      </c>
      <c r="I12" s="16" t="s">
        <v>32</v>
      </c>
      <c r="J12" s="16" t="s">
        <v>20</v>
      </c>
      <c r="K12" s="16" t="s">
        <v>21</v>
      </c>
      <c r="L12" s="16" t="s">
        <v>33</v>
      </c>
      <c r="M12" s="16" t="s">
        <v>45</v>
      </c>
      <c r="N12" s="16" t="s">
        <v>20</v>
      </c>
      <c r="O12" s="16" t="s">
        <v>21</v>
      </c>
      <c r="P12" s="16" t="s">
        <v>46</v>
      </c>
      <c r="Q12" s="18" t="s">
        <v>34</v>
      </c>
      <c r="R12"/>
    </row>
    <row r="13" spans="1:18" ht="24.75" customHeight="1">
      <c r="A13" s="15">
        <v>7</v>
      </c>
      <c r="B13" s="16" t="s">
        <v>47</v>
      </c>
      <c r="C13" s="16" t="s">
        <v>48</v>
      </c>
      <c r="D13" s="17" t="s">
        <v>49</v>
      </c>
      <c r="E13" s="18">
        <v>322056174730</v>
      </c>
      <c r="F13" s="18" t="s">
        <v>19</v>
      </c>
      <c r="G13" s="19">
        <v>26</v>
      </c>
      <c r="H13" s="20">
        <f>Arkusz2!Q8</f>
        <v>14.575</v>
      </c>
      <c r="I13" s="16" t="s">
        <v>32</v>
      </c>
      <c r="J13" s="16" t="s">
        <v>20</v>
      </c>
      <c r="K13" s="16" t="s">
        <v>21</v>
      </c>
      <c r="L13" s="16" t="s">
        <v>33</v>
      </c>
      <c r="M13" s="16" t="s">
        <v>45</v>
      </c>
      <c r="N13" s="16" t="s">
        <v>20</v>
      </c>
      <c r="O13" s="16" t="s">
        <v>21</v>
      </c>
      <c r="P13" s="16" t="s">
        <v>46</v>
      </c>
      <c r="Q13" s="18" t="s">
        <v>34</v>
      </c>
      <c r="R13"/>
    </row>
    <row r="14" spans="1:18" ht="36" customHeight="1">
      <c r="A14" s="15">
        <v>8</v>
      </c>
      <c r="B14" s="16" t="s">
        <v>50</v>
      </c>
      <c r="C14" s="16" t="s">
        <v>51</v>
      </c>
      <c r="D14" s="17" t="s">
        <v>52</v>
      </c>
      <c r="E14" s="18">
        <v>91211414</v>
      </c>
      <c r="F14" s="18" t="s">
        <v>19</v>
      </c>
      <c r="G14" s="19">
        <v>14</v>
      </c>
      <c r="H14" s="20">
        <f>Arkusz2!Q9</f>
        <v>12.274</v>
      </c>
      <c r="I14" s="16" t="s">
        <v>32</v>
      </c>
      <c r="J14" s="16" t="s">
        <v>20</v>
      </c>
      <c r="K14" s="16" t="s">
        <v>21</v>
      </c>
      <c r="L14" s="16" t="s">
        <v>33</v>
      </c>
      <c r="M14" s="16" t="s">
        <v>45</v>
      </c>
      <c r="N14" s="16" t="s">
        <v>20</v>
      </c>
      <c r="O14" s="16" t="s">
        <v>21</v>
      </c>
      <c r="P14" s="16" t="s">
        <v>46</v>
      </c>
      <c r="Q14" s="18" t="s">
        <v>34</v>
      </c>
      <c r="R14"/>
    </row>
    <row r="15" spans="1:18" ht="26.25" customHeight="1">
      <c r="A15" s="15">
        <v>9</v>
      </c>
      <c r="B15" s="16" t="s">
        <v>29</v>
      </c>
      <c r="C15" s="16" t="s">
        <v>53</v>
      </c>
      <c r="D15" s="17" t="s">
        <v>54</v>
      </c>
      <c r="E15" s="18">
        <v>322056174731</v>
      </c>
      <c r="F15" s="18" t="s">
        <v>19</v>
      </c>
      <c r="G15" s="19">
        <v>19</v>
      </c>
      <c r="H15" s="20">
        <f>Arkusz2!Q10</f>
        <v>0.08</v>
      </c>
      <c r="I15" s="16" t="s">
        <v>32</v>
      </c>
      <c r="J15" s="16" t="s">
        <v>20</v>
      </c>
      <c r="K15" s="16" t="s">
        <v>21</v>
      </c>
      <c r="L15" s="16" t="s">
        <v>33</v>
      </c>
      <c r="M15" s="16" t="s">
        <v>32</v>
      </c>
      <c r="N15" s="16" t="s">
        <v>20</v>
      </c>
      <c r="O15" s="16" t="s">
        <v>21</v>
      </c>
      <c r="P15" s="16" t="s">
        <v>46</v>
      </c>
      <c r="Q15" s="18" t="s">
        <v>34</v>
      </c>
      <c r="R15"/>
    </row>
    <row r="16" spans="1:18" ht="36" customHeight="1">
      <c r="A16" s="15">
        <v>10</v>
      </c>
      <c r="B16" s="16" t="s">
        <v>55</v>
      </c>
      <c r="C16" s="16" t="s">
        <v>56</v>
      </c>
      <c r="D16" s="17" t="s">
        <v>57</v>
      </c>
      <c r="E16" s="18">
        <v>322056174750</v>
      </c>
      <c r="F16" s="18" t="s">
        <v>19</v>
      </c>
      <c r="G16" s="19">
        <v>26</v>
      </c>
      <c r="H16" s="20">
        <f>Arkusz2!Q11</f>
        <v>13.937</v>
      </c>
      <c r="I16" s="16" t="s">
        <v>32</v>
      </c>
      <c r="J16" s="16" t="s">
        <v>20</v>
      </c>
      <c r="K16" s="16" t="s">
        <v>21</v>
      </c>
      <c r="L16" s="16" t="s">
        <v>33</v>
      </c>
      <c r="M16" s="16" t="s">
        <v>55</v>
      </c>
      <c r="N16" s="16" t="s">
        <v>58</v>
      </c>
      <c r="O16" s="16" t="s">
        <v>59</v>
      </c>
      <c r="P16" s="16" t="s">
        <v>60</v>
      </c>
      <c r="Q16" s="18" t="s">
        <v>34</v>
      </c>
      <c r="R16"/>
    </row>
    <row r="17" spans="1:18" ht="24.75" customHeight="1">
      <c r="A17" s="15">
        <v>11</v>
      </c>
      <c r="B17" s="16" t="s">
        <v>61</v>
      </c>
      <c r="C17" s="16" t="s">
        <v>62</v>
      </c>
      <c r="D17" s="17" t="s">
        <v>63</v>
      </c>
      <c r="E17" s="18">
        <v>322056174728</v>
      </c>
      <c r="F17" s="18" t="s">
        <v>19</v>
      </c>
      <c r="G17" s="19">
        <v>39</v>
      </c>
      <c r="H17" s="20">
        <f>Arkusz2!Q12</f>
        <v>6.93</v>
      </c>
      <c r="I17" s="16" t="s">
        <v>32</v>
      </c>
      <c r="J17" s="16" t="s">
        <v>20</v>
      </c>
      <c r="K17" s="16" t="s">
        <v>21</v>
      </c>
      <c r="L17" s="16" t="s">
        <v>33</v>
      </c>
      <c r="M17" s="16" t="s">
        <v>64</v>
      </c>
      <c r="N17" s="16" t="s">
        <v>20</v>
      </c>
      <c r="O17" s="16" t="s">
        <v>21</v>
      </c>
      <c r="P17" s="16" t="s">
        <v>65</v>
      </c>
      <c r="Q17" s="18" t="s">
        <v>34</v>
      </c>
      <c r="R17"/>
    </row>
    <row r="18" spans="1:18" ht="18" customHeight="1">
      <c r="A18" s="15">
        <v>12</v>
      </c>
      <c r="B18" s="16" t="s">
        <v>66</v>
      </c>
      <c r="C18" s="16" t="s">
        <v>62</v>
      </c>
      <c r="D18" s="17" t="s">
        <v>67</v>
      </c>
      <c r="E18" s="18">
        <v>322056174734</v>
      </c>
      <c r="F18" s="18" t="s">
        <v>19</v>
      </c>
      <c r="G18" s="19">
        <v>32</v>
      </c>
      <c r="H18" s="20">
        <f>Arkusz2!Q13</f>
        <v>15.239</v>
      </c>
      <c r="I18" s="22" t="s">
        <v>32</v>
      </c>
      <c r="J18" s="18" t="s">
        <v>20</v>
      </c>
      <c r="K18" s="22" t="s">
        <v>21</v>
      </c>
      <c r="L18" s="18" t="s">
        <v>33</v>
      </c>
      <c r="M18" s="22" t="s">
        <v>64</v>
      </c>
      <c r="N18" s="18" t="s">
        <v>20</v>
      </c>
      <c r="O18" s="18" t="s">
        <v>21</v>
      </c>
      <c r="P18" s="22" t="s">
        <v>65</v>
      </c>
      <c r="Q18" s="18" t="s">
        <v>34</v>
      </c>
      <c r="R18"/>
    </row>
    <row r="19" spans="1:18" ht="20.25" customHeight="1">
      <c r="A19" s="15">
        <v>13</v>
      </c>
      <c r="B19" s="16" t="s">
        <v>68</v>
      </c>
      <c r="C19" s="16" t="s">
        <v>69</v>
      </c>
      <c r="D19" s="17" t="s">
        <v>70</v>
      </c>
      <c r="E19" s="18">
        <v>96814503</v>
      </c>
      <c r="F19" s="18" t="s">
        <v>19</v>
      </c>
      <c r="G19" s="19">
        <v>10</v>
      </c>
      <c r="H19" s="20">
        <f>Arkusz2!Q14</f>
        <v>6.015</v>
      </c>
      <c r="I19" s="16" t="s">
        <v>32</v>
      </c>
      <c r="J19" s="16" t="s">
        <v>20</v>
      </c>
      <c r="K19" s="16" t="s">
        <v>21</v>
      </c>
      <c r="L19" s="16" t="s">
        <v>33</v>
      </c>
      <c r="M19" s="16" t="s">
        <v>32</v>
      </c>
      <c r="N19" s="16" t="s">
        <v>20</v>
      </c>
      <c r="O19" s="16" t="s">
        <v>21</v>
      </c>
      <c r="P19" s="16" t="s">
        <v>33</v>
      </c>
      <c r="Q19" s="18" t="s">
        <v>34</v>
      </c>
      <c r="R19"/>
    </row>
    <row r="20" spans="1:18" ht="24.75" customHeight="1">
      <c r="A20" s="15">
        <v>14</v>
      </c>
      <c r="B20" s="16" t="s">
        <v>68</v>
      </c>
      <c r="C20" s="16" t="s">
        <v>71</v>
      </c>
      <c r="D20" s="17" t="s">
        <v>72</v>
      </c>
      <c r="E20" s="18">
        <v>93592680</v>
      </c>
      <c r="F20" s="18" t="s">
        <v>19</v>
      </c>
      <c r="G20" s="19">
        <v>10</v>
      </c>
      <c r="H20" s="20">
        <f>Arkusz2!Q15</f>
        <v>1.323</v>
      </c>
      <c r="I20" s="16" t="s">
        <v>32</v>
      </c>
      <c r="J20" s="16" t="s">
        <v>20</v>
      </c>
      <c r="K20" s="16" t="s">
        <v>21</v>
      </c>
      <c r="L20" s="16" t="s">
        <v>33</v>
      </c>
      <c r="M20" s="16" t="s">
        <v>32</v>
      </c>
      <c r="N20" s="16" t="s">
        <v>20</v>
      </c>
      <c r="O20" s="16" t="s">
        <v>21</v>
      </c>
      <c r="P20" s="16" t="s">
        <v>33</v>
      </c>
      <c r="Q20" s="18" t="s">
        <v>34</v>
      </c>
      <c r="R20"/>
    </row>
    <row r="21" spans="1:18" ht="24.75" customHeight="1">
      <c r="A21" s="15">
        <v>15</v>
      </c>
      <c r="B21" s="16" t="s">
        <v>73</v>
      </c>
      <c r="C21" s="16" t="s">
        <v>74</v>
      </c>
      <c r="D21" s="17" t="s">
        <v>75</v>
      </c>
      <c r="E21" s="23">
        <v>94420692</v>
      </c>
      <c r="F21" s="18" t="s">
        <v>19</v>
      </c>
      <c r="G21" s="19">
        <v>14</v>
      </c>
      <c r="H21" s="20">
        <f>Arkusz2!Q16</f>
        <v>0.858</v>
      </c>
      <c r="I21" s="16" t="s">
        <v>32</v>
      </c>
      <c r="J21" s="16" t="s">
        <v>20</v>
      </c>
      <c r="K21" s="16" t="s">
        <v>21</v>
      </c>
      <c r="L21" s="16" t="s">
        <v>33</v>
      </c>
      <c r="M21" s="16" t="s">
        <v>32</v>
      </c>
      <c r="N21" s="16" t="s">
        <v>20</v>
      </c>
      <c r="O21" s="16" t="s">
        <v>21</v>
      </c>
      <c r="P21" s="16" t="s">
        <v>33</v>
      </c>
      <c r="Q21" s="18" t="s">
        <v>34</v>
      </c>
      <c r="R21"/>
    </row>
    <row r="22" spans="1:18" ht="24.75" customHeight="1">
      <c r="A22" s="15">
        <v>16</v>
      </c>
      <c r="B22" s="16" t="s">
        <v>76</v>
      </c>
      <c r="C22" s="16" t="s">
        <v>77</v>
      </c>
      <c r="D22" s="17" t="s">
        <v>78</v>
      </c>
      <c r="E22" s="18">
        <v>96814628</v>
      </c>
      <c r="F22" s="18" t="s">
        <v>19</v>
      </c>
      <c r="G22" s="19">
        <v>10</v>
      </c>
      <c r="H22" s="20">
        <f>Arkusz2!Q17</f>
        <v>3.655</v>
      </c>
      <c r="I22" s="16" t="s">
        <v>32</v>
      </c>
      <c r="J22" s="16" t="s">
        <v>20</v>
      </c>
      <c r="K22" s="16" t="s">
        <v>21</v>
      </c>
      <c r="L22" s="16" t="s">
        <v>33</v>
      </c>
      <c r="M22" s="16" t="s">
        <v>32</v>
      </c>
      <c r="N22" s="16" t="s">
        <v>20</v>
      </c>
      <c r="O22" s="16" t="s">
        <v>21</v>
      </c>
      <c r="P22" s="16" t="s">
        <v>33</v>
      </c>
      <c r="Q22" s="18" t="s">
        <v>34</v>
      </c>
      <c r="R22"/>
    </row>
    <row r="23" spans="1:18" ht="24.75" customHeight="1">
      <c r="A23" s="15">
        <v>17</v>
      </c>
      <c r="B23" s="16" t="s">
        <v>79</v>
      </c>
      <c r="C23" s="16" t="s">
        <v>80</v>
      </c>
      <c r="D23" s="17" t="s">
        <v>81</v>
      </c>
      <c r="E23" s="18">
        <v>96814622</v>
      </c>
      <c r="F23" s="18" t="s">
        <v>19</v>
      </c>
      <c r="G23" s="19">
        <v>10</v>
      </c>
      <c r="H23" s="20">
        <f>Arkusz2!Q18</f>
        <v>1.956</v>
      </c>
      <c r="I23" s="16" t="s">
        <v>32</v>
      </c>
      <c r="J23" s="16" t="s">
        <v>20</v>
      </c>
      <c r="K23" s="16" t="s">
        <v>21</v>
      </c>
      <c r="L23" s="16" t="s">
        <v>33</v>
      </c>
      <c r="M23" s="16" t="s">
        <v>32</v>
      </c>
      <c r="N23" s="16" t="s">
        <v>20</v>
      </c>
      <c r="O23" s="16" t="s">
        <v>21</v>
      </c>
      <c r="P23" s="16" t="s">
        <v>33</v>
      </c>
      <c r="Q23" s="18" t="s">
        <v>34</v>
      </c>
      <c r="R23"/>
    </row>
    <row r="24" spans="1:18" ht="24.75" customHeight="1">
      <c r="A24" s="15">
        <v>18</v>
      </c>
      <c r="B24" s="16" t="s">
        <v>79</v>
      </c>
      <c r="C24" s="16" t="s">
        <v>82</v>
      </c>
      <c r="D24" s="17" t="s">
        <v>83</v>
      </c>
      <c r="E24" s="23">
        <v>94300604</v>
      </c>
      <c r="F24" s="18" t="s">
        <v>19</v>
      </c>
      <c r="G24" s="19">
        <v>10</v>
      </c>
      <c r="H24" s="20">
        <f>Arkusz2!Q19</f>
        <v>1.22</v>
      </c>
      <c r="I24" s="16" t="s">
        <v>32</v>
      </c>
      <c r="J24" s="16" t="s">
        <v>20</v>
      </c>
      <c r="K24" s="16" t="s">
        <v>21</v>
      </c>
      <c r="L24" s="16" t="s">
        <v>33</v>
      </c>
      <c r="M24" s="16" t="s">
        <v>32</v>
      </c>
      <c r="N24" s="16" t="s">
        <v>20</v>
      </c>
      <c r="O24" s="16" t="s">
        <v>21</v>
      </c>
      <c r="P24" s="16" t="s">
        <v>33</v>
      </c>
      <c r="Q24" s="18" t="s">
        <v>34</v>
      </c>
      <c r="R24"/>
    </row>
    <row r="25" spans="1:18" ht="24.75" customHeight="1">
      <c r="A25" s="15">
        <v>19</v>
      </c>
      <c r="B25" s="16" t="s">
        <v>84</v>
      </c>
      <c r="C25" s="16" t="s">
        <v>85</v>
      </c>
      <c r="D25" s="17" t="s">
        <v>86</v>
      </c>
      <c r="E25" s="18">
        <v>96814648</v>
      </c>
      <c r="F25" s="18" t="s">
        <v>41</v>
      </c>
      <c r="G25" s="19">
        <v>10</v>
      </c>
      <c r="H25" s="20">
        <f>Arkusz2!Q20</f>
        <v>0.197</v>
      </c>
      <c r="I25" s="16" t="s">
        <v>32</v>
      </c>
      <c r="J25" s="16" t="s">
        <v>20</v>
      </c>
      <c r="K25" s="16" t="s">
        <v>21</v>
      </c>
      <c r="L25" s="16" t="s">
        <v>33</v>
      </c>
      <c r="M25" s="16" t="s">
        <v>32</v>
      </c>
      <c r="N25" s="16" t="s">
        <v>20</v>
      </c>
      <c r="O25" s="16" t="s">
        <v>21</v>
      </c>
      <c r="P25" s="16" t="s">
        <v>33</v>
      </c>
      <c r="Q25" s="18" t="s">
        <v>34</v>
      </c>
      <c r="R25"/>
    </row>
    <row r="26" spans="1:18" ht="24.75" customHeight="1">
      <c r="A26" s="15">
        <v>20</v>
      </c>
      <c r="B26" s="16" t="s">
        <v>79</v>
      </c>
      <c r="C26" s="16" t="s">
        <v>87</v>
      </c>
      <c r="D26" s="17" t="s">
        <v>88</v>
      </c>
      <c r="E26" s="18">
        <v>96814649</v>
      </c>
      <c r="F26" s="18" t="s">
        <v>19</v>
      </c>
      <c r="G26" s="19">
        <v>13</v>
      </c>
      <c r="H26" s="20">
        <f>Arkusz2!Q21</f>
        <v>1</v>
      </c>
      <c r="I26" s="16" t="s">
        <v>32</v>
      </c>
      <c r="J26" s="16" t="s">
        <v>20</v>
      </c>
      <c r="K26" s="16" t="s">
        <v>21</v>
      </c>
      <c r="L26" s="16" t="s">
        <v>33</v>
      </c>
      <c r="M26" s="16" t="s">
        <v>32</v>
      </c>
      <c r="N26" s="16" t="s">
        <v>20</v>
      </c>
      <c r="O26" s="16" t="s">
        <v>21</v>
      </c>
      <c r="P26" s="16" t="s">
        <v>33</v>
      </c>
      <c r="Q26" s="18" t="s">
        <v>34</v>
      </c>
      <c r="R26"/>
    </row>
    <row r="27" spans="1:18" ht="42.75" customHeight="1">
      <c r="A27" s="15">
        <v>21</v>
      </c>
      <c r="B27" s="16" t="s">
        <v>89</v>
      </c>
      <c r="C27" s="16" t="s">
        <v>90</v>
      </c>
      <c r="D27" s="17" t="s">
        <v>91</v>
      </c>
      <c r="E27" s="18">
        <v>922258648</v>
      </c>
      <c r="F27" s="18" t="s">
        <v>19</v>
      </c>
      <c r="G27" s="19">
        <v>5</v>
      </c>
      <c r="H27" s="20">
        <f>Arkusz2!Q22</f>
        <v>0.718</v>
      </c>
      <c r="I27" s="16" t="s">
        <v>32</v>
      </c>
      <c r="J27" s="16" t="s">
        <v>20</v>
      </c>
      <c r="K27" s="16" t="s">
        <v>21</v>
      </c>
      <c r="L27" s="16" t="s">
        <v>33</v>
      </c>
      <c r="M27" s="16" t="s">
        <v>32</v>
      </c>
      <c r="N27" s="16" t="s">
        <v>20</v>
      </c>
      <c r="O27" s="16" t="s">
        <v>21</v>
      </c>
      <c r="P27" s="16" t="s">
        <v>33</v>
      </c>
      <c r="Q27" s="18" t="s">
        <v>34</v>
      </c>
      <c r="R27"/>
    </row>
    <row r="28" spans="1:17" ht="24.75" customHeight="1">
      <c r="A28" s="15">
        <v>22</v>
      </c>
      <c r="B28" s="16" t="s">
        <v>92</v>
      </c>
      <c r="C28" s="16" t="s">
        <v>93</v>
      </c>
      <c r="D28" s="17" t="s">
        <v>94</v>
      </c>
      <c r="E28" s="18">
        <v>26785539</v>
      </c>
      <c r="F28" s="18" t="s">
        <v>41</v>
      </c>
      <c r="G28" s="19">
        <v>1</v>
      </c>
      <c r="H28" s="20">
        <v>0.03</v>
      </c>
      <c r="I28" s="16" t="s">
        <v>32</v>
      </c>
      <c r="J28" s="16" t="s">
        <v>20</v>
      </c>
      <c r="K28" s="16" t="s">
        <v>21</v>
      </c>
      <c r="L28" s="16" t="s">
        <v>33</v>
      </c>
      <c r="M28" s="16" t="s">
        <v>32</v>
      </c>
      <c r="N28" s="16" t="s">
        <v>20</v>
      </c>
      <c r="O28" s="16" t="s">
        <v>21</v>
      </c>
      <c r="P28" s="16" t="s">
        <v>33</v>
      </c>
      <c r="Q28" s="18" t="s">
        <v>34</v>
      </c>
    </row>
    <row r="29" spans="1:18" ht="15.75" customHeight="1">
      <c r="A29" s="24"/>
      <c r="B29" s="25"/>
      <c r="C29" s="25"/>
      <c r="D29" s="26"/>
      <c r="E29" s="25"/>
      <c r="F29" s="25"/>
      <c r="G29" s="27">
        <f>SUM(G7:G27)</f>
        <v>324</v>
      </c>
      <c r="H29" s="28">
        <f>SUM(H7:H28)</f>
        <v>102.20100000000001</v>
      </c>
      <c r="I29" s="29"/>
      <c r="J29" s="29"/>
      <c r="K29" s="29"/>
      <c r="L29" s="29"/>
      <c r="M29" s="25"/>
      <c r="N29" s="25"/>
      <c r="O29" s="25"/>
      <c r="P29" s="25"/>
      <c r="Q29" s="25"/>
      <c r="R29"/>
    </row>
    <row r="30" spans="1:18" ht="16.5" customHeight="1">
      <c r="A30" s="30"/>
      <c r="B30" s="3" t="s">
        <v>95</v>
      </c>
      <c r="C30" s="25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/>
    </row>
    <row r="31" spans="1:17" ht="24.75" customHeight="1">
      <c r="A31" s="15">
        <v>23</v>
      </c>
      <c r="B31" s="16" t="s">
        <v>79</v>
      </c>
      <c r="C31" s="16" t="s">
        <v>96</v>
      </c>
      <c r="D31" s="17" t="s">
        <v>97</v>
      </c>
      <c r="E31" s="18">
        <v>96814636</v>
      </c>
      <c r="F31" s="18" t="s">
        <v>19</v>
      </c>
      <c r="G31" s="19">
        <v>10</v>
      </c>
      <c r="H31" s="20">
        <f>Arkusz2!Q26</f>
        <v>1.768</v>
      </c>
      <c r="I31" s="16" t="s">
        <v>32</v>
      </c>
      <c r="J31" s="16" t="s">
        <v>20</v>
      </c>
      <c r="K31" s="16" t="s">
        <v>21</v>
      </c>
      <c r="L31" s="16" t="s">
        <v>33</v>
      </c>
      <c r="M31" s="16" t="s">
        <v>32</v>
      </c>
      <c r="N31" s="16" t="s">
        <v>20</v>
      </c>
      <c r="O31" s="16" t="s">
        <v>21</v>
      </c>
      <c r="P31" s="16" t="s">
        <v>33</v>
      </c>
      <c r="Q31" s="18" t="s">
        <v>34</v>
      </c>
    </row>
    <row r="32" spans="7:17" ht="15.75" customHeight="1">
      <c r="G32"/>
      <c r="H32"/>
      <c r="I32"/>
      <c r="J32"/>
      <c r="K32"/>
      <c r="L32"/>
      <c r="Q32"/>
    </row>
    <row r="33" spans="7:12" ht="15.75" customHeight="1">
      <c r="G33" s="27">
        <f>SUM(G29+G31)</f>
        <v>334</v>
      </c>
      <c r="H33" s="28">
        <f>SUM(H29,H31)</f>
        <v>103.96900000000001</v>
      </c>
      <c r="I33" s="31"/>
      <c r="J33" s="31"/>
      <c r="K33" s="31"/>
      <c r="L33" s="31"/>
    </row>
  </sheetData>
  <sheetProtection selectLockedCells="1" selectUnlockedCells="1"/>
  <mergeCells count="1">
    <mergeCell ref="N1:Q1"/>
  </mergeCells>
  <printOptions/>
  <pageMargins left="0.7083333333333334" right="0.7083333333333334" top="0.5" bottom="0.5756944444444444" header="0.5118055555555555" footer="0.5118055555555555"/>
  <pageSetup fitToHeight="5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5" zoomScaleSheetLayoutView="85" zoomScalePageLayoutView="0" workbookViewId="0" topLeftCell="A18">
      <selection activeCell="Q28" sqref="Q28"/>
    </sheetView>
  </sheetViews>
  <sheetFormatPr defaultColWidth="8.7109375" defaultRowHeight="15.75" customHeight="1"/>
  <cols>
    <col min="1" max="1" width="8.7109375" style="0" customWidth="1"/>
    <col min="2" max="2" width="14.00390625" style="0" customWidth="1"/>
  </cols>
  <sheetData>
    <row r="1" spans="1:17" ht="15.75" customHeight="1">
      <c r="A1" s="11" t="s">
        <v>2</v>
      </c>
      <c r="B1" s="32" t="s">
        <v>3</v>
      </c>
      <c r="C1" s="32" t="s">
        <v>4</v>
      </c>
      <c r="D1" s="33" t="s">
        <v>98</v>
      </c>
      <c r="E1" s="33" t="s">
        <v>99</v>
      </c>
      <c r="F1" s="33" t="s">
        <v>100</v>
      </c>
      <c r="G1" s="33" t="s">
        <v>101</v>
      </c>
      <c r="H1" s="33" t="s">
        <v>102</v>
      </c>
      <c r="I1" s="33" t="s">
        <v>103</v>
      </c>
      <c r="J1" s="33" t="s">
        <v>104</v>
      </c>
      <c r="K1" s="33" t="s">
        <v>105</v>
      </c>
      <c r="L1" s="33" t="s">
        <v>106</v>
      </c>
      <c r="M1" s="33" t="s">
        <v>107</v>
      </c>
      <c r="N1" s="33" t="s">
        <v>108</v>
      </c>
      <c r="O1" s="33" t="s">
        <v>109</v>
      </c>
      <c r="P1" s="33" t="s">
        <v>110</v>
      </c>
      <c r="Q1" s="33" t="s">
        <v>111</v>
      </c>
    </row>
    <row r="2" spans="1:17" ht="54.75" customHeight="1">
      <c r="A2" s="15">
        <v>1</v>
      </c>
      <c r="B2" s="34" t="s">
        <v>16</v>
      </c>
      <c r="C2" s="34" t="s">
        <v>17</v>
      </c>
      <c r="D2" s="35">
        <f>150+70</f>
        <v>220</v>
      </c>
      <c r="E2" s="35">
        <v>0</v>
      </c>
      <c r="F2" s="35">
        <f>130+289</f>
        <v>419</v>
      </c>
      <c r="G2" s="35">
        <v>0</v>
      </c>
      <c r="H2" s="35">
        <f>103+229</f>
        <v>332</v>
      </c>
      <c r="I2" s="35">
        <v>0</v>
      </c>
      <c r="J2" s="35">
        <f>30+399</f>
        <v>429</v>
      </c>
      <c r="K2" s="35">
        <v>0</v>
      </c>
      <c r="L2" s="35">
        <f>183+92</f>
        <v>275</v>
      </c>
      <c r="M2" s="35">
        <v>0</v>
      </c>
      <c r="N2" s="35">
        <f>102+257</f>
        <v>359</v>
      </c>
      <c r="O2" s="35">
        <v>0</v>
      </c>
      <c r="P2" s="35">
        <f aca="true" t="shared" si="0" ref="P2:P23">SUM(D2:O2)</f>
        <v>2034</v>
      </c>
      <c r="Q2" s="36">
        <f aca="true" t="shared" si="1" ref="Q2:Q23">P2/1000</f>
        <v>2.034</v>
      </c>
    </row>
    <row r="3" spans="1:17" ht="54.75" customHeight="1">
      <c r="A3" s="15">
        <v>2</v>
      </c>
      <c r="B3" s="34" t="s">
        <v>24</v>
      </c>
      <c r="C3" s="34" t="s">
        <v>17</v>
      </c>
      <c r="D3" s="35">
        <f>167+890+1589</f>
        <v>2646</v>
      </c>
      <c r="E3" s="35">
        <v>0</v>
      </c>
      <c r="F3" s="35">
        <f>1533+1051</f>
        <v>2584</v>
      </c>
      <c r="G3" s="35">
        <v>0</v>
      </c>
      <c r="H3" s="35">
        <f>1565+1010</f>
        <v>2575</v>
      </c>
      <c r="I3" s="35">
        <v>0</v>
      </c>
      <c r="J3" s="35">
        <f>1706+1064</f>
        <v>2770</v>
      </c>
      <c r="K3" s="35">
        <v>0</v>
      </c>
      <c r="L3" s="35">
        <f>1190+1825</f>
        <v>3015</v>
      </c>
      <c r="M3" s="35">
        <v>0</v>
      </c>
      <c r="N3" s="35">
        <f>319+202</f>
        <v>521</v>
      </c>
      <c r="O3" s="35">
        <v>0</v>
      </c>
      <c r="P3" s="35">
        <f t="shared" si="0"/>
        <v>14111</v>
      </c>
      <c r="Q3" s="36">
        <f t="shared" si="1"/>
        <v>14.111</v>
      </c>
    </row>
    <row r="4" spans="1:17" ht="42" customHeight="1">
      <c r="A4" s="15">
        <v>3</v>
      </c>
      <c r="B4" s="34" t="s">
        <v>29</v>
      </c>
      <c r="C4" s="34" t="s">
        <v>30</v>
      </c>
      <c r="D4" s="35">
        <v>4</v>
      </c>
      <c r="E4" s="35">
        <v>0</v>
      </c>
      <c r="F4" s="35">
        <v>4</v>
      </c>
      <c r="G4" s="35">
        <v>0</v>
      </c>
      <c r="H4" s="35">
        <v>4</v>
      </c>
      <c r="I4" s="35">
        <v>0</v>
      </c>
      <c r="J4" s="35">
        <v>13</v>
      </c>
      <c r="K4" s="35">
        <v>0</v>
      </c>
      <c r="L4" s="35">
        <v>2</v>
      </c>
      <c r="M4" s="35">
        <v>0</v>
      </c>
      <c r="N4" s="35">
        <v>5</v>
      </c>
      <c r="O4" s="35">
        <v>0</v>
      </c>
      <c r="P4" s="35">
        <f t="shared" si="0"/>
        <v>32</v>
      </c>
      <c r="Q4" s="36">
        <f t="shared" si="1"/>
        <v>0.032</v>
      </c>
    </row>
    <row r="5" spans="1:17" ht="42" customHeight="1">
      <c r="A5" s="15">
        <v>4</v>
      </c>
      <c r="B5" s="34" t="s">
        <v>35</v>
      </c>
      <c r="C5" s="34" t="s">
        <v>36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f t="shared" si="0"/>
        <v>0</v>
      </c>
      <c r="Q5" s="36">
        <f t="shared" si="1"/>
        <v>0</v>
      </c>
    </row>
    <row r="6" spans="1:17" ht="41.25" customHeight="1">
      <c r="A6" s="15">
        <v>5</v>
      </c>
      <c r="B6" s="34" t="s">
        <v>38</v>
      </c>
      <c r="C6" s="34" t="s">
        <v>39</v>
      </c>
      <c r="D6" s="35">
        <v>33</v>
      </c>
      <c r="E6" s="35">
        <v>0</v>
      </c>
      <c r="F6" s="35">
        <v>264</v>
      </c>
      <c r="G6" s="35">
        <v>0</v>
      </c>
      <c r="H6" s="35">
        <v>234</v>
      </c>
      <c r="I6" s="35">
        <v>0</v>
      </c>
      <c r="J6" s="35">
        <v>548</v>
      </c>
      <c r="K6" s="35">
        <v>0</v>
      </c>
      <c r="L6" s="35">
        <v>18</v>
      </c>
      <c r="M6" s="35">
        <v>0</v>
      </c>
      <c r="N6" s="35">
        <v>181</v>
      </c>
      <c r="O6" s="35">
        <v>0</v>
      </c>
      <c r="P6" s="35">
        <f t="shared" si="0"/>
        <v>1278</v>
      </c>
      <c r="Q6" s="36">
        <f t="shared" si="1"/>
        <v>1.278</v>
      </c>
    </row>
    <row r="7" spans="1:17" ht="51" customHeight="1">
      <c r="A7" s="15">
        <v>6</v>
      </c>
      <c r="B7" s="34" t="s">
        <v>42</v>
      </c>
      <c r="C7" s="34" t="s">
        <v>43</v>
      </c>
      <c r="D7" s="35">
        <f>594+207</f>
        <v>801</v>
      </c>
      <c r="E7" s="35">
        <v>0</v>
      </c>
      <c r="F7" s="35">
        <f>465+153+134</f>
        <v>752</v>
      </c>
      <c r="G7" s="35"/>
      <c r="H7" s="35">
        <f>606+281</f>
        <v>887</v>
      </c>
      <c r="I7" s="35">
        <v>0</v>
      </c>
      <c r="J7" s="35">
        <f>248+154</f>
        <v>402</v>
      </c>
      <c r="K7" s="35">
        <v>0</v>
      </c>
      <c r="L7" s="35">
        <f>575+164+329</f>
        <v>1068</v>
      </c>
      <c r="M7" s="35">
        <v>0</v>
      </c>
      <c r="N7" s="35">
        <f>578+251</f>
        <v>829</v>
      </c>
      <c r="O7" s="35">
        <v>0</v>
      </c>
      <c r="P7" s="35">
        <f t="shared" si="0"/>
        <v>4739</v>
      </c>
      <c r="Q7" s="36">
        <f t="shared" si="1"/>
        <v>4.739</v>
      </c>
    </row>
    <row r="8" spans="1:17" ht="41.25" customHeight="1">
      <c r="A8" s="15">
        <v>7</v>
      </c>
      <c r="B8" s="34" t="s">
        <v>47</v>
      </c>
      <c r="C8" s="34" t="s">
        <v>48</v>
      </c>
      <c r="D8" s="35">
        <v>1745</v>
      </c>
      <c r="E8" s="35">
        <v>0</v>
      </c>
      <c r="F8" s="35">
        <v>2348</v>
      </c>
      <c r="G8" s="35">
        <v>0</v>
      </c>
      <c r="H8" s="35">
        <v>2287</v>
      </c>
      <c r="I8" s="35">
        <v>0</v>
      </c>
      <c r="J8" s="35">
        <v>2847</v>
      </c>
      <c r="K8" s="35">
        <v>0</v>
      </c>
      <c r="L8" s="35">
        <f>283+2196</f>
        <v>2479</v>
      </c>
      <c r="M8" s="35">
        <v>0</v>
      </c>
      <c r="N8" s="35">
        <v>2869</v>
      </c>
      <c r="O8" s="35">
        <v>0</v>
      </c>
      <c r="P8" s="35">
        <f t="shared" si="0"/>
        <v>14575</v>
      </c>
      <c r="Q8" s="36">
        <f t="shared" si="1"/>
        <v>14.575</v>
      </c>
    </row>
    <row r="9" spans="1:17" ht="54.75" customHeight="1">
      <c r="A9" s="15">
        <v>8</v>
      </c>
      <c r="B9" s="34" t="s">
        <v>50</v>
      </c>
      <c r="C9" s="34" t="s">
        <v>51</v>
      </c>
      <c r="D9" s="35">
        <f>219+98</f>
        <v>317</v>
      </c>
      <c r="E9" s="35">
        <v>0</v>
      </c>
      <c r="F9" s="35">
        <f>34+6+1+75+14</f>
        <v>130</v>
      </c>
      <c r="G9" s="35">
        <v>0</v>
      </c>
      <c r="H9" s="35">
        <f>1196+495</f>
        <v>1691</v>
      </c>
      <c r="I9" s="35">
        <v>0</v>
      </c>
      <c r="J9" s="35">
        <f>2506+1352</f>
        <v>3858</v>
      </c>
      <c r="K9" s="35">
        <v>0</v>
      </c>
      <c r="L9" s="35">
        <f>430+198+2717+1447</f>
        <v>4792</v>
      </c>
      <c r="M9" s="35">
        <v>0</v>
      </c>
      <c r="N9" s="35">
        <f>1017+469</f>
        <v>1486</v>
      </c>
      <c r="O9" s="35">
        <v>0</v>
      </c>
      <c r="P9" s="35">
        <f t="shared" si="0"/>
        <v>12274</v>
      </c>
      <c r="Q9" s="36">
        <f t="shared" si="1"/>
        <v>12.274</v>
      </c>
    </row>
    <row r="10" spans="1:17" ht="51.75" customHeight="1">
      <c r="A10" s="15">
        <v>9</v>
      </c>
      <c r="B10" s="34" t="s">
        <v>112</v>
      </c>
      <c r="C10" s="34" t="s">
        <v>53</v>
      </c>
      <c r="D10" s="35">
        <v>0</v>
      </c>
      <c r="E10" s="35">
        <v>3</v>
      </c>
      <c r="F10" s="35">
        <v>0</v>
      </c>
      <c r="G10" s="35">
        <v>19</v>
      </c>
      <c r="H10" s="35">
        <v>0</v>
      </c>
      <c r="I10" s="35">
        <v>13</v>
      </c>
      <c r="J10" s="35">
        <v>0</v>
      </c>
      <c r="K10" s="35">
        <v>19</v>
      </c>
      <c r="L10" s="35">
        <v>0</v>
      </c>
      <c r="M10" s="35">
        <v>14</v>
      </c>
      <c r="N10" s="35">
        <v>0</v>
      </c>
      <c r="O10" s="35">
        <v>12</v>
      </c>
      <c r="P10" s="35">
        <f t="shared" si="0"/>
        <v>80</v>
      </c>
      <c r="Q10" s="36">
        <f t="shared" si="1"/>
        <v>0.08</v>
      </c>
    </row>
    <row r="11" spans="1:17" ht="61.5" customHeight="1">
      <c r="A11" s="15">
        <v>10</v>
      </c>
      <c r="B11" s="34" t="s">
        <v>55</v>
      </c>
      <c r="C11" s="34" t="s">
        <v>56</v>
      </c>
      <c r="D11" s="35">
        <v>1343</v>
      </c>
      <c r="E11" s="35">
        <v>423</v>
      </c>
      <c r="F11" s="35">
        <v>2057</v>
      </c>
      <c r="G11" s="35">
        <v>652</v>
      </c>
      <c r="H11" s="35">
        <v>1590</v>
      </c>
      <c r="I11" s="35">
        <v>529</v>
      </c>
      <c r="J11" s="35">
        <v>2049</v>
      </c>
      <c r="K11" s="35">
        <v>660</v>
      </c>
      <c r="L11" s="35">
        <f>1543+136</f>
        <v>1679</v>
      </c>
      <c r="M11" s="35">
        <f>498+67</f>
        <v>565</v>
      </c>
      <c r="N11" s="35">
        <v>1869</v>
      </c>
      <c r="O11" s="35">
        <v>521</v>
      </c>
      <c r="P11" s="35">
        <f t="shared" si="0"/>
        <v>13937</v>
      </c>
      <c r="Q11" s="36">
        <f t="shared" si="1"/>
        <v>13.937</v>
      </c>
    </row>
    <row r="12" spans="1:17" ht="42" customHeight="1">
      <c r="A12" s="15">
        <v>11</v>
      </c>
      <c r="B12" s="34" t="s">
        <v>61</v>
      </c>
      <c r="C12" s="34" t="s">
        <v>62</v>
      </c>
      <c r="D12" s="35">
        <v>1369</v>
      </c>
      <c r="E12" s="35">
        <v>249</v>
      </c>
      <c r="F12" s="35">
        <v>1744</v>
      </c>
      <c r="G12" s="35">
        <v>175</v>
      </c>
      <c r="H12" s="35">
        <v>625</v>
      </c>
      <c r="I12" s="35">
        <v>114</v>
      </c>
      <c r="J12" s="35">
        <v>1704</v>
      </c>
      <c r="K12" s="35">
        <v>136</v>
      </c>
      <c r="L12" s="35">
        <v>220</v>
      </c>
      <c r="M12" s="35">
        <v>36</v>
      </c>
      <c r="N12" s="35">
        <v>499</v>
      </c>
      <c r="O12" s="35">
        <v>59</v>
      </c>
      <c r="P12" s="35">
        <f t="shared" si="0"/>
        <v>6930</v>
      </c>
      <c r="Q12" s="36">
        <f t="shared" si="1"/>
        <v>6.93</v>
      </c>
    </row>
    <row r="13" spans="1:17" ht="49.5" customHeight="1">
      <c r="A13" s="15">
        <v>12</v>
      </c>
      <c r="B13" s="34" t="s">
        <v>66</v>
      </c>
      <c r="C13" s="34" t="s">
        <v>62</v>
      </c>
      <c r="D13" s="35">
        <v>1767</v>
      </c>
      <c r="E13" s="35">
        <v>892</v>
      </c>
      <c r="F13" s="35">
        <v>1927</v>
      </c>
      <c r="G13" s="35">
        <v>1008</v>
      </c>
      <c r="H13" s="35">
        <v>1721</v>
      </c>
      <c r="I13" s="35">
        <v>843</v>
      </c>
      <c r="J13" s="35">
        <v>2778</v>
      </c>
      <c r="K13" s="35">
        <v>874</v>
      </c>
      <c r="L13" s="35">
        <v>1773</v>
      </c>
      <c r="M13" s="35">
        <v>804</v>
      </c>
      <c r="N13" s="35">
        <v>595</v>
      </c>
      <c r="O13" s="35">
        <v>257</v>
      </c>
      <c r="P13" s="35">
        <f t="shared" si="0"/>
        <v>15239</v>
      </c>
      <c r="Q13" s="36">
        <f t="shared" si="1"/>
        <v>15.239</v>
      </c>
    </row>
    <row r="14" spans="1:17" ht="42" customHeight="1">
      <c r="A14" s="15">
        <v>13</v>
      </c>
      <c r="B14" s="34" t="s">
        <v>68</v>
      </c>
      <c r="C14" s="34" t="s">
        <v>69</v>
      </c>
      <c r="D14" s="35">
        <v>366</v>
      </c>
      <c r="E14" s="35">
        <v>0</v>
      </c>
      <c r="F14" s="35">
        <v>250</v>
      </c>
      <c r="G14" s="35">
        <v>120</v>
      </c>
      <c r="H14" s="35">
        <v>470</v>
      </c>
      <c r="I14" s="35">
        <v>225</v>
      </c>
      <c r="J14" s="35">
        <f>1573+45</f>
        <v>1618</v>
      </c>
      <c r="K14" s="35">
        <f>1048+25</f>
        <v>1073</v>
      </c>
      <c r="L14" s="35">
        <f>991+548</f>
        <v>1539</v>
      </c>
      <c r="M14" s="35">
        <v>0</v>
      </c>
      <c r="N14" s="35">
        <v>229</v>
      </c>
      <c r="O14" s="35">
        <v>125</v>
      </c>
      <c r="P14" s="35">
        <f t="shared" si="0"/>
        <v>6015</v>
      </c>
      <c r="Q14" s="36">
        <f t="shared" si="1"/>
        <v>6.015</v>
      </c>
    </row>
    <row r="15" spans="1:17" ht="51" customHeight="1">
      <c r="A15" s="15">
        <v>14</v>
      </c>
      <c r="B15" s="34" t="s">
        <v>68</v>
      </c>
      <c r="C15" s="34" t="s">
        <v>71</v>
      </c>
      <c r="D15" s="35">
        <v>33</v>
      </c>
      <c r="E15" s="35">
        <v>0</v>
      </c>
      <c r="F15" s="35">
        <f>52+168</f>
        <v>220</v>
      </c>
      <c r="G15" s="35">
        <v>64</v>
      </c>
      <c r="H15" s="35">
        <v>244</v>
      </c>
      <c r="I15" s="35">
        <v>0</v>
      </c>
      <c r="J15" s="35">
        <v>548</v>
      </c>
      <c r="K15" s="35">
        <v>0</v>
      </c>
      <c r="L15" s="35">
        <v>140</v>
      </c>
      <c r="M15" s="35">
        <v>73</v>
      </c>
      <c r="N15" s="35">
        <v>1</v>
      </c>
      <c r="O15" s="35">
        <v>0</v>
      </c>
      <c r="P15" s="35">
        <f t="shared" si="0"/>
        <v>1323</v>
      </c>
      <c r="Q15" s="36">
        <f t="shared" si="1"/>
        <v>1.323</v>
      </c>
    </row>
    <row r="16" spans="1:17" ht="42" customHeight="1">
      <c r="A16" s="15">
        <v>15</v>
      </c>
      <c r="B16" s="34" t="s">
        <v>73</v>
      </c>
      <c r="C16" s="34" t="s">
        <v>74</v>
      </c>
      <c r="D16" s="35">
        <v>46</v>
      </c>
      <c r="E16" s="35">
        <v>16</v>
      </c>
      <c r="F16" s="35">
        <v>17</v>
      </c>
      <c r="G16" s="35">
        <v>38</v>
      </c>
      <c r="H16" s="35">
        <v>12</v>
      </c>
      <c r="I16" s="35">
        <v>9</v>
      </c>
      <c r="J16" s="35">
        <v>314</v>
      </c>
      <c r="K16" s="35">
        <v>249</v>
      </c>
      <c r="L16" s="35">
        <v>78</v>
      </c>
      <c r="M16" s="35">
        <v>52</v>
      </c>
      <c r="N16" s="35">
        <v>16</v>
      </c>
      <c r="O16" s="35">
        <v>11</v>
      </c>
      <c r="P16" s="35">
        <f t="shared" si="0"/>
        <v>858</v>
      </c>
      <c r="Q16" s="36">
        <f t="shared" si="1"/>
        <v>0.858</v>
      </c>
    </row>
    <row r="17" spans="1:17" ht="41.25" customHeight="1">
      <c r="A17" s="15">
        <v>16</v>
      </c>
      <c r="B17" s="34" t="s">
        <v>76</v>
      </c>
      <c r="C17" s="34" t="s">
        <v>77</v>
      </c>
      <c r="D17" s="35">
        <v>40</v>
      </c>
      <c r="E17" s="35">
        <v>0</v>
      </c>
      <c r="F17" s="35">
        <v>154</v>
      </c>
      <c r="G17" s="35">
        <v>82</v>
      </c>
      <c r="H17" s="35">
        <v>244</v>
      </c>
      <c r="I17" s="35">
        <v>0</v>
      </c>
      <c r="J17" s="35">
        <v>1769</v>
      </c>
      <c r="K17" s="35">
        <v>1269</v>
      </c>
      <c r="L17" s="35">
        <v>1</v>
      </c>
      <c r="M17" s="35">
        <v>96</v>
      </c>
      <c r="N17" s="35">
        <v>0</v>
      </c>
      <c r="O17" s="35">
        <v>0</v>
      </c>
      <c r="P17" s="35">
        <f t="shared" si="0"/>
        <v>3655</v>
      </c>
      <c r="Q17" s="36">
        <f t="shared" si="1"/>
        <v>3.655</v>
      </c>
    </row>
    <row r="18" spans="1:17" ht="31.5" customHeight="1">
      <c r="A18" s="15">
        <v>17</v>
      </c>
      <c r="B18" s="34" t="s">
        <v>79</v>
      </c>
      <c r="C18" s="34" t="s">
        <v>80</v>
      </c>
      <c r="D18" s="35">
        <v>0</v>
      </c>
      <c r="E18" s="35">
        <v>0</v>
      </c>
      <c r="F18" s="35">
        <v>29</v>
      </c>
      <c r="G18" s="35">
        <v>0</v>
      </c>
      <c r="H18" s="35">
        <v>77</v>
      </c>
      <c r="I18" s="35">
        <v>46</v>
      </c>
      <c r="J18" s="35">
        <v>675</v>
      </c>
      <c r="K18" s="35">
        <v>417</v>
      </c>
      <c r="L18" s="35">
        <v>40</v>
      </c>
      <c r="M18" s="35">
        <v>81</v>
      </c>
      <c r="N18" s="35">
        <v>362</v>
      </c>
      <c r="O18" s="35">
        <v>229</v>
      </c>
      <c r="P18" s="35">
        <f t="shared" si="0"/>
        <v>1956</v>
      </c>
      <c r="Q18" s="36">
        <f t="shared" si="1"/>
        <v>1.956</v>
      </c>
    </row>
    <row r="19" spans="1:17" ht="51.75" customHeight="1">
      <c r="A19" s="15">
        <v>18</v>
      </c>
      <c r="B19" s="34" t="s">
        <v>79</v>
      </c>
      <c r="C19" s="34" t="s">
        <v>82</v>
      </c>
      <c r="D19" s="35">
        <v>249</v>
      </c>
      <c r="E19" s="35">
        <v>92</v>
      </c>
      <c r="F19" s="35">
        <v>78</v>
      </c>
      <c r="G19" s="35">
        <v>0</v>
      </c>
      <c r="H19" s="35">
        <v>142</v>
      </c>
      <c r="I19" s="35">
        <v>0</v>
      </c>
      <c r="J19" s="35">
        <v>4</v>
      </c>
      <c r="K19" s="35">
        <v>0</v>
      </c>
      <c r="L19" s="35">
        <v>211</v>
      </c>
      <c r="M19" s="35">
        <v>234</v>
      </c>
      <c r="N19" s="35">
        <v>210</v>
      </c>
      <c r="O19" s="35">
        <v>0</v>
      </c>
      <c r="P19" s="35">
        <f t="shared" si="0"/>
        <v>1220</v>
      </c>
      <c r="Q19" s="36">
        <f t="shared" si="1"/>
        <v>1.22</v>
      </c>
    </row>
    <row r="20" spans="1:17" ht="42" customHeight="1">
      <c r="A20" s="15">
        <v>19</v>
      </c>
      <c r="B20" s="34" t="s">
        <v>84</v>
      </c>
      <c r="C20" s="34" t="s">
        <v>85</v>
      </c>
      <c r="D20" s="35">
        <v>40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139</v>
      </c>
      <c r="K20" s="35">
        <v>0</v>
      </c>
      <c r="L20" s="35">
        <v>18</v>
      </c>
      <c r="M20" s="35">
        <v>0</v>
      </c>
      <c r="N20" s="35">
        <v>0</v>
      </c>
      <c r="O20" s="35">
        <v>0</v>
      </c>
      <c r="P20" s="35">
        <f t="shared" si="0"/>
        <v>197</v>
      </c>
      <c r="Q20" s="36">
        <f t="shared" si="1"/>
        <v>0.197</v>
      </c>
    </row>
    <row r="21" spans="1:17" ht="41.25" customHeight="1">
      <c r="A21" s="15">
        <v>20</v>
      </c>
      <c r="B21" s="34" t="s">
        <v>79</v>
      </c>
      <c r="C21" s="34" t="s">
        <v>87</v>
      </c>
      <c r="D21" s="35">
        <v>33</v>
      </c>
      <c r="E21" s="35">
        <v>0</v>
      </c>
      <c r="F21" s="35">
        <v>0</v>
      </c>
      <c r="G21" s="35">
        <v>0</v>
      </c>
      <c r="H21" s="35">
        <v>244</v>
      </c>
      <c r="I21" s="35">
        <v>0</v>
      </c>
      <c r="J21" s="35">
        <v>445</v>
      </c>
      <c r="K21" s="35">
        <v>103</v>
      </c>
      <c r="L21" s="35">
        <v>56</v>
      </c>
      <c r="M21" s="35">
        <v>110</v>
      </c>
      <c r="N21" s="35">
        <v>9</v>
      </c>
      <c r="O21" s="35">
        <v>0</v>
      </c>
      <c r="P21" s="35">
        <f t="shared" si="0"/>
        <v>1000</v>
      </c>
      <c r="Q21" s="36">
        <f t="shared" si="1"/>
        <v>1</v>
      </c>
    </row>
    <row r="22" spans="1:17" ht="51.75" customHeight="1">
      <c r="A22" s="15">
        <v>21</v>
      </c>
      <c r="B22" s="34" t="s">
        <v>89</v>
      </c>
      <c r="C22" s="34" t="s">
        <v>90</v>
      </c>
      <c r="D22" s="35">
        <v>0</v>
      </c>
      <c r="E22" s="35">
        <v>49</v>
      </c>
      <c r="F22" s="35">
        <v>0</v>
      </c>
      <c r="G22" s="35">
        <v>50</v>
      </c>
      <c r="H22" s="35">
        <v>87</v>
      </c>
      <c r="I22" s="35">
        <v>0</v>
      </c>
      <c r="J22" s="35">
        <v>273</v>
      </c>
      <c r="K22" s="35">
        <v>156</v>
      </c>
      <c r="L22" s="35">
        <v>0</v>
      </c>
      <c r="M22" s="35">
        <v>72</v>
      </c>
      <c r="N22" s="35">
        <v>0</v>
      </c>
      <c r="O22" s="35">
        <v>31</v>
      </c>
      <c r="P22" s="35">
        <f t="shared" si="0"/>
        <v>718</v>
      </c>
      <c r="Q22" s="36">
        <f t="shared" si="1"/>
        <v>0.718</v>
      </c>
    </row>
    <row r="23" spans="1:17" ht="51.75" customHeight="1">
      <c r="A23" s="15">
        <v>22</v>
      </c>
      <c r="B23" s="34" t="s">
        <v>92</v>
      </c>
      <c r="C23" s="34" t="s">
        <v>93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f t="shared" si="0"/>
        <v>0</v>
      </c>
      <c r="Q23" s="36">
        <f t="shared" si="1"/>
        <v>0</v>
      </c>
    </row>
    <row r="24" spans="1:17" ht="15.75" customHeight="1">
      <c r="A24" s="24"/>
      <c r="B24" s="25"/>
      <c r="C24" s="25"/>
      <c r="Q24" s="36">
        <f>SUM(Q2:Q23)</f>
        <v>102.171</v>
      </c>
    </row>
    <row r="25" spans="1:17" ht="16.5" customHeight="1">
      <c r="A25" s="37"/>
      <c r="B25" s="38" t="s">
        <v>95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32.25" customHeight="1">
      <c r="A26" s="40">
        <v>23</v>
      </c>
      <c r="B26" s="34" t="s">
        <v>79</v>
      </c>
      <c r="C26" s="34" t="s">
        <v>96</v>
      </c>
      <c r="D26" s="35">
        <v>119</v>
      </c>
      <c r="E26" s="35">
        <v>86</v>
      </c>
      <c r="F26" s="35">
        <f>120+64</f>
        <v>184</v>
      </c>
      <c r="G26" s="35">
        <f>34+18</f>
        <v>52</v>
      </c>
      <c r="H26" s="35">
        <v>0</v>
      </c>
      <c r="I26" s="35">
        <v>0</v>
      </c>
      <c r="J26" s="35">
        <v>556</v>
      </c>
      <c r="K26" s="35">
        <v>397</v>
      </c>
      <c r="L26" s="35">
        <v>89</v>
      </c>
      <c r="M26" s="35">
        <v>54</v>
      </c>
      <c r="N26" s="35">
        <v>146</v>
      </c>
      <c r="O26" s="35">
        <v>85</v>
      </c>
      <c r="P26" s="35">
        <f>SUM(D26:O26)</f>
        <v>1768</v>
      </c>
      <c r="Q26" s="36">
        <f>P26/1000</f>
        <v>1.768</v>
      </c>
    </row>
    <row r="27" spans="1:17" ht="15.75" customHeight="1">
      <c r="A27" s="40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>
        <f>Q24+Q26</f>
        <v>103.93900000000001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</dc:creator>
  <cp:keywords/>
  <dc:description/>
  <cp:lastModifiedBy>Zoneo</cp:lastModifiedBy>
  <cp:lastPrinted>2020-06-17T11:03:06Z</cp:lastPrinted>
  <dcterms:created xsi:type="dcterms:W3CDTF">2006-09-15T23:00:00Z</dcterms:created>
  <dcterms:modified xsi:type="dcterms:W3CDTF">2021-11-26T12:33:57Z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99a274e9-8cdb-400b-ab09-e210bc25e986</vt:lpwstr>
  </property>
</Properties>
</file>