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aadam\OneDrive\Dokumenty\POSTĘPOWANIA 2023\GAZ\GRUPY\Gostyńska GZ\Dokumentacja\"/>
    </mc:Choice>
  </mc:AlternateContent>
  <xr:revisionPtr revIDLastSave="0" documentId="13_ncr:1_{265E0E68-A0D3-434C-802C-6A256F249A72}" xr6:coauthVersionLast="47" xr6:coauthVersionMax="47" xr10:uidLastSave="{00000000-0000-0000-0000-000000000000}"/>
  <bookViews>
    <workbookView xWindow="-108" yWindow="-108" windowWidth="23256" windowHeight="12456" tabRatio="601" xr2:uid="{00000000-000D-0000-FFFF-FFFF00000000}"/>
  </bookViews>
  <sheets>
    <sheet name="Sheet1" sheetId="1" r:id="rId1"/>
  </sheets>
  <definedNames>
    <definedName name="_xlnm._FilterDatabase" localSheetId="0" hidden="1">Sheet1!$A$3:$AO$133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L41" i="1" l="1"/>
  <c r="AL42" i="1"/>
  <c r="AL43" i="1"/>
  <c r="AL44" i="1"/>
  <c r="AM44" i="1" l="1"/>
  <c r="AN44" i="1"/>
  <c r="AM43" i="1"/>
  <c r="AN43" i="1"/>
  <c r="AM42" i="1"/>
  <c r="AN42" i="1"/>
  <c r="AM41" i="1"/>
  <c r="AN41" i="1"/>
  <c r="O132" i="1" l="1"/>
  <c r="AL20" i="1" l="1"/>
  <c r="X20" i="1"/>
  <c r="AN20" i="1" l="1"/>
  <c r="AM20" i="1"/>
  <c r="AL17" i="1"/>
  <c r="X17" i="1"/>
  <c r="AN17" i="1" l="1"/>
  <c r="AM17" i="1"/>
  <c r="O133" i="1"/>
  <c r="J141" i="1"/>
  <c r="L158" i="1" l="1"/>
  <c r="K158" i="1" l="1"/>
  <c r="I158" i="1"/>
  <c r="H158" i="1"/>
  <c r="F158" i="1"/>
  <c r="E158" i="1"/>
  <c r="J142" i="1" l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G149" i="1"/>
  <c r="J158" i="1" l="1"/>
  <c r="G141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X125" i="1"/>
  <c r="X126" i="1"/>
  <c r="X127" i="1"/>
  <c r="X128" i="1"/>
  <c r="X129" i="1"/>
  <c r="X130" i="1"/>
  <c r="X131" i="1"/>
  <c r="X99" i="1"/>
  <c r="AL131" i="1"/>
  <c r="AL130" i="1"/>
  <c r="AL129" i="1"/>
  <c r="AL128" i="1"/>
  <c r="AL127" i="1"/>
  <c r="AL126" i="1"/>
  <c r="AL125" i="1"/>
  <c r="AE124" i="1"/>
  <c r="AL124" i="1" s="1"/>
  <c r="AL123" i="1"/>
  <c r="AL122" i="1"/>
  <c r="AL121" i="1"/>
  <c r="AL120" i="1"/>
  <c r="AL119" i="1"/>
  <c r="AL118" i="1"/>
  <c r="AL117" i="1"/>
  <c r="AL116" i="1"/>
  <c r="AL115" i="1"/>
  <c r="AL114" i="1"/>
  <c r="AL113" i="1"/>
  <c r="AL112" i="1"/>
  <c r="AL111" i="1"/>
  <c r="AG110" i="1"/>
  <c r="AL110" i="1" s="1"/>
  <c r="AL109" i="1"/>
  <c r="AL108" i="1"/>
  <c r="AL107" i="1"/>
  <c r="AL106" i="1"/>
  <c r="AL105" i="1"/>
  <c r="AL104" i="1"/>
  <c r="AL103" i="1"/>
  <c r="AL102" i="1"/>
  <c r="AL101" i="1"/>
  <c r="AL100" i="1"/>
  <c r="AL99" i="1"/>
  <c r="AL84" i="1"/>
  <c r="AN84" i="1" l="1"/>
  <c r="AM84" i="1"/>
  <c r="AN99" i="1"/>
  <c r="AM99" i="1"/>
  <c r="AN100" i="1"/>
  <c r="AM100" i="1"/>
  <c r="AN101" i="1"/>
  <c r="AM101" i="1"/>
  <c r="AN102" i="1"/>
  <c r="AM102" i="1"/>
  <c r="AN103" i="1"/>
  <c r="AM103" i="1"/>
  <c r="AN104" i="1"/>
  <c r="AM104" i="1"/>
  <c r="AN105" i="1"/>
  <c r="AM105" i="1"/>
  <c r="AN106" i="1"/>
  <c r="AM106" i="1"/>
  <c r="AN107" i="1"/>
  <c r="AM107" i="1"/>
  <c r="AN108" i="1"/>
  <c r="AM108" i="1"/>
  <c r="AN109" i="1"/>
  <c r="AM109" i="1"/>
  <c r="AN110" i="1"/>
  <c r="AM110" i="1"/>
  <c r="AN111" i="1"/>
  <c r="AM111" i="1"/>
  <c r="AN112" i="1"/>
  <c r="AM112" i="1"/>
  <c r="AN113" i="1"/>
  <c r="AM113" i="1"/>
  <c r="AN114" i="1"/>
  <c r="AM114" i="1"/>
  <c r="AN115" i="1"/>
  <c r="AM115" i="1"/>
  <c r="AN116" i="1"/>
  <c r="AM116" i="1"/>
  <c r="AN117" i="1"/>
  <c r="AM117" i="1"/>
  <c r="AN118" i="1"/>
  <c r="AM118" i="1"/>
  <c r="AN119" i="1"/>
  <c r="AM119" i="1"/>
  <c r="AN120" i="1"/>
  <c r="AM120" i="1"/>
  <c r="AN121" i="1"/>
  <c r="AM121" i="1"/>
  <c r="AN122" i="1"/>
  <c r="AM122" i="1"/>
  <c r="AN123" i="1"/>
  <c r="AM123" i="1"/>
  <c r="AN124" i="1"/>
  <c r="AM124" i="1"/>
  <c r="AN125" i="1"/>
  <c r="AM125" i="1"/>
  <c r="AN126" i="1"/>
  <c r="AM126" i="1"/>
  <c r="AN127" i="1"/>
  <c r="AM127" i="1"/>
  <c r="AN128" i="1"/>
  <c r="AM128" i="1"/>
  <c r="AN129" i="1"/>
  <c r="AM129" i="1"/>
  <c r="AN130" i="1"/>
  <c r="AM130" i="1"/>
  <c r="AN131" i="1"/>
  <c r="AM131" i="1"/>
  <c r="X83" i="1"/>
  <c r="AL83" i="1"/>
  <c r="AN83" i="1" l="1"/>
  <c r="AM83" i="1"/>
  <c r="AL97" i="1"/>
  <c r="X97" i="1"/>
  <c r="AL96" i="1"/>
  <c r="X96" i="1"/>
  <c r="AL95" i="1"/>
  <c r="X95" i="1"/>
  <c r="AN95" i="1" l="1"/>
  <c r="AM95" i="1"/>
  <c r="AN96" i="1"/>
  <c r="AM96" i="1"/>
  <c r="AN97" i="1"/>
  <c r="AM97" i="1"/>
  <c r="AL68" i="1"/>
  <c r="X68" i="1"/>
  <c r="AN68" i="1" l="1"/>
  <c r="AM68" i="1"/>
  <c r="AK89" i="1"/>
  <c r="AA89" i="1"/>
  <c r="AG89" i="1"/>
  <c r="AK88" i="1" l="1"/>
  <c r="AL72" i="1" l="1"/>
  <c r="AG4" i="1"/>
  <c r="AL4" i="1" s="1"/>
  <c r="AN4" i="1" l="1"/>
  <c r="AM4" i="1"/>
  <c r="AN72" i="1"/>
  <c r="AM72" i="1"/>
  <c r="AL45" i="1"/>
  <c r="AN45" i="1" l="1"/>
  <c r="AM45" i="1"/>
  <c r="AL13" i="1"/>
  <c r="X13" i="1"/>
  <c r="AN13" i="1" l="1"/>
  <c r="AM13" i="1"/>
  <c r="AH64" i="1"/>
  <c r="AI69" i="1" l="1"/>
  <c r="AI92" i="1" l="1"/>
  <c r="AG92" i="1"/>
  <c r="AH93" i="1"/>
  <c r="AL92" i="1" l="1"/>
  <c r="AK91" i="1"/>
  <c r="AI91" i="1"/>
  <c r="AG91" i="1"/>
  <c r="AH86" i="1"/>
  <c r="AN92" i="1" l="1"/>
  <c r="AM92" i="1"/>
  <c r="AJ19" i="1"/>
  <c r="AG44" i="1"/>
  <c r="AI44" i="1"/>
  <c r="AL49" i="1" l="1"/>
  <c r="AL51" i="1"/>
  <c r="AL52" i="1"/>
  <c r="AH50" i="1"/>
  <c r="AL50" i="1" s="1"/>
  <c r="AH48" i="1"/>
  <c r="AH47" i="1"/>
  <c r="AH46" i="1"/>
  <c r="AH55" i="1"/>
  <c r="AN50" i="1" l="1"/>
  <c r="AM50" i="1"/>
  <c r="AN52" i="1"/>
  <c r="AM52" i="1"/>
  <c r="AN51" i="1"/>
  <c r="AM51" i="1"/>
  <c r="AN49" i="1"/>
  <c r="AM49" i="1"/>
  <c r="AI28" i="1"/>
  <c r="AL28" i="1"/>
  <c r="AL29" i="1"/>
  <c r="AL30" i="1"/>
  <c r="AN30" i="1" l="1"/>
  <c r="AM30" i="1"/>
  <c r="AN29" i="1"/>
  <c r="AM29" i="1"/>
  <c r="AN28" i="1"/>
  <c r="AM28" i="1"/>
  <c r="AL5" i="1"/>
  <c r="AL6" i="1"/>
  <c r="AL7" i="1"/>
  <c r="AL8" i="1"/>
  <c r="AL9" i="1"/>
  <c r="AL10" i="1"/>
  <c r="AL11" i="1"/>
  <c r="AL12" i="1"/>
  <c r="AL14" i="1"/>
  <c r="AL15" i="1"/>
  <c r="AL16" i="1"/>
  <c r="AL18" i="1"/>
  <c r="AL19" i="1"/>
  <c r="AL21" i="1"/>
  <c r="AL22" i="1"/>
  <c r="AL23" i="1"/>
  <c r="AL24" i="1"/>
  <c r="AL25" i="1"/>
  <c r="AL26" i="1"/>
  <c r="AL27" i="1"/>
  <c r="AL31" i="1"/>
  <c r="AL32" i="1"/>
  <c r="AL33" i="1"/>
  <c r="AL34" i="1"/>
  <c r="AL35" i="1"/>
  <c r="AL36" i="1"/>
  <c r="AL37" i="1"/>
  <c r="AL38" i="1"/>
  <c r="AL39" i="1"/>
  <c r="AL40" i="1"/>
  <c r="AL46" i="1"/>
  <c r="AL47" i="1"/>
  <c r="AL48" i="1"/>
  <c r="AL53" i="1"/>
  <c r="AL54" i="1"/>
  <c r="AL55" i="1"/>
  <c r="AL56" i="1"/>
  <c r="AL57" i="1"/>
  <c r="AL58" i="1"/>
  <c r="AL59" i="1"/>
  <c r="AL60" i="1"/>
  <c r="AL61" i="1"/>
  <c r="AL62" i="1"/>
  <c r="AL63" i="1"/>
  <c r="AL64" i="1"/>
  <c r="AL65" i="1"/>
  <c r="AL66" i="1"/>
  <c r="AL67" i="1"/>
  <c r="AL69" i="1"/>
  <c r="AL70" i="1"/>
  <c r="AL71" i="1"/>
  <c r="AL73" i="1"/>
  <c r="AL74" i="1"/>
  <c r="AL75" i="1"/>
  <c r="AL76" i="1"/>
  <c r="AL77" i="1"/>
  <c r="AL78" i="1"/>
  <c r="AL79" i="1"/>
  <c r="AL80" i="1"/>
  <c r="AL81" i="1"/>
  <c r="AL82" i="1"/>
  <c r="AL85" i="1"/>
  <c r="AL86" i="1"/>
  <c r="AL87" i="1"/>
  <c r="AL88" i="1"/>
  <c r="AL89" i="1"/>
  <c r="AL90" i="1"/>
  <c r="AL91" i="1"/>
  <c r="AL93" i="1"/>
  <c r="AL94" i="1"/>
  <c r="AL98" i="1"/>
  <c r="AL132" i="1" l="1"/>
  <c r="AN98" i="1"/>
  <c r="AM98" i="1"/>
  <c r="AN94" i="1"/>
  <c r="AM94" i="1"/>
  <c r="AN93" i="1"/>
  <c r="AM93" i="1"/>
  <c r="AN91" i="1"/>
  <c r="AM91" i="1"/>
  <c r="AN90" i="1"/>
  <c r="AM90" i="1"/>
  <c r="AN89" i="1"/>
  <c r="AM89" i="1"/>
  <c r="AN88" i="1"/>
  <c r="AM88" i="1"/>
  <c r="AN87" i="1"/>
  <c r="AM87" i="1"/>
  <c r="AN86" i="1"/>
  <c r="AM86" i="1"/>
  <c r="AN85" i="1"/>
  <c r="AM85" i="1"/>
  <c r="AN82" i="1"/>
  <c r="AM82" i="1"/>
  <c r="AN81" i="1"/>
  <c r="AM81" i="1"/>
  <c r="AN80" i="1"/>
  <c r="AM80" i="1"/>
  <c r="AN79" i="1"/>
  <c r="AM79" i="1"/>
  <c r="AN78" i="1"/>
  <c r="AM78" i="1"/>
  <c r="AN77" i="1"/>
  <c r="AM77" i="1"/>
  <c r="AN76" i="1"/>
  <c r="AM76" i="1"/>
  <c r="AN75" i="1"/>
  <c r="AM75" i="1"/>
  <c r="AN74" i="1"/>
  <c r="AM74" i="1"/>
  <c r="AN73" i="1"/>
  <c r="AM73" i="1"/>
  <c r="AN71" i="1"/>
  <c r="AM71" i="1"/>
  <c r="AN70" i="1"/>
  <c r="AM70" i="1"/>
  <c r="AN69" i="1"/>
  <c r="AM69" i="1"/>
  <c r="AN67" i="1"/>
  <c r="AM67" i="1"/>
  <c r="AN66" i="1"/>
  <c r="AM66" i="1"/>
  <c r="AN65" i="1"/>
  <c r="AM65" i="1"/>
  <c r="AN64" i="1"/>
  <c r="AM64" i="1"/>
  <c r="AN63" i="1"/>
  <c r="AM63" i="1"/>
  <c r="AN62" i="1"/>
  <c r="AM62" i="1"/>
  <c r="AN61" i="1"/>
  <c r="AM61" i="1"/>
  <c r="AN60" i="1"/>
  <c r="AM60" i="1"/>
  <c r="AN59" i="1"/>
  <c r="AM59" i="1"/>
  <c r="AN58" i="1"/>
  <c r="AM58" i="1"/>
  <c r="AN57" i="1"/>
  <c r="AM57" i="1"/>
  <c r="AN56" i="1"/>
  <c r="AM56" i="1"/>
  <c r="AN55" i="1"/>
  <c r="AM55" i="1"/>
  <c r="AN54" i="1"/>
  <c r="AM54" i="1"/>
  <c r="AN53" i="1"/>
  <c r="AM53" i="1"/>
  <c r="AN48" i="1"/>
  <c r="AM48" i="1"/>
  <c r="AN47" i="1"/>
  <c r="AM47" i="1"/>
  <c r="AN46" i="1"/>
  <c r="AM46" i="1"/>
  <c r="AN40" i="1"/>
  <c r="AM40" i="1"/>
  <c r="AN39" i="1"/>
  <c r="AM39" i="1"/>
  <c r="AN38" i="1"/>
  <c r="AM38" i="1"/>
  <c r="AN37" i="1"/>
  <c r="AM37" i="1"/>
  <c r="AN36" i="1"/>
  <c r="AM36" i="1"/>
  <c r="AN35" i="1"/>
  <c r="AM35" i="1"/>
  <c r="AN34" i="1"/>
  <c r="AM34" i="1"/>
  <c r="AN33" i="1"/>
  <c r="AM33" i="1"/>
  <c r="AN32" i="1"/>
  <c r="AM32" i="1"/>
  <c r="AN31" i="1"/>
  <c r="AM31" i="1"/>
  <c r="AN27" i="1"/>
  <c r="AM27" i="1"/>
  <c r="AN26" i="1"/>
  <c r="AM26" i="1"/>
  <c r="AN25" i="1"/>
  <c r="AM25" i="1"/>
  <c r="AN24" i="1"/>
  <c r="AM24" i="1"/>
  <c r="AN23" i="1"/>
  <c r="AM23" i="1"/>
  <c r="AN22" i="1"/>
  <c r="AM22" i="1"/>
  <c r="AN21" i="1"/>
  <c r="AM21" i="1"/>
  <c r="AN19" i="1"/>
  <c r="AM19" i="1"/>
  <c r="AN18" i="1"/>
  <c r="AM18" i="1"/>
  <c r="AN16" i="1"/>
  <c r="AM16" i="1"/>
  <c r="AN15" i="1"/>
  <c r="AM15" i="1"/>
  <c r="AN14" i="1"/>
  <c r="AM14" i="1"/>
  <c r="AN12" i="1"/>
  <c r="AM12" i="1"/>
  <c r="AN11" i="1"/>
  <c r="AM11" i="1"/>
  <c r="AN10" i="1"/>
  <c r="AM10" i="1"/>
  <c r="AN9" i="1"/>
  <c r="AM9" i="1"/>
  <c r="AN8" i="1"/>
  <c r="AM8" i="1"/>
  <c r="AN7" i="1"/>
  <c r="AM7" i="1"/>
  <c r="AN6" i="1"/>
  <c r="AM6" i="1"/>
  <c r="AN5" i="1"/>
  <c r="AN132" i="1" s="1"/>
  <c r="AM5" i="1"/>
  <c r="AM132" i="1" s="1"/>
  <c r="AM133" i="1" s="1"/>
  <c r="G157" i="1" l="1"/>
  <c r="G156" i="1"/>
  <c r="G142" i="1"/>
  <c r="G155" i="1" l="1"/>
  <c r="G154" i="1"/>
  <c r="G153" i="1"/>
  <c r="G152" i="1"/>
  <c r="G151" i="1"/>
  <c r="G150" i="1"/>
  <c r="G148" i="1"/>
  <c r="G147" i="1"/>
  <c r="G146" i="1"/>
  <c r="G145" i="1"/>
  <c r="G144" i="1"/>
  <c r="G143" i="1"/>
  <c r="G158" i="1" s="1"/>
  <c r="X94" i="1"/>
  <c r="X5" i="1" l="1"/>
  <c r="X6" i="1"/>
  <c r="X7" i="1"/>
  <c r="X8" i="1"/>
  <c r="X9" i="1"/>
  <c r="X10" i="1"/>
  <c r="X11" i="1"/>
  <c r="X12" i="1"/>
  <c r="X14" i="1"/>
  <c r="X15" i="1"/>
  <c r="X16" i="1"/>
  <c r="X18" i="1"/>
  <c r="X19" i="1"/>
  <c r="X21" i="1"/>
  <c r="X22" i="1"/>
  <c r="X23" i="1"/>
  <c r="X24" i="1"/>
  <c r="X25" i="1"/>
  <c r="X26" i="1"/>
  <c r="X27" i="1"/>
  <c r="X28" i="1"/>
  <c r="X31" i="1"/>
  <c r="X32" i="1"/>
  <c r="X33" i="1"/>
  <c r="X34" i="1"/>
  <c r="X35" i="1"/>
  <c r="X36" i="1"/>
  <c r="X37" i="1"/>
  <c r="X38" i="1"/>
  <c r="X39" i="1"/>
  <c r="X40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5" i="1"/>
  <c r="X86" i="1"/>
  <c r="X87" i="1"/>
  <c r="X88" i="1"/>
  <c r="X89" i="1"/>
  <c r="X90" i="1"/>
  <c r="X91" i="1"/>
  <c r="X92" i="1"/>
  <c r="X93" i="1"/>
  <c r="X98" i="1"/>
  <c r="X4" i="1"/>
</calcChain>
</file>

<file path=xl/sharedStrings.xml><?xml version="1.0" encoding="utf-8"?>
<sst xmlns="http://schemas.openxmlformats.org/spreadsheetml/2006/main" count="2151" uniqueCount="637">
  <si>
    <t>LP</t>
  </si>
  <si>
    <t>Dane Nabywcy (nazwa, adres, nr NIP)</t>
  </si>
  <si>
    <t>Dane Odbiorcy (nazwa, adres)</t>
  </si>
  <si>
    <t>Nazwa obiektu</t>
  </si>
  <si>
    <t>Adres Obiektu</t>
  </si>
  <si>
    <t>Dane OSD</t>
  </si>
  <si>
    <t>Nazwa Obecnego Sprzedawcy</t>
  </si>
  <si>
    <t>Zmiana Sprzedawcy</t>
  </si>
  <si>
    <t>Okres obowiązywania obecnej umowy /okres wypowiedzenia</t>
  </si>
  <si>
    <t>Taryfa PSG</t>
  </si>
  <si>
    <t>Płatnik podatku akcyzowego</t>
  </si>
  <si>
    <t>Moc umowna</t>
  </si>
  <si>
    <t>Nr gazomierza</t>
  </si>
  <si>
    <t>nowy nr PPG</t>
  </si>
  <si>
    <t>Okres trwania zamówienia</t>
  </si>
  <si>
    <t>ilość umów</t>
  </si>
  <si>
    <t>Odbiorca należy do podmiotów  uprawnionych do skorzystania z cen taryfowych na podstawie art. 62b ustawy z dnia 10 kwietnia 1997 r. - Prawo energetyczne (tak lub nie)</t>
  </si>
  <si>
    <t>Udział procentowy zużycia paliwa gazowego (do dwóch miejsc po przecinku)</t>
  </si>
  <si>
    <t>Uwagi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</si>
  <si>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</si>
  <si>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</si>
  <si>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</si>
  <si>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</si>
  <si>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</si>
  <si>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</si>
  <si>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</si>
  <si>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</si>
  <si>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</si>
  <si>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Miejscowość/Ulica/Nr</t>
  </si>
  <si>
    <t>Kod</t>
  </si>
  <si>
    <t>Poczta</t>
  </si>
  <si>
    <t>Nazwa</t>
  </si>
  <si>
    <t>Oddział</t>
  </si>
  <si>
    <t>z zastosowaniem taryfy</t>
  </si>
  <si>
    <t>ilość miesięcy</t>
  </si>
  <si>
    <t>paliwo gazowe (kWh)</t>
  </si>
  <si>
    <t>szkoła</t>
  </si>
  <si>
    <t>62-571</t>
  </si>
  <si>
    <t>PSG Sp. z o.o.</t>
  </si>
  <si>
    <t>Poznań</t>
  </si>
  <si>
    <t>kolejna</t>
  </si>
  <si>
    <t>W-3.6</t>
  </si>
  <si>
    <t>ZW</t>
  </si>
  <si>
    <t>XM2002793148</t>
  </si>
  <si>
    <t>8018590365500050547512</t>
  </si>
  <si>
    <t>tak</t>
  </si>
  <si>
    <t>W-5.1</t>
  </si>
  <si>
    <t>8018590365500019160509</t>
  </si>
  <si>
    <t>8018590365500019160592</t>
  </si>
  <si>
    <t>Gmina Miejska Kowary, 1- go Maja 1A, 58-530 Kowary, NIP: 6110004982</t>
  </si>
  <si>
    <t>1- go Maja 72</t>
  </si>
  <si>
    <t>58-530</t>
  </si>
  <si>
    <t>Kowary</t>
  </si>
  <si>
    <t>Wrocław</t>
  </si>
  <si>
    <t>W-4</t>
  </si>
  <si>
    <t>XK1532022276</t>
  </si>
  <si>
    <t>8018590365500038604725</t>
  </si>
  <si>
    <t>3 umowy: Gmina, MOK, MBP</t>
  </si>
  <si>
    <t>Miejska Słuźba Ratownicza, ul. Zamkowa 2a, 58-530 Kowary</t>
  </si>
  <si>
    <t>miejska służba ratownicza</t>
  </si>
  <si>
    <t>ul. Zamkowa 2a</t>
  </si>
  <si>
    <t>XK0621577385</t>
  </si>
  <si>
    <t>8018590365500036761079</t>
  </si>
  <si>
    <t>Przedszkole Publiczne nr 1, ul. Henryka Sienkiewicza 9, 58-530 Kowary</t>
  </si>
  <si>
    <t>przedszkole</t>
  </si>
  <si>
    <t>ul. Henryka Sienkiewicza 9</t>
  </si>
  <si>
    <t>XM0500000003</t>
  </si>
  <si>
    <t>8018590365500036032353</t>
  </si>
  <si>
    <t>Szkoła Podstawowa nr 1, ul. Staszica 16, 58-530 Kowary</t>
  </si>
  <si>
    <t xml:space="preserve">58-530 </t>
  </si>
  <si>
    <t>8018590365500019075834</t>
  </si>
  <si>
    <t>XE1615263189</t>
  </si>
  <si>
    <t>8018590365500035545588</t>
  </si>
  <si>
    <t>XM1701629449</t>
  </si>
  <si>
    <t>8018590365500035446786</t>
  </si>
  <si>
    <t>Gmina Miejska w Kowary, ul. 1-go Maja 1a, 58-530 Kowary</t>
  </si>
  <si>
    <t xml:space="preserve">gmina </t>
  </si>
  <si>
    <t>ul. 1-go Maja 1</t>
  </si>
  <si>
    <t>XK0520977620</t>
  </si>
  <si>
    <t>8018590365500037763843</t>
  </si>
  <si>
    <t>Zarząd Eksploatacji Zasobów Komunalnych, ul. Dworcowa 11, 58-530 Kowary</t>
  </si>
  <si>
    <t>ZEZK</t>
  </si>
  <si>
    <t>ul. Leśna 12</t>
  </si>
  <si>
    <t>8018590365500019074578</t>
  </si>
  <si>
    <t>ul. Jagielońska 5</t>
  </si>
  <si>
    <t xml:space="preserve">ZW </t>
  </si>
  <si>
    <t>8018590365500019075131</t>
  </si>
  <si>
    <t>Miejski Ośrodek Kultury w Kowarach, ul. Szkolna 2, 58-530 Kowary</t>
  </si>
  <si>
    <t>ul. Szkolna 2</t>
  </si>
  <si>
    <t>8018590365500019075841</t>
  </si>
  <si>
    <t>Zespół Szkół Ogólnokształcących, ul. Szkolna 1, 58-530 Kowary</t>
  </si>
  <si>
    <t>ZSO</t>
  </si>
  <si>
    <t>ul. Szkolna 1</t>
  </si>
  <si>
    <t>8018590365500019074417</t>
  </si>
  <si>
    <t>pierwsza</t>
  </si>
  <si>
    <t>MIEJSKA BIBLIOTEKA PUBLICZNA, UL. SZKOLNA 2, 58-530 KOWARY</t>
  </si>
  <si>
    <t>biblioteka</t>
  </si>
  <si>
    <t>ul. Wojska Polskiego 4/10</t>
  </si>
  <si>
    <t>płatnik podatku akcyzowego</t>
  </si>
  <si>
    <t>XC1001007647</t>
  </si>
  <si>
    <t>8018590365500031725212</t>
  </si>
  <si>
    <t>Gmina i Miasto Krajenka, ul. Szkolna 17, 77-403 Krajenka, NIP 7671596839</t>
  </si>
  <si>
    <t>Gmina i Miasto Krajenka, ul. Szkolna 17, 77-430 Krajenka</t>
  </si>
  <si>
    <t>Osp Krajenka</t>
  </si>
  <si>
    <t>Krajenka, ul. Floriańska 6</t>
  </si>
  <si>
    <t>77-430</t>
  </si>
  <si>
    <t>Krajenka</t>
  </si>
  <si>
    <t>XA1405681482</t>
  </si>
  <si>
    <t>8018590365500047137788</t>
  </si>
  <si>
    <t>2 umowy: Gmina, KOK</t>
  </si>
  <si>
    <t>W-2.1</t>
  </si>
  <si>
    <t>Gmina i Miasto Krajenka, ul. Szkolna 17, 77-430 Krajenka, NIP 7671596839</t>
  </si>
  <si>
    <t>Osp Podróżna</t>
  </si>
  <si>
    <t>XM13000351100</t>
  </si>
  <si>
    <t>8018590365500046971529</t>
  </si>
  <si>
    <t>Krajeński Ośrodek Kultury, Rynek 1, 77-403 Krajenka, NIP 7671499645</t>
  </si>
  <si>
    <t>Krajeński Ośrodek Kultury, ul. Rynek 1, 77-430 Krajenka</t>
  </si>
  <si>
    <t>KOK</t>
  </si>
  <si>
    <t>Rynek 1</t>
  </si>
  <si>
    <t>XA1405681402</t>
  </si>
  <si>
    <t>8018590365500047101062</t>
  </si>
  <si>
    <t xml:space="preserve">tak </t>
  </si>
  <si>
    <t>MOPS</t>
  </si>
  <si>
    <t>XM1801845721</t>
  </si>
  <si>
    <t>8018590365500047139805</t>
  </si>
  <si>
    <t>publiczna szkoła podstawowa</t>
  </si>
  <si>
    <t>Głubczyn 23</t>
  </si>
  <si>
    <t>XA1305635155</t>
  </si>
  <si>
    <t>8018590365500047254706</t>
  </si>
  <si>
    <t>W-1.1</t>
  </si>
  <si>
    <t>XM1902122212</t>
  </si>
  <si>
    <t>8018590365500047257370</t>
  </si>
  <si>
    <t>Podróżna 50</t>
  </si>
  <si>
    <t>XI1901284523</t>
  </si>
  <si>
    <t>8018590365500046940938</t>
  </si>
  <si>
    <t>Śmiardowo Krajeńskie 88</t>
  </si>
  <si>
    <t>XM1400144003</t>
  </si>
  <si>
    <t>8018590365500047252917</t>
  </si>
  <si>
    <t>publiczne przedszkole</t>
  </si>
  <si>
    <t>Głubczyn 24</t>
  </si>
  <si>
    <t>XM0700040325</t>
  </si>
  <si>
    <t>8018590365500047257486</t>
  </si>
  <si>
    <t xml:space="preserve">Przedszkole Publiczne, ul. Bydgoska 3A, 77-430 Krajenka </t>
  </si>
  <si>
    <t>Przedszkole Publiczne</t>
  </si>
  <si>
    <t>Bydgoska 3a</t>
  </si>
  <si>
    <t>PGNIG Obrót Detaliczny sp. z o.o.</t>
  </si>
  <si>
    <t>Gmina Zakrzew, Zakrzew 51, 26-652 Zakrzew, NIP 7962959318</t>
  </si>
  <si>
    <t>26-652</t>
  </si>
  <si>
    <t>Warszawa</t>
  </si>
  <si>
    <t>Bielicha dz. 369/3</t>
  </si>
  <si>
    <t>26-601</t>
  </si>
  <si>
    <t>Bielicha</t>
  </si>
  <si>
    <t>8018590365500030405993</t>
  </si>
  <si>
    <t>Publiczna Szkoła Podstawowa w Bielisze, ul. Przytycka 184, 26-601 Bielicha</t>
  </si>
  <si>
    <t>Bielicha 38A</t>
  </si>
  <si>
    <t>8018590365500019230448</t>
  </si>
  <si>
    <t>XM1701374637</t>
  </si>
  <si>
    <t>8018590365500068471403</t>
  </si>
  <si>
    <t>Publiczna Szkoła Podstawowa w Cerekwi, ul. Wesoła 2, 26-652 Cerekiew</t>
  </si>
  <si>
    <t>Wesoła 2</t>
  </si>
  <si>
    <t>Cerekiew</t>
  </si>
  <si>
    <t>XM1500774603</t>
  </si>
  <si>
    <t>8018590365500067734400</t>
  </si>
  <si>
    <t>ul. Turecka 7/3</t>
  </si>
  <si>
    <t>62-604</t>
  </si>
  <si>
    <t>Kościelec</t>
  </si>
  <si>
    <t>8018590365500019160554</t>
  </si>
  <si>
    <t>Szkolna 9</t>
  </si>
  <si>
    <t>zespół szkół</t>
  </si>
  <si>
    <t>8018590365500019160486</t>
  </si>
  <si>
    <t>Szkolna 9A</t>
  </si>
  <si>
    <t>8018590365500019160493</t>
  </si>
  <si>
    <t>zespół szkolno- przedszkolny</t>
  </si>
  <si>
    <t>Szkolna 10</t>
  </si>
  <si>
    <t>8018590365500019867026</t>
  </si>
  <si>
    <t>Gmina Miejska Turek, ul. Kaliska 59, 62-700 Turek, NIP: 6681930498</t>
  </si>
  <si>
    <t>Gmina Miejska Turek, ul. Kaliska 59, 62-700 Turek</t>
  </si>
  <si>
    <t>Turek, Szkolna 4</t>
  </si>
  <si>
    <t>62-700</t>
  </si>
  <si>
    <t>Turek</t>
  </si>
  <si>
    <t xml:space="preserve">kolejna </t>
  </si>
  <si>
    <t>XM2103068074</t>
  </si>
  <si>
    <t>8018590365500051168747</t>
  </si>
  <si>
    <t>Szkoła Podstawowa nr 1 im. H.Sienkiewicza, ul. Parkowa 3, 62-700 Turek</t>
  </si>
  <si>
    <t>Turek, Parkowa 3</t>
  </si>
  <si>
    <t>8018590365500019123481</t>
  </si>
  <si>
    <t>Turek, os. Wyzwolenia 7A</t>
  </si>
  <si>
    <t>XM2103837741</t>
  </si>
  <si>
    <t>8018590365500050884938</t>
  </si>
  <si>
    <t>Turek, Konińska 4</t>
  </si>
  <si>
    <t>XM2103837795</t>
  </si>
  <si>
    <t>8018590365500051131222</t>
  </si>
  <si>
    <t>Gmina Pępowo, Stanisławy Nadstawek 6, 63-830 Pępowo, NIP 6961840454</t>
  </si>
  <si>
    <t>Gmina Pępowo, S. Nadstawek 6, 63-830 Pępowo</t>
  </si>
  <si>
    <t>63-830</t>
  </si>
  <si>
    <t>Pępowo</t>
  </si>
  <si>
    <t>Urząd Gminy</t>
  </si>
  <si>
    <t>XM1701509529</t>
  </si>
  <si>
    <t>8018590365500043151931</t>
  </si>
  <si>
    <t>Skoraszewice 12B</t>
  </si>
  <si>
    <t>XM1400034858</t>
  </si>
  <si>
    <t>8018590365500043421812</t>
  </si>
  <si>
    <t>Ośrodek Zdrowia</t>
  </si>
  <si>
    <t>8018590365500043159364</t>
  </si>
  <si>
    <t>OSP</t>
  </si>
  <si>
    <t>8018590365500043140287</t>
  </si>
  <si>
    <t>Krzekotowice 19A</t>
  </si>
  <si>
    <t>XM0000175996</t>
  </si>
  <si>
    <t>8018590365500043239028</t>
  </si>
  <si>
    <t>Dom Strażaka</t>
  </si>
  <si>
    <t>Babkowice 42</t>
  </si>
  <si>
    <t>XM0000139353</t>
  </si>
  <si>
    <t>8018590365500043374118</t>
  </si>
  <si>
    <t>Siedlec 9</t>
  </si>
  <si>
    <t>XM1400144245</t>
  </si>
  <si>
    <t>8018590365500043349680</t>
  </si>
  <si>
    <t>Wilkonice 31A</t>
  </si>
  <si>
    <t>XM0000179964</t>
  </si>
  <si>
    <t>8018590365500043296205</t>
  </si>
  <si>
    <t>Szkoła Podstawowa im Powstańców Wielkopolskich w Skoraszewicach, Skoraszewice 15A, 63-831 Skoraszewice</t>
  </si>
  <si>
    <t>Skoraszewice 15A</t>
  </si>
  <si>
    <t>XA1426297709</t>
  </si>
  <si>
    <t>8018590365500043401265</t>
  </si>
  <si>
    <t>Skoraszewice 15</t>
  </si>
  <si>
    <t>8018590365500019157790</t>
  </si>
  <si>
    <t>Szkoła Podstawowa im. Jana Pawła II w Pępowie, Powstańców Wielkopolskich 44, 63-830 Pępowo</t>
  </si>
  <si>
    <t>ul. Powstańców Wielkopolskich 44</t>
  </si>
  <si>
    <t>XM2002963070</t>
  </si>
  <si>
    <t>8018590365500043068345</t>
  </si>
  <si>
    <t>001169</t>
  </si>
  <si>
    <t>Gminny Ośrodek Kultury, Sportu i Aktywności Lokalnej w Pępowie, Stanisławy Nadstawek 1A, 63-830 Pępowo, NIP 6961880933</t>
  </si>
  <si>
    <t>Gminny Ośrodek Kultury, Sportu i Aktywności Lokalnej w Pępowie, Stanisławy Nadstawek 1A, 63-830 Pępowo</t>
  </si>
  <si>
    <t>X01701405083</t>
  </si>
  <si>
    <t>8018590365500043139915</t>
  </si>
  <si>
    <t>8018590365500043140119</t>
  </si>
  <si>
    <t>Powiat Gostyński, Wrocławska 256, 63-800 Gostyń, NIP 6961852546</t>
  </si>
  <si>
    <t>Powiat Gostyński, Wrocławska 256. 63-800 Gostyń</t>
  </si>
  <si>
    <t>63-800</t>
  </si>
  <si>
    <t>Gostyń</t>
  </si>
  <si>
    <t>Rehabilitacja</t>
  </si>
  <si>
    <t>Wrocławska 8</t>
  </si>
  <si>
    <t>XM0900113427</t>
  </si>
  <si>
    <t>8018590365500047876151</t>
  </si>
  <si>
    <t>Przychodnia + ZOL</t>
  </si>
  <si>
    <t>XA1405667579</t>
  </si>
  <si>
    <t>8018590365500047876342</t>
  </si>
  <si>
    <t>Zespół Szkół Ogólnokształcących im. Ziemi Gostyńskiej</t>
  </si>
  <si>
    <t>Wrocławska 10</t>
  </si>
  <si>
    <t>8018590365500019104855</t>
  </si>
  <si>
    <t>8018590365500019103377</t>
  </si>
  <si>
    <t>Powiat Gostyński Wrocławska 256, 63-800 Gostyń, NIP 6961852546</t>
  </si>
  <si>
    <t>Zezpół Szkół Specjalnych w Brzeziu, Brzezie 40, 63-800 Gostyń</t>
  </si>
  <si>
    <t>Zezpół Szkół Specjalnych w Brzeziu</t>
  </si>
  <si>
    <t>Brzezie 40</t>
  </si>
  <si>
    <t>XM1902298488</t>
  </si>
  <si>
    <t>8018590365500046827253</t>
  </si>
  <si>
    <t>8018590365500046822012</t>
  </si>
  <si>
    <t>Zespół Szkół Zawodowych im. Powstańców Wielkopolskich, ul. Juliana Tuwima 44, 63-800 Gostyń</t>
  </si>
  <si>
    <t>Zespół Szkół Zawodowych im. Powstańców Wielkopolskich</t>
  </si>
  <si>
    <t>Tuwima 44</t>
  </si>
  <si>
    <t>8018590365500019103414</t>
  </si>
  <si>
    <t>Poznańska 1B</t>
  </si>
  <si>
    <t>8018590365500019103339</t>
  </si>
  <si>
    <t>Powiat Gostyński, ul Wrocławska 256, 63-800 Gostyń, NIP 6961852546</t>
  </si>
  <si>
    <t>Zespół Szkół Zawodowych im. Powstańców Wielkopolskich ul. Tuwima 44, 63-800 Gostyń</t>
  </si>
  <si>
    <t>XC2103065284</t>
  </si>
  <si>
    <t>8018590365500047612179</t>
  </si>
  <si>
    <t>Powiat Gostyński, ul. Wrocławska 256, 63-800 Gostyń, NIP: 6961852546</t>
  </si>
  <si>
    <t>Dom Dziecka w Gostyniu, ks Olejniczaka 12a, 63-800 Gostyń</t>
  </si>
  <si>
    <t>Dom Dziecka</t>
  </si>
  <si>
    <t>8018590365500047360339</t>
  </si>
  <si>
    <t>Samodzielny Publiczny Zespół Opieki Zdrowotnej w Gostyniu, pl. Karola Marcinkowskiego 8/9, 63-800 Gostyń, NIP 6961598326</t>
  </si>
  <si>
    <t xml:space="preserve">Samodzielny Publiczny Zespół Opieki Zdrowotnej w Gostyniu, pl. Karola Marcinkowskiego 8/9, 63-800 Gostyń, </t>
  </si>
  <si>
    <t>Szpital</t>
  </si>
  <si>
    <t>pl. Karola Marcinkowskiego 8/9</t>
  </si>
  <si>
    <t>8018590365500019108150</t>
  </si>
  <si>
    <t>POWIAT ŚREDZKI, Wrocławska 2, 55-300 Środa Śląska NIP: 9131529763</t>
  </si>
  <si>
    <t>55-300</t>
  </si>
  <si>
    <t>Środa Śląska</t>
  </si>
  <si>
    <t>Wrocławska 12</t>
  </si>
  <si>
    <t>8018590365500019061035</t>
  </si>
  <si>
    <t>Pomoc doraźna dla pacjentów</t>
  </si>
  <si>
    <t>Kolejowa 16</t>
  </si>
  <si>
    <t>8018590365500019061806</t>
  </si>
  <si>
    <t>POWIATOWY ZESPÓŁ SZKÓŁ NR 2 IM. WINCENTEGO WITOSA W ŚRODZIE ŚLĄSKIEJ, UL. ŚW. ANDRZEJA 4, 55-300 ŚRODA ŚLĄSKA</t>
  </si>
  <si>
    <t>zespół szkół nr 2</t>
  </si>
  <si>
    <t>Św. Andrzeja 4</t>
  </si>
  <si>
    <t>8018590365500019061929</t>
  </si>
  <si>
    <t>Gmina Okonek, ul. Niepodległości 53, 64-965 Okonek, NIP 7671657653</t>
  </si>
  <si>
    <t>Urząd Miejski, ul. Niepodległości 53, 64-965 Okonek</t>
  </si>
  <si>
    <t xml:space="preserve"> 64-965</t>
  </si>
  <si>
    <t>Okonek</t>
  </si>
  <si>
    <t>Gmina Okonek, ul. Niepodległości 53, 64-965 Okonek</t>
  </si>
  <si>
    <t>Szczecinecka 27</t>
  </si>
  <si>
    <t>Lotyń</t>
  </si>
  <si>
    <t>XM1400354108</t>
  </si>
  <si>
    <t>8018590365500046590485</t>
  </si>
  <si>
    <t>Kolejowa 18</t>
  </si>
  <si>
    <t>XM1701641671</t>
  </si>
  <si>
    <t>8018590365500047386421</t>
  </si>
  <si>
    <t>Spokojna 1</t>
  </si>
  <si>
    <t>XC1602066923</t>
  </si>
  <si>
    <t>8018590365500047422273</t>
  </si>
  <si>
    <t>Szczecinecka 31</t>
  </si>
  <si>
    <t>8018590365500046587478</t>
  </si>
  <si>
    <t>Remiza OSP</t>
  </si>
  <si>
    <t>Szczecinecka</t>
  </si>
  <si>
    <t>8018590365500046588352</t>
  </si>
  <si>
    <t>Chłopickiego 35</t>
  </si>
  <si>
    <t>XM1802003142</t>
  </si>
  <si>
    <t>8018590365500047341376</t>
  </si>
  <si>
    <t>XM20027993109</t>
  </si>
  <si>
    <t>8018590365500047389194</t>
  </si>
  <si>
    <t>Zespół Szkół w Lotyniu, ul.Polna 9, 64-918 Lotyń</t>
  </si>
  <si>
    <t>Pocztowa 1</t>
  </si>
  <si>
    <t>64-918</t>
  </si>
  <si>
    <t>XM2002793108</t>
  </si>
  <si>
    <t>8018590365500046587904</t>
  </si>
  <si>
    <t>Polna 9</t>
  </si>
  <si>
    <t>8018590365500019147869</t>
  </si>
  <si>
    <t>Leśna 45</t>
  </si>
  <si>
    <t>94-965</t>
  </si>
  <si>
    <t>8018590365500019148675</t>
  </si>
  <si>
    <t>100,00</t>
  </si>
  <si>
    <t>0,00</t>
  </si>
  <si>
    <t>Gmina Koźmin Wielkopolski, Stary Rynek 11,   63-720 Koźmin Wlkp., NIP 6211693440</t>
  </si>
  <si>
    <t>Gminny Ośrodek Sportu, ul. Floriańska 21, 63-720 Koźmin Wielkopolski</t>
  </si>
  <si>
    <t>Sala Gimnastyczna</t>
  </si>
  <si>
    <t>Koźmin Wielkopolski, ul. Klasztorna 29</t>
  </si>
  <si>
    <t>63-720</t>
  </si>
  <si>
    <t>Koźmin Wlkp.</t>
  </si>
  <si>
    <t>XM1801889361</t>
  </si>
  <si>
    <t>8018590365500051146516</t>
  </si>
  <si>
    <t>Urząd Miasta i Gminy Koźmin Wielkopolski, Stary Rynek 11, 63-720 Koźmin Wlkp.</t>
  </si>
  <si>
    <t>Klub Malucha</t>
  </si>
  <si>
    <t>XM1601276918</t>
  </si>
  <si>
    <t>8018590365500049541149</t>
  </si>
  <si>
    <t>Szkoła Podstawowa nr 3 im. Kornela Makuszyńskiego w Koźminie Wielkopolskim, ul. Mikołaja Kopernika 1, 63-720 Koźmin Wielkopolski</t>
  </si>
  <si>
    <t>Szkoła</t>
  </si>
  <si>
    <t>8018590365500019161346</t>
  </si>
  <si>
    <t>Miejsko Gminny Ośrodek Pomocy Społecznej, ul.Krotoszyńska 16, 63-720 Koźmin Wielkopolski</t>
  </si>
  <si>
    <t>MGOPS</t>
  </si>
  <si>
    <t>Koźmin Wielkopolski,ul. Krotoszyńska 16/1</t>
  </si>
  <si>
    <t>XM0700041524</t>
  </si>
  <si>
    <t>8018590365500050870580</t>
  </si>
  <si>
    <t>Koźmin Wielkopolski, ul. Krotoszyńska 16</t>
  </si>
  <si>
    <t>XI1700681908</t>
  </si>
  <si>
    <t>8018590365500049553333</t>
  </si>
  <si>
    <t>Przedszkole</t>
  </si>
  <si>
    <t>8018590365500019161377</t>
  </si>
  <si>
    <t>Kino</t>
  </si>
  <si>
    <t>Koźmin Wielkopolski, ul. Borecka 18</t>
  </si>
  <si>
    <t>8018590365500049791438</t>
  </si>
  <si>
    <t>GZIK</t>
  </si>
  <si>
    <t>Koźmin Wielkopolski, ul. Floriańska 18A</t>
  </si>
  <si>
    <t>8018590365500051294002</t>
  </si>
  <si>
    <t>Biblioteka</t>
  </si>
  <si>
    <t>Koźmin Wielkopolski,ul. Zamkowa 2a</t>
  </si>
  <si>
    <t>8018590365500051455014</t>
  </si>
  <si>
    <t>Urząd Miasta i Gminy - OSP, ul. Floriańska 23, 63-720 Koźmin Wlkp.</t>
  </si>
  <si>
    <t>ochotnicza straż pożarna</t>
  </si>
  <si>
    <t xml:space="preserve">Koźmin Wielkopolski, ul. Floriańska 4 </t>
  </si>
  <si>
    <t>XM1200083947</t>
  </si>
  <si>
    <t>8018590365500049551339</t>
  </si>
  <si>
    <t>8018590365500019145230</t>
  </si>
  <si>
    <t>Udział % zużycia paliwa kolumna V + W</t>
  </si>
  <si>
    <t>Załącznik nr 1A - opis przedmiotu zamówienia</t>
  </si>
  <si>
    <t>Gmina Koźmin Wielkopolski, Stary Rynek 11,  63-720 Koźmin Wlkp., NIP 6211693440</t>
  </si>
  <si>
    <t>Miejska Biblioteka Publiczna, ul. Szkolna 2, 58-530 KOWARY, NIP 611-23-24-886</t>
  </si>
  <si>
    <t>Zużycie z zastosowaniem taryfy</t>
  </si>
  <si>
    <t xml:space="preserve">zużycie dla rynku konkurencyjnego </t>
  </si>
  <si>
    <t>zapotrzebowanie na paliwo gazowe w trakcie trwania zamówienia - wielkość maksymalna (kWh)</t>
  </si>
  <si>
    <t>bez zastosowania taryfy (rynek konkurencyjny)</t>
  </si>
  <si>
    <t>1 umowa</t>
  </si>
  <si>
    <t>2 umowy: powiat, szpital</t>
  </si>
  <si>
    <t>Podsumowanie wg grup taryfowych</t>
  </si>
  <si>
    <t>Grupa taryfowa</t>
  </si>
  <si>
    <t>Oddział OSD</t>
  </si>
  <si>
    <t xml:space="preserve">Płatnik podatku akcyzowego </t>
  </si>
  <si>
    <t>ilość liczników</t>
  </si>
  <si>
    <t xml:space="preserve">liczba liczników x ilość miesięcy </t>
  </si>
  <si>
    <t>moc umowna (kWh/h za h)</t>
  </si>
  <si>
    <t>Ilość dni w trakcie trwania zamówienia</t>
  </si>
  <si>
    <t>wyliczenie mocy w trakcie trwania zamówienia</t>
  </si>
  <si>
    <t>Zużycie paliwa gazowego w trakcie trwania zamówienia - wg cen taryfowych (kWh)</t>
  </si>
  <si>
    <t>terminowa do 31.12.2023/ nie wymaga wypowiedzenia</t>
  </si>
  <si>
    <t>Podróżna 58</t>
  </si>
  <si>
    <t>ks. Bolesława Domańskiego 22</t>
  </si>
  <si>
    <t>8018590365500019157196</t>
  </si>
  <si>
    <t>Publiczna Szkoła Podstawowa im. Marii Konopnickiej w Krajence, ul. Stanisława Polańskiego 3, 77-430 Krajenka</t>
  </si>
  <si>
    <t>Krajenka, ul. Stanisława Polańskiego</t>
  </si>
  <si>
    <t>8018590365500019157332</t>
  </si>
  <si>
    <t>Publiczna Szkoła Podstawowa im. Marii Konopnickiej w Krajence, ul. Bydgoska 3, 77-430 Krajenka</t>
  </si>
  <si>
    <t>Krajenka, ul. Bydgoska 3A</t>
  </si>
  <si>
    <t xml:space="preserve">77-430 </t>
  </si>
  <si>
    <t>2102895486</t>
  </si>
  <si>
    <t>ul. Stanisławy Nadstawek 1A</t>
  </si>
  <si>
    <t>XC2103063295</t>
  </si>
  <si>
    <t>Siedlec</t>
  </si>
  <si>
    <t>XM2204336669</t>
  </si>
  <si>
    <t>Skoraszewice</t>
  </si>
  <si>
    <t>XM2103356019</t>
  </si>
  <si>
    <t>ul. Stanisławy Nadstawek 6</t>
  </si>
  <si>
    <t>Stanisławy Nadstawek 1C</t>
  </si>
  <si>
    <t>Pasierby</t>
  </si>
  <si>
    <t>Ludwika Mycielskiego 2</t>
  </si>
  <si>
    <t>terminowa do 31.12.2023/nie wymaga wypowiedzenia</t>
  </si>
  <si>
    <t>Miejski Ośrodek Pomocy Społecznej w Turku, ul. Konińska 4, 62-700 Turek</t>
  </si>
  <si>
    <t>Szkoła Podstwowa nr 5, Osiedle Wyzwolenia 7A, 62-700 Turek</t>
  </si>
  <si>
    <t>POWIAT ŚREDZKI, ul. Wrocławska 2, 55-300 Środa Śląska NIP: 9131529763</t>
  </si>
  <si>
    <t>Powiatowy Zespół Szkół nr 1, Wrocławska 12, 55-300 Środa Śląska</t>
  </si>
  <si>
    <t>Miejski Ośrodek Kultury w Kowarach, ul. Szkolna 2, 58-530 Kowary, NIP: 6112324863</t>
  </si>
  <si>
    <t>POWIAT ŚREDZKI, ul. Wrocławska 2, 55-300 Środa Śląska</t>
  </si>
  <si>
    <t>Zespół Szkolno - Przedszkolny w Głubczynie, Głubczyn 23, 77-430 Krajenka</t>
  </si>
  <si>
    <t>Miejsko Gminny Ośrodek Pomocy Społecznej, ul. Domańskiego 22, 77-430 Krajenka</t>
  </si>
  <si>
    <t>Szkoła Podstawowa nr 3 im. Józefa Gielniaka, ul. 1 Maja 72, 58-530 Kowary</t>
  </si>
  <si>
    <t>Gmina Miejska Kowary, 1 Maja 1A, 58-530 Kowary, NIP: 6110004982</t>
  </si>
  <si>
    <t>Gmina Miejska Kowary, 1  Maja 1A, 58-530 Kowary, NIP: 6110004982</t>
  </si>
  <si>
    <t>XM2103259616</t>
  </si>
  <si>
    <t xml:space="preserve"> 64-918</t>
  </si>
  <si>
    <t>Urząd Miejski, ul. Szczecinecka 31, 64-918 Lotyń</t>
  </si>
  <si>
    <t xml:space="preserve">Leśna 40 </t>
  </si>
  <si>
    <t>Urząd Miejski, ul. Chłopickiego 35, 64-965 Okonek</t>
  </si>
  <si>
    <t>XM2204092230</t>
  </si>
  <si>
    <t>Urząd Miejski, ul. Szczecinecka 31, 64-918  Lotyń</t>
  </si>
  <si>
    <t>Świetlica wiejska Lotyń</t>
  </si>
  <si>
    <t>Gmina Kościelec, Kościelec 7, 62-604 Kościelec, NIP 6662004632</t>
  </si>
  <si>
    <t>Gmina Kościelec, Kościelec 7, 62-604 Kościelec</t>
  </si>
  <si>
    <t>Koźmin Wielkopolski</t>
  </si>
  <si>
    <t>Koźmin Wielkopolski, ul. Mikołaja Kopernika 1</t>
  </si>
  <si>
    <t>Gmina Koźmin Wielkopolski, Stary Rynek 11,   63-720 Koźmin Wielkopolski, NIP 6211693440</t>
  </si>
  <si>
    <t>Koźmin Wielkopolski, ul. Borecka 25A</t>
  </si>
  <si>
    <t>Przedszkole "Parkowe Skrzaty", ul. Borecka 25A, 63-720 Koźmin Wielkopolski</t>
  </si>
  <si>
    <t>XM1300038408</t>
  </si>
  <si>
    <t>8018590365500019428975</t>
  </si>
  <si>
    <t>dawniej: Publiczna Szkoła Podstawowa, Głubczyn 23, 77-403 Krajenka, jest oświadczenie</t>
  </si>
  <si>
    <t>dawniej: Publiczne Przedszkole, Głubczyn 24, 77-430 Krajenka, jest oświadczenie</t>
  </si>
  <si>
    <t>XI0900002755</t>
  </si>
  <si>
    <t>Gminny Zespół Instytucji Kultury, ul. Floriańska 18A, 63-720 Koźmin Wlkp., NIP 6211637625</t>
  </si>
  <si>
    <t>Gminny Zespół Instytucji Kultury, ul. Floriańska 18A, 63-720 Koźmin Wlkp.</t>
  </si>
  <si>
    <t>XM2204409110</t>
  </si>
  <si>
    <t>Ks. Franciszka Olejniczaka 12A</t>
  </si>
  <si>
    <t>XM1200388514</t>
  </si>
  <si>
    <t>Juliana Tuwima 44</t>
  </si>
  <si>
    <t>XM2002963054</t>
  </si>
  <si>
    <t>ul. Stanisława Staszica 16</t>
  </si>
  <si>
    <t>ul. Stanisława Staszica 18</t>
  </si>
  <si>
    <t>Gmina Miejska Kowary, Kowary 1a, 58-530 Kowary, NIP: 6110004982</t>
  </si>
  <si>
    <t>Gmina Miejska Kowary, Kowary 1a, 58-530 Kowary</t>
  </si>
  <si>
    <t>ul. 1-go Maja 1A</t>
  </si>
  <si>
    <t>Unimot Energia i Gaz Sp. z o.o.</t>
  </si>
  <si>
    <t>02298512</t>
  </si>
  <si>
    <t>8018590365500029150965</t>
  </si>
  <si>
    <t>Powiat Koniński, ul. Aleje 1 Maja 9, 62-510 Konin, NIP 6652906178</t>
  </si>
  <si>
    <t>Zespół Szkół Ekonomiczno-Usługowych im. Fryderyka Chopina, ul. Parkowa 2, 62-571 Żychlin</t>
  </si>
  <si>
    <t>Stare Miasto</t>
  </si>
  <si>
    <t>odbiorca jest częściowo zwolniony z podatku akcyzowego (98,72%) i jest częściowo płatnikiem (1,28%). Do ceny oferty wykonawca podaje cenę jak dla ppg zwolnionego w całości, rozliczenie nastapi zgodnie ze złożonym oświadczeniem, oświadczenie</t>
  </si>
  <si>
    <t>Żychlin, ul.Modrzewiowa 2</t>
  </si>
  <si>
    <t>Żychlin,ul.Parkowa 2</t>
  </si>
  <si>
    <t>Zychlin, ul.Parkowa 2</t>
  </si>
  <si>
    <t>Przedszkole Samorządowe w Bielsze, ul. Ks. Bogdana Szczepanika 2, 26-601 Bielicha</t>
  </si>
  <si>
    <t>Powiat Gostyński, ul. Wrocławska 256, 63-800 Gostyń, NIP: 691852546</t>
  </si>
  <si>
    <t>Zespół Szkół Ogólnokształcących im. Ziemi Gostyńskiej w Gostyniu, ul. Wrocławska 10, 63-800 Gostyń</t>
  </si>
  <si>
    <t>Zespół Szkół Zawodowych im. Powstańców Wielkopolskich ul. Poznańska 1B, 63-800 Gostyń</t>
  </si>
  <si>
    <t>XM2204592051</t>
  </si>
  <si>
    <t>8018590365500090354293</t>
  </si>
  <si>
    <t>Hala Sportowa</t>
  </si>
  <si>
    <t>bezterminowa/ 1-miesięczny okres wypowiedzenia/wypowiada Wykonawca</t>
  </si>
  <si>
    <t>bezterminowa/1-miesięczny okres wypowiedzenia/wypowiada Wykonawca</t>
  </si>
  <si>
    <t>Gmina Koźmin Wielkopolski, ul. Stary Rynek 11, 63-720 Koźmin Wielkopolski, NIP: 6211693440</t>
  </si>
  <si>
    <t>GOS</t>
  </si>
  <si>
    <t>Koźmin Wielkopolski,ul. Floriańska 21</t>
  </si>
  <si>
    <t>XM1300322175</t>
  </si>
  <si>
    <t>8018590365500049830212</t>
  </si>
  <si>
    <t>Gminny Ośrodek Sportu, ul. Floriańska 21,   63-720 Koźmin Wielkopolski</t>
  </si>
  <si>
    <t>XM2103362868</t>
  </si>
  <si>
    <t>8018590365500050816724</t>
  </si>
  <si>
    <t>Dom seniora</t>
  </si>
  <si>
    <t>Koźmin Wielkopolski, ul. Stęszewskiego 2</t>
  </si>
  <si>
    <t>XM2103362876</t>
  </si>
  <si>
    <t>8018590365500049771089</t>
  </si>
  <si>
    <t>2 umowy: GZIK, Gmina</t>
  </si>
  <si>
    <t>Szkoła Podstawowa w Okonku, ul. Niepodległości 23/24, 64-965 Okonek</t>
  </si>
  <si>
    <t>Szkoła Podstawowa</t>
  </si>
  <si>
    <t>64-965</t>
  </si>
  <si>
    <t>Pierwsza</t>
  </si>
  <si>
    <t>8018590365500019145414</t>
  </si>
  <si>
    <t>Leśna  45</t>
  </si>
  <si>
    <t>8018590365500019145384</t>
  </si>
  <si>
    <t xml:space="preserve">terminowa do 31.12.2023/nie wymaga wypowiedzenia </t>
  </si>
  <si>
    <t>Hutnika 4</t>
  </si>
  <si>
    <t>Gostyński Ośrodek Kultury Hutnik, ul. Hutnika 4, 63-800 Gostyń</t>
  </si>
  <si>
    <t>GOK "Hutnik"</t>
  </si>
  <si>
    <t>PGNiG Obrót Detaliczny sp. z o.o.</t>
  </si>
  <si>
    <t>31.12.2023 / umowa terminowa, nie wymaga wypowiedzenia</t>
  </si>
  <si>
    <t>XM1902523772</t>
  </si>
  <si>
    <t>8018590365500049294151</t>
  </si>
  <si>
    <t>Edmunda Bojanowskiego 7</t>
  </si>
  <si>
    <t>XK1128633656</t>
  </si>
  <si>
    <t>8018590365500046768358</t>
  </si>
  <si>
    <t>Kościelna 5</t>
  </si>
  <si>
    <t>Muzeum w Gostyniu, ul. Kościelna 5, 63-800 Gostyń</t>
  </si>
  <si>
    <t>Muzeum</t>
  </si>
  <si>
    <t>XM1902362250</t>
  </si>
  <si>
    <t>8018590365500048126439</t>
  </si>
  <si>
    <t>Zakład Gospodarki Komunalnej i Mieszkaniowej, ul. Nad Kanią 107, 63-800 Gostyń</t>
  </si>
  <si>
    <t>ZGKiM</t>
  </si>
  <si>
    <t>Polna 72A</t>
  </si>
  <si>
    <t>XM1701509510</t>
  </si>
  <si>
    <t>8018590365500049294328</t>
  </si>
  <si>
    <t xml:space="preserve">Świetlica </t>
  </si>
  <si>
    <t>Brzezie 301m2</t>
  </si>
  <si>
    <t>XM1000003865</t>
  </si>
  <si>
    <t>8018590365500046847619</t>
  </si>
  <si>
    <t>Fabryczna 1</t>
  </si>
  <si>
    <t>XM1902391684</t>
  </si>
  <si>
    <t>8018590365500048203574</t>
  </si>
  <si>
    <t>tak, cześciowo</t>
  </si>
  <si>
    <t>15,00</t>
  </si>
  <si>
    <t>85,00</t>
  </si>
  <si>
    <t>Górna dz. 2086/20</t>
  </si>
  <si>
    <t>XI1901315831</t>
  </si>
  <si>
    <t>8018590365500048967155</t>
  </si>
  <si>
    <t>Kosowo 28</t>
  </si>
  <si>
    <t>XM1300331248</t>
  </si>
  <si>
    <t>8018590365500046410608</t>
  </si>
  <si>
    <t>Siemowo dz.  470/10</t>
  </si>
  <si>
    <t>XM1400063917</t>
  </si>
  <si>
    <t>8018590365500046401590</t>
  </si>
  <si>
    <t>Brzezie 301</t>
  </si>
  <si>
    <t>XI1000007263</t>
  </si>
  <si>
    <t>8018590365500046823101</t>
  </si>
  <si>
    <t>Strzelecka 28</t>
  </si>
  <si>
    <t>XA1405667580</t>
  </si>
  <si>
    <t>8018590365500048912827</t>
  </si>
  <si>
    <t>Szkoła Podstawowa nr 2 im.  Tadeusza Kutrzeby, ul. Wrocławska 264, 63-800 Gostyń</t>
  </si>
  <si>
    <t>Szkoła Podstawowa nr 2 im. T. Kutrzeby</t>
  </si>
  <si>
    <t>Wrocławska 264</t>
  </si>
  <si>
    <t>XM1902362223</t>
  </si>
  <si>
    <t>8018590365500049292003</t>
  </si>
  <si>
    <t>8018590365500019102417</t>
  </si>
  <si>
    <t>Szkoła Podstawowa im, Jana Pawła II w Siemowie, Siemowo 102, 63-800 Siemowo</t>
  </si>
  <si>
    <t>Szkoła Podstawowa im. Jana Pawła II</t>
  </si>
  <si>
    <t>Siemowo 102</t>
  </si>
  <si>
    <t>XA2106097547</t>
  </si>
  <si>
    <t>8018590365500046405819</t>
  </si>
  <si>
    <t>Szkoła Podstawowa nr 1 im. Czarnego Legionu w Gostyniu, ul. Stanisława Helsztyńskiego 8, 63-800 Gostyń</t>
  </si>
  <si>
    <t>Szkoła Podstawowa nr 1 z Oddziałami Integracyjnymi im. Czarnego Legionu</t>
  </si>
  <si>
    <t>Kościelna 3</t>
  </si>
  <si>
    <t>8018590365500019108266</t>
  </si>
  <si>
    <t>Kościelna 4</t>
  </si>
  <si>
    <t>8018590365500049292997</t>
  </si>
  <si>
    <t>Szkoła Podstawowa nr 5 im. ks. Fr. Olejniczaka w Gostyniu, ul. Graniczna 1, 63-800 Gostyń</t>
  </si>
  <si>
    <t>Szkoła Podstawowa nr 5 im.ks.Fr. Olejniczaka</t>
  </si>
  <si>
    <t>Graniczna 1</t>
  </si>
  <si>
    <t>XA1805941625</t>
  </si>
  <si>
    <t>8018590365500048337484</t>
  </si>
  <si>
    <t>Szkoła Podstawowa nr 3 z Oddziałami Dwujęzycznymi w Gostyniu, ul. Hutnika 3, 63-800 Gostyń</t>
  </si>
  <si>
    <t xml:space="preserve">Szkoła Podstawowa nr 3 z Oddziałami Dwujęzycznymi </t>
  </si>
  <si>
    <t>Hutnika 3</t>
  </si>
  <si>
    <t>8018590365500019102400</t>
  </si>
  <si>
    <t>bezterminowa/1 miesieczny okres wypowiedenia/wypowiada Wykonawca</t>
  </si>
  <si>
    <t>XM1902298476</t>
  </si>
  <si>
    <t>8018590365500049293970</t>
  </si>
  <si>
    <t>Miejsko- Gminny Ośrodek Pomocy Społecznej w Gostyniu, ul. Wrocławska 250, 63-800 Gostyń</t>
  </si>
  <si>
    <t>Miejsko-Gminny Ośrodek Pomocy Społecznej</t>
  </si>
  <si>
    <t>Wrocławska 250</t>
  </si>
  <si>
    <t>XM2002963059</t>
  </si>
  <si>
    <t>8018590365500047433866</t>
  </si>
  <si>
    <t>Przedszkole Miejskie nr 5 im. Kubusia Puchatka, ul. Mostowa 9, 63-800 Gostyń</t>
  </si>
  <si>
    <t>Przedszkole Miejskie nr 5</t>
  </si>
  <si>
    <t>Mostowa 9</t>
  </si>
  <si>
    <t>8018590365500019468582</t>
  </si>
  <si>
    <t>Przedszkole Miejskie nr 7, ul. Mostowa 10, 63-800 Gostyń</t>
  </si>
  <si>
    <t>Przedszkole Miejskie nr 7</t>
  </si>
  <si>
    <t>Mostowa 10</t>
  </si>
  <si>
    <t>XM1100058741</t>
  </si>
  <si>
    <t>8018590365500049294502</t>
  </si>
  <si>
    <t>Przedszkole Miejskie nr 1, ul. Wrocławska 255, 63-800 Gostyń</t>
  </si>
  <si>
    <t>Przedszkole Miejskie nr 1</t>
  </si>
  <si>
    <t>Wrocławska 255</t>
  </si>
  <si>
    <t>XM2103355803</t>
  </si>
  <si>
    <t>8018590365500049291839</t>
  </si>
  <si>
    <t>Ośrodek Sportu i Rekreacji w Gostyniu, ul. Starogostyńska 9a, 63-800 Gostyń</t>
  </si>
  <si>
    <t xml:space="preserve">mieszkanie </t>
  </si>
  <si>
    <t>Sportowa 1A</t>
  </si>
  <si>
    <t>XM2204335122</t>
  </si>
  <si>
    <t>8018590365500042061507</t>
  </si>
  <si>
    <t>Kręgielnia</t>
  </si>
  <si>
    <t>Strzelecka 27</t>
  </si>
  <si>
    <t>XA1405667674</t>
  </si>
  <si>
    <t>8018590365500048912193</t>
  </si>
  <si>
    <t>Ośrodek Sportu i Rekreacji</t>
  </si>
  <si>
    <t>Sportowa 1</t>
  </si>
  <si>
    <t xml:space="preserve"> 'XI2001378141</t>
  </si>
  <si>
    <t>8018590365500047515562</t>
  </si>
  <si>
    <t>Biuro</t>
  </si>
  <si>
    <t>Sportowa 1C</t>
  </si>
  <si>
    <t>XM2204335165</t>
  </si>
  <si>
    <t>8018590365500047533733</t>
  </si>
  <si>
    <t>Mieszkanie + Szatnia</t>
  </si>
  <si>
    <t>XM2204335169</t>
  </si>
  <si>
    <t>8018590365500047533528</t>
  </si>
  <si>
    <t>na ten punkt są 2 oświadczenia, 1 z atr.62bb i 1 z art..62ba</t>
  </si>
  <si>
    <t>Pływalnia</t>
  </si>
  <si>
    <t>Starogostyńska 9a</t>
  </si>
  <si>
    <t>8018590365500019108723</t>
  </si>
  <si>
    <t>15,50</t>
  </si>
  <si>
    <t>Środowiskowy Dom Samopomocy w Gostyniu, ul. Mikołaja Reja 26, 63-800 Gostyń</t>
  </si>
  <si>
    <t>Mikołaja Reja 26</t>
  </si>
  <si>
    <t>XM2002963053</t>
  </si>
  <si>
    <t>8018590365500089109521</t>
  </si>
  <si>
    <t>Gmina Gostyń, ul. Rynek 2, 63-800 Gostyń</t>
  </si>
  <si>
    <t>Kosowo 59</t>
  </si>
  <si>
    <t>XM2103279194</t>
  </si>
  <si>
    <t>8018590365500046409251</t>
  </si>
  <si>
    <t>Kosowo dz.30/3</t>
  </si>
  <si>
    <t>XM0900114471</t>
  </si>
  <si>
    <t>8018590365500046408094</t>
  </si>
  <si>
    <t>Sportowa 1B</t>
  </si>
  <si>
    <t>XM2204335170</t>
  </si>
  <si>
    <t>8018590365500047515746</t>
  </si>
  <si>
    <t>Gostyński Ośrodek Kultury Hutnik, ul. Hutnika 4, 63-800 Gostyń, NIP: 6960011359</t>
  </si>
  <si>
    <t>Muzeum w Gostyniu, ul. Kościelna 5, 63-800 Gostyń, NIP: 6961750343</t>
  </si>
  <si>
    <t>Gmina Gostyń, Rynek 2, 63-800 Gostyń, NIP: 6961750343</t>
  </si>
  <si>
    <t>Zużycie gazu w okresie od 01.01.2024 r. do 31.12.2024 r. dla I części zamówienia w podziale na % udział paliwa (kWh)</t>
  </si>
  <si>
    <t>Zużycie paliwa gazowego w trakcie trwania zamówienia - wg cen konkurencyjnych (kWh)</t>
  </si>
  <si>
    <t>rabat cenowy do 31.12.2023r.  - nie ma kolejnego aneksu</t>
  </si>
  <si>
    <t>aneks cenowy do 31.12.2023 r</t>
  </si>
  <si>
    <t>3 umowy: Gmina, GOK i Muzeum</t>
  </si>
  <si>
    <t>2 umowy: Gmina i GOK</t>
  </si>
  <si>
    <t xml:space="preserve">3 umowy: Gminę Okonek, SP Okonek (Leśna 45), ZS Lotyń </t>
  </si>
  <si>
    <t>Niepodległośći 23 i 24</t>
  </si>
  <si>
    <t xml:space="preserve">styczeń </t>
  </si>
  <si>
    <t xml:space="preserve">luty </t>
  </si>
  <si>
    <t xml:space="preserve">marzec </t>
  </si>
  <si>
    <t xml:space="preserve">zmiana udziału procentowego od 01.07.2024r.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</si>
</sst>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66FF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1" fillId="0" borderId="0"/>
  </cellStyleXfs>
  <cellXfs count="205">
    <xf numFmtId="0" fontId="0" fillId="0" borderId="0" xfId="0"/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vertical="center"/>
    </xf>
    <xf numFmtId="0" fontId="7" fillId="2" borderId="3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8" fillId="2" borderId="3" xfId="0" applyFont="1" applyFill="1" applyBorder="1" applyAlignment="1" applyProtection="1">
      <alignment horizontal="left" vertical="center"/>
      <protection hidden="1"/>
    </xf>
    <xf numFmtId="0" fontId="8" fillId="2" borderId="3" xfId="0" applyFont="1" applyFill="1" applyBorder="1" applyAlignment="1">
      <alignment horizontal="left" vertical="center"/>
    </xf>
    <xf numFmtId="49" fontId="3" fillId="2" borderId="3" xfId="0" applyNumberFormat="1" applyFont="1" applyFill="1" applyBorder="1" applyAlignment="1">
      <alignment horizontal="left" vertical="center"/>
    </xf>
    <xf numFmtId="3" fontId="3" fillId="2" borderId="3" xfId="0" applyNumberFormat="1" applyFont="1" applyFill="1" applyBorder="1" applyAlignment="1">
      <alignment horizontal="center" vertical="center"/>
    </xf>
    <xf numFmtId="0" fontId="8" fillId="2" borderId="3" xfId="0" quotePrefix="1" applyFont="1" applyFill="1" applyBorder="1" applyAlignment="1">
      <alignment horizontal="center" vertical="center"/>
    </xf>
    <xf numFmtId="14" fontId="3" fillId="2" borderId="3" xfId="0" applyNumberFormat="1" applyFont="1" applyFill="1" applyBorder="1" applyAlignment="1">
      <alignment horizontal="center" vertical="center"/>
    </xf>
    <xf numFmtId="2" fontId="3" fillId="2" borderId="3" xfId="0" applyNumberFormat="1" applyFont="1" applyFill="1" applyBorder="1" applyAlignment="1">
      <alignment horizontal="right" vertical="center"/>
    </xf>
    <xf numFmtId="0" fontId="9" fillId="2" borderId="3" xfId="0" applyFont="1" applyFill="1" applyBorder="1" applyAlignment="1">
      <alignment vertical="center"/>
    </xf>
    <xf numFmtId="3" fontId="3" fillId="2" borderId="3" xfId="0" applyNumberFormat="1" applyFont="1" applyFill="1" applyBorder="1" applyAlignment="1">
      <alignment horizontal="right" vertical="center"/>
    </xf>
    <xf numFmtId="3" fontId="3" fillId="2" borderId="0" xfId="0" applyNumberFormat="1" applyFont="1" applyFill="1" applyAlignment="1">
      <alignment horizontal="right" vertical="center"/>
    </xf>
    <xf numFmtId="0" fontId="3" fillId="2" borderId="0" xfId="0" applyFont="1" applyFill="1" applyAlignment="1">
      <alignment vertical="center"/>
    </xf>
    <xf numFmtId="49" fontId="8" fillId="2" borderId="3" xfId="0" applyNumberFormat="1" applyFont="1" applyFill="1" applyBorder="1" applyAlignment="1">
      <alignment horizontal="left" vertical="center"/>
    </xf>
    <xf numFmtId="0" fontId="8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3" xfId="0" applyFont="1" applyBorder="1" applyAlignment="1" applyProtection="1">
      <alignment horizontal="left" vertical="center"/>
      <protection hidden="1"/>
    </xf>
    <xf numFmtId="0" fontId="8" fillId="0" borderId="3" xfId="0" applyFont="1" applyBorder="1" applyAlignment="1" applyProtection="1">
      <alignment horizontal="left" vertical="center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0" borderId="3" xfId="0" quotePrefix="1" applyFont="1" applyBorder="1" applyAlignment="1" applyProtection="1">
      <alignment horizontal="center" vertical="center"/>
      <protection locked="0"/>
    </xf>
    <xf numFmtId="14" fontId="3" fillId="0" borderId="3" xfId="0" applyNumberFormat="1" applyFont="1" applyBorder="1" applyAlignment="1">
      <alignment horizontal="center" vertical="center"/>
    </xf>
    <xf numFmtId="164" fontId="8" fillId="0" borderId="3" xfId="0" applyNumberFormat="1" applyFont="1" applyBorder="1" applyAlignment="1" applyProtection="1">
      <alignment horizontal="center" vertical="center"/>
      <protection locked="0"/>
    </xf>
    <xf numFmtId="2" fontId="8" fillId="0" borderId="3" xfId="0" applyNumberFormat="1" applyFont="1" applyBorder="1" applyAlignment="1" applyProtection="1">
      <alignment horizontal="right" vertical="center"/>
      <protection locked="0"/>
    </xf>
    <xf numFmtId="2" fontId="3" fillId="0" borderId="3" xfId="0" applyNumberFormat="1" applyFont="1" applyBorder="1" applyAlignment="1">
      <alignment horizontal="right" vertical="center"/>
    </xf>
    <xf numFmtId="164" fontId="9" fillId="0" borderId="3" xfId="0" applyNumberFormat="1" applyFont="1" applyBorder="1" applyAlignment="1" applyProtection="1">
      <alignment vertical="center"/>
      <protection locked="0"/>
    </xf>
    <xf numFmtId="3" fontId="8" fillId="0" borderId="3" xfId="0" applyNumberFormat="1" applyFont="1" applyBorder="1" applyAlignment="1">
      <alignment horizontal="right" vertical="center"/>
    </xf>
    <xf numFmtId="3" fontId="3" fillId="0" borderId="3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3" fontId="8" fillId="0" borderId="3" xfId="0" applyNumberFormat="1" applyFont="1" applyBorder="1" applyAlignment="1" applyProtection="1">
      <alignment horizontal="right" vertical="center"/>
      <protection locked="0"/>
    </xf>
    <xf numFmtId="0" fontId="8" fillId="0" borderId="3" xfId="0" quotePrefix="1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right"/>
    </xf>
    <xf numFmtId="0" fontId="3" fillId="0" borderId="0" xfId="0" applyFont="1"/>
    <xf numFmtId="0" fontId="7" fillId="0" borderId="3" xfId="0" applyFont="1" applyBorder="1" applyAlignment="1">
      <alignment horizontal="left" vertical="center"/>
    </xf>
    <xf numFmtId="1" fontId="8" fillId="0" borderId="3" xfId="0" quotePrefix="1" applyNumberFormat="1" applyFont="1" applyBorder="1" applyAlignment="1">
      <alignment horizontal="center" vertical="center"/>
    </xf>
    <xf numFmtId="0" fontId="3" fillId="0" borderId="3" xfId="0" quotePrefix="1" applyFont="1" applyBorder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3" xfId="0" applyFont="1" applyFill="1" applyBorder="1" applyAlignment="1" applyProtection="1">
      <alignment vertical="center"/>
      <protection locked="0"/>
    </xf>
    <xf numFmtId="0" fontId="8" fillId="2" borderId="3" xfId="0" applyFont="1" applyFill="1" applyBorder="1" applyAlignment="1" applyProtection="1">
      <alignment horizontal="left" vertical="center"/>
      <protection locked="0"/>
    </xf>
    <xf numFmtId="0" fontId="8" fillId="2" borderId="3" xfId="0" applyFont="1" applyFill="1" applyBorder="1" applyAlignment="1" applyProtection="1">
      <alignment horizontal="center" vertical="center"/>
      <protection locked="0"/>
    </xf>
    <xf numFmtId="0" fontId="8" fillId="2" borderId="3" xfId="0" quotePrefix="1" applyFont="1" applyFill="1" applyBorder="1" applyAlignment="1" applyProtection="1">
      <alignment horizontal="center" vertical="center"/>
      <protection locked="0"/>
    </xf>
    <xf numFmtId="49" fontId="8" fillId="2" borderId="3" xfId="0" applyNumberFormat="1" applyFont="1" applyFill="1" applyBorder="1" applyAlignment="1" applyProtection="1">
      <alignment horizontal="center" vertical="center"/>
      <protection locked="0"/>
    </xf>
    <xf numFmtId="4" fontId="8" fillId="2" borderId="3" xfId="0" applyNumberFormat="1" applyFont="1" applyFill="1" applyBorder="1" applyAlignment="1" applyProtection="1">
      <alignment horizontal="right" vertical="center"/>
      <protection locked="0"/>
    </xf>
    <xf numFmtId="0" fontId="9" fillId="2" borderId="3" xfId="0" applyFont="1" applyFill="1" applyBorder="1" applyAlignment="1" applyProtection="1">
      <alignment vertical="center"/>
      <protection locked="0"/>
    </xf>
    <xf numFmtId="3" fontId="8" fillId="2" borderId="3" xfId="0" applyNumberFormat="1" applyFont="1" applyFill="1" applyBorder="1" applyAlignment="1" applyProtection="1">
      <alignment horizontal="right" vertical="center"/>
      <protection locked="0"/>
    </xf>
    <xf numFmtId="49" fontId="8" fillId="2" borderId="3" xfId="0" quotePrefix="1" applyNumberFormat="1" applyFont="1" applyFill="1" applyBorder="1" applyAlignment="1" applyProtection="1">
      <alignment horizontal="center" vertical="center"/>
      <protection locked="0"/>
    </xf>
    <xf numFmtId="4" fontId="8" fillId="2" borderId="3" xfId="0" quotePrefix="1" applyNumberFormat="1" applyFont="1" applyFill="1" applyBorder="1" applyAlignment="1" applyProtection="1">
      <alignment horizontal="right" vertical="center"/>
      <protection locked="0"/>
    </xf>
    <xf numFmtId="0" fontId="8" fillId="0" borderId="3" xfId="0" applyFont="1" applyBorder="1" applyAlignment="1" applyProtection="1">
      <alignment vertical="center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8" fillId="0" borderId="3" xfId="0" quotePrefix="1" applyFont="1" applyBorder="1" applyAlignment="1" applyProtection="1">
      <alignment horizontal="center" vertical="center" wrapText="1"/>
      <protection locked="0"/>
    </xf>
    <xf numFmtId="164" fontId="8" fillId="0" borderId="3" xfId="0" applyNumberFormat="1" applyFont="1" applyBorder="1" applyAlignment="1" applyProtection="1">
      <alignment horizontal="center" vertical="center" wrapText="1"/>
      <protection locked="0"/>
    </xf>
    <xf numFmtId="2" fontId="8" fillId="0" borderId="3" xfId="0" applyNumberFormat="1" applyFont="1" applyBorder="1" applyAlignment="1" applyProtection="1">
      <alignment horizontal="right" vertical="center" wrapText="1"/>
      <protection locked="0"/>
    </xf>
    <xf numFmtId="164" fontId="9" fillId="0" borderId="3" xfId="0" applyNumberFormat="1" applyFont="1" applyBorder="1" applyAlignment="1" applyProtection="1">
      <alignment vertical="center" wrapText="1"/>
      <protection locked="0"/>
    </xf>
    <xf numFmtId="3" fontId="8" fillId="0" borderId="3" xfId="0" applyNumberFormat="1" applyFont="1" applyBorder="1" applyAlignment="1" applyProtection="1">
      <alignment horizontal="right" vertical="center" wrapText="1"/>
      <protection locked="0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/>
    </xf>
    <xf numFmtId="164" fontId="8" fillId="2" borderId="3" xfId="0" applyNumberFormat="1" applyFont="1" applyFill="1" applyBorder="1" applyAlignment="1" applyProtection="1">
      <alignment horizontal="center" vertical="center"/>
      <protection locked="0"/>
    </xf>
    <xf numFmtId="2" fontId="8" fillId="2" borderId="3" xfId="0" applyNumberFormat="1" applyFont="1" applyFill="1" applyBorder="1" applyAlignment="1" applyProtection="1">
      <alignment horizontal="right" vertical="center"/>
      <protection locked="0"/>
    </xf>
    <xf numFmtId="164" fontId="9" fillId="2" borderId="3" xfId="0" applyNumberFormat="1" applyFont="1" applyFill="1" applyBorder="1" applyAlignment="1" applyProtection="1">
      <alignment vertical="center" wrapText="1"/>
      <protection locked="0"/>
    </xf>
    <xf numFmtId="0" fontId="9" fillId="0" borderId="3" xfId="0" applyFont="1" applyBorder="1" applyAlignment="1">
      <alignment vertical="center"/>
    </xf>
    <xf numFmtId="2" fontId="8" fillId="0" borderId="3" xfId="0" applyNumberFormat="1" applyFont="1" applyBorder="1" applyAlignment="1" applyProtection="1">
      <alignment horizontal="left" vertical="center"/>
      <protection locked="0"/>
    </xf>
    <xf numFmtId="2" fontId="8" fillId="2" borderId="3" xfId="0" applyNumberFormat="1" applyFont="1" applyFill="1" applyBorder="1" applyAlignment="1" applyProtection="1">
      <alignment horizontal="left" vertical="center"/>
      <protection locked="0"/>
    </xf>
    <xf numFmtId="164" fontId="9" fillId="2" borderId="3" xfId="0" applyNumberFormat="1" applyFont="1" applyFill="1" applyBorder="1" applyAlignment="1" applyProtection="1">
      <alignment vertical="center"/>
      <protection locked="0"/>
    </xf>
    <xf numFmtId="0" fontId="7" fillId="0" borderId="3" xfId="0" applyFont="1" applyBorder="1" applyAlignment="1">
      <alignment vertical="center"/>
    </xf>
    <xf numFmtId="2" fontId="8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0" borderId="3" xfId="0" applyNumberFormat="1" applyFont="1" applyBorder="1" applyAlignment="1">
      <alignment horizontal="center" vertical="center"/>
    </xf>
    <xf numFmtId="49" fontId="3" fillId="0" borderId="3" xfId="0" quotePrefix="1" applyNumberFormat="1" applyFont="1" applyBorder="1" applyAlignment="1">
      <alignment horizontal="center" vertical="center"/>
    </xf>
    <xf numFmtId="3" fontId="3" fillId="0" borderId="3" xfId="0" quotePrefix="1" applyNumberFormat="1" applyFont="1" applyBorder="1" applyAlignment="1">
      <alignment horizontal="right" vertical="center"/>
    </xf>
    <xf numFmtId="2" fontId="3" fillId="0" borderId="3" xfId="0" quotePrefix="1" applyNumberFormat="1" applyFont="1" applyBorder="1" applyAlignment="1">
      <alignment horizontal="center" vertical="center"/>
    </xf>
    <xf numFmtId="2" fontId="7" fillId="2" borderId="3" xfId="0" applyNumberFormat="1" applyFont="1" applyFill="1" applyBorder="1" applyAlignment="1">
      <alignment horizontal="right" vertical="center"/>
    </xf>
    <xf numFmtId="3" fontId="7" fillId="2" borderId="3" xfId="0" applyNumberFormat="1" applyFont="1" applyFill="1" applyBorder="1" applyAlignment="1">
      <alignment horizontal="right" vertical="center"/>
    </xf>
    <xf numFmtId="0" fontId="8" fillId="2" borderId="3" xfId="0" applyFont="1" applyFill="1" applyBorder="1" applyAlignment="1" applyProtection="1">
      <alignment horizontal="left" vertical="top"/>
      <protection locked="0"/>
    </xf>
    <xf numFmtId="0" fontId="8" fillId="2" borderId="3" xfId="0" applyFont="1" applyFill="1" applyBorder="1" applyAlignment="1" applyProtection="1">
      <alignment horizontal="left" vertical="top"/>
      <protection hidden="1"/>
    </xf>
    <xf numFmtId="2" fontId="8" fillId="2" borderId="3" xfId="0" applyNumberFormat="1" applyFont="1" applyFill="1" applyBorder="1" applyAlignment="1" applyProtection="1">
      <alignment horizontal="right" vertical="top"/>
      <protection locked="0"/>
    </xf>
    <xf numFmtId="2" fontId="3" fillId="2" borderId="3" xfId="0" applyNumberFormat="1" applyFont="1" applyFill="1" applyBorder="1" applyAlignment="1">
      <alignment horizontal="right"/>
    </xf>
    <xf numFmtId="0" fontId="9" fillId="2" borderId="3" xfId="0" applyFont="1" applyFill="1" applyBorder="1"/>
    <xf numFmtId="3" fontId="8" fillId="2" borderId="3" xfId="0" applyNumberFormat="1" applyFont="1" applyFill="1" applyBorder="1" applyAlignment="1" applyProtection="1">
      <alignment horizontal="right" vertical="top"/>
      <protection locked="0"/>
    </xf>
    <xf numFmtId="0" fontId="3" fillId="2" borderId="0" xfId="0" applyFont="1" applyFill="1"/>
    <xf numFmtId="3" fontId="7" fillId="2" borderId="3" xfId="0" applyNumberFormat="1" applyFont="1" applyFill="1" applyBorder="1" applyAlignment="1">
      <alignment horizontal="right" vertical="top"/>
    </xf>
    <xf numFmtId="0" fontId="7" fillId="2" borderId="3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 applyProtection="1">
      <alignment horizontal="left" vertical="center" wrapText="1"/>
      <protection locked="0"/>
    </xf>
    <xf numFmtId="0" fontId="7" fillId="2" borderId="3" xfId="0" applyFont="1" applyFill="1" applyBorder="1" applyAlignment="1">
      <alignment horizontal="center" vertical="center" wrapText="1"/>
    </xf>
    <xf numFmtId="0" fontId="7" fillId="2" borderId="3" xfId="0" quotePrefix="1" applyFont="1" applyFill="1" applyBorder="1" applyAlignment="1">
      <alignment horizontal="center" vertical="center" wrapText="1"/>
    </xf>
    <xf numFmtId="2" fontId="7" fillId="2" borderId="3" xfId="0" applyNumberFormat="1" applyFont="1" applyFill="1" applyBorder="1" applyAlignment="1">
      <alignment horizontal="right" vertical="center" wrapText="1"/>
    </xf>
    <xf numFmtId="3" fontId="7" fillId="2" borderId="3" xfId="0" applyNumberFormat="1" applyFont="1" applyFill="1" applyBorder="1" applyAlignment="1">
      <alignment horizontal="right" vertical="center" wrapText="1"/>
    </xf>
    <xf numFmtId="3" fontId="3" fillId="2" borderId="3" xfId="0" applyNumberFormat="1" applyFont="1" applyFill="1" applyBorder="1" applyAlignment="1">
      <alignment horizontal="right" vertical="center" wrapText="1"/>
    </xf>
    <xf numFmtId="0" fontId="3" fillId="2" borderId="0" xfId="0" applyFont="1" applyFill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49" fontId="8" fillId="0" borderId="3" xfId="0" quotePrefix="1" applyNumberFormat="1" applyFont="1" applyBorder="1" applyAlignment="1">
      <alignment horizontal="center" vertical="center"/>
    </xf>
    <xf numFmtId="49" fontId="8" fillId="0" borderId="3" xfId="0" quotePrefix="1" applyNumberFormat="1" applyFont="1" applyBorder="1" applyAlignment="1">
      <alignment horizontal="right" vertical="center"/>
    </xf>
    <xf numFmtId="49" fontId="3" fillId="0" borderId="3" xfId="0" quotePrefix="1" applyNumberFormat="1" applyFont="1" applyBorder="1" applyAlignment="1">
      <alignment horizontal="right" vertical="center"/>
    </xf>
    <xf numFmtId="2" fontId="3" fillId="0" borderId="3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2" fontId="8" fillId="0" borderId="3" xfId="0" quotePrefix="1" applyNumberFormat="1" applyFont="1" applyBorder="1" applyAlignment="1">
      <alignment horizontal="right" vertical="center"/>
    </xf>
    <xf numFmtId="0" fontId="8" fillId="0" borderId="3" xfId="1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/>
    </xf>
    <xf numFmtId="0" fontId="8" fillId="0" borderId="3" xfId="0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2" fontId="3" fillId="0" borderId="3" xfId="0" quotePrefix="1" applyNumberFormat="1" applyFont="1" applyBorder="1" applyAlignment="1">
      <alignment horizontal="right" vertical="center"/>
    </xf>
    <xf numFmtId="49" fontId="3" fillId="0" borderId="3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4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8" fillId="0" borderId="0" xfId="0" applyFont="1" applyAlignment="1" applyProtection="1">
      <alignment horizontal="left" vertical="center"/>
      <protection locked="0"/>
    </xf>
    <xf numFmtId="3" fontId="3" fillId="0" borderId="0" xfId="0" applyNumberFormat="1" applyFont="1" applyAlignment="1">
      <alignment horizontal="center" vertical="center"/>
    </xf>
    <xf numFmtId="0" fontId="9" fillId="0" borderId="0" xfId="0" applyFont="1" applyAlignment="1">
      <alignment vertical="center"/>
    </xf>
    <xf numFmtId="3" fontId="6" fillId="0" borderId="3" xfId="0" applyNumberFormat="1" applyFont="1" applyBorder="1" applyAlignment="1">
      <alignment horizontal="right" vertical="center"/>
    </xf>
    <xf numFmtId="3" fontId="6" fillId="0" borderId="3" xfId="0" applyNumberFormat="1" applyFont="1" applyBorder="1" applyAlignment="1">
      <alignment vertical="center"/>
    </xf>
    <xf numFmtId="3" fontId="3" fillId="0" borderId="0" xfId="0" applyNumberFormat="1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vertical="center" wrapText="1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left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3" fontId="9" fillId="0" borderId="0" xfId="0" applyNumberFormat="1" applyFont="1" applyAlignment="1">
      <alignment vertical="center"/>
    </xf>
    <xf numFmtId="0" fontId="3" fillId="0" borderId="3" xfId="0" applyFont="1" applyBorder="1" applyAlignment="1" applyProtection="1">
      <alignment vertical="center"/>
      <protection locked="0"/>
    </xf>
    <xf numFmtId="0" fontId="3" fillId="0" borderId="3" xfId="0" applyFont="1" applyBorder="1" applyAlignment="1" applyProtection="1">
      <alignment horizontal="right" vertical="center"/>
      <protection locked="0"/>
    </xf>
    <xf numFmtId="3" fontId="3" fillId="0" borderId="3" xfId="0" applyNumberFormat="1" applyFont="1" applyBorder="1" applyAlignment="1" applyProtection="1">
      <alignment horizontal="left" vertical="center"/>
      <protection locked="0"/>
    </xf>
    <xf numFmtId="3" fontId="3" fillId="0" borderId="4" xfId="0" applyNumberFormat="1" applyFont="1" applyBorder="1" applyAlignment="1">
      <alignment horizontal="left" vertical="center"/>
    </xf>
    <xf numFmtId="3" fontId="3" fillId="0" borderId="3" xfId="0" applyNumberFormat="1" applyFont="1" applyBorder="1" applyAlignment="1">
      <alignment horizontal="left" vertical="center"/>
    </xf>
    <xf numFmtId="3" fontId="3" fillId="0" borderId="4" xfId="0" applyNumberFormat="1" applyFont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3" fontId="6" fillId="0" borderId="3" xfId="0" applyNumberFormat="1" applyFont="1" applyBorder="1" applyAlignment="1" applyProtection="1">
      <alignment horizontal="left" vertical="center"/>
      <protection locked="0"/>
    </xf>
    <xf numFmtId="3" fontId="6" fillId="0" borderId="3" xfId="0" applyNumberFormat="1" applyFont="1" applyBorder="1" applyAlignment="1" applyProtection="1">
      <alignment horizontal="right" vertical="center"/>
      <protection locked="0"/>
    </xf>
    <xf numFmtId="3" fontId="6" fillId="0" borderId="4" xfId="0" applyNumberFormat="1" applyFont="1" applyBorder="1" applyAlignment="1" applyProtection="1">
      <alignment horizontal="left" vertical="center"/>
      <protection locked="0"/>
    </xf>
    <xf numFmtId="0" fontId="6" fillId="0" borderId="0" xfId="0" applyFont="1" applyAlignment="1">
      <alignment horizontal="left" vertical="center"/>
    </xf>
    <xf numFmtId="3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3" fontId="5" fillId="0" borderId="0" xfId="0" applyNumberFormat="1" applyFont="1" applyAlignment="1">
      <alignment vertical="center"/>
    </xf>
    <xf numFmtId="0" fontId="8" fillId="0" borderId="0" xfId="0" applyFont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3" fontId="6" fillId="0" borderId="4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 wrapText="1"/>
    </xf>
    <xf numFmtId="14" fontId="6" fillId="0" borderId="12" xfId="0" applyNumberFormat="1" applyFont="1" applyBorder="1" applyAlignment="1">
      <alignment horizontal="center" vertical="center" wrapText="1"/>
    </xf>
    <xf numFmtId="14" fontId="6" fillId="0" borderId="2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right" vertical="center"/>
    </xf>
    <xf numFmtId="3" fontId="3" fillId="0" borderId="9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12" xfId="0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164" fontId="4" fillId="0" borderId="3" xfId="0" applyNumberFormat="1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 applyProtection="1">
      <alignment horizontal="center" vertical="center" wrapText="1"/>
      <protection locked="0"/>
    </xf>
    <xf numFmtId="164" fontId="4" fillId="0" borderId="12" xfId="0" applyNumberFormat="1" applyFont="1" applyBorder="1" applyAlignment="1" applyProtection="1">
      <alignment horizontal="center" vertical="center" wrapText="1"/>
      <protection locked="0"/>
    </xf>
    <xf numFmtId="164" fontId="4" fillId="0" borderId="2" xfId="0" applyNumberFormat="1" applyFont="1" applyBorder="1" applyAlignment="1" applyProtection="1">
      <alignment horizontal="center" vertical="center" wrapText="1"/>
      <protection locked="0"/>
    </xf>
    <xf numFmtId="164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3" borderId="3" xfId="0" applyFont="1" applyFill="1" applyBorder="1" applyAlignment="1" applyProtection="1">
      <alignment horizontal="center" vertical="center" wrapText="1"/>
      <protection locked="0"/>
    </xf>
    <xf numFmtId="0" fontId="4" fillId="4" borderId="3" xfId="0" applyFont="1" applyFill="1" applyBorder="1" applyAlignment="1" applyProtection="1">
      <alignment horizontal="center" vertical="center" wrapText="1"/>
      <protection locked="0"/>
    </xf>
    <xf numFmtId="164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3" xfId="0" quotePrefix="1" applyFont="1" applyFill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4" fillId="2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left" vertical="center"/>
      <protection locked="0"/>
    </xf>
    <xf numFmtId="0" fontId="8" fillId="0" borderId="2" xfId="0" applyFont="1" applyBorder="1" applyAlignment="1" applyProtection="1">
      <alignment horizontal="left" vertical="center"/>
      <protection locked="0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2" fontId="8" fillId="0" borderId="1" xfId="0" applyNumberFormat="1" applyFont="1" applyBorder="1" applyAlignment="1" applyProtection="1">
      <alignment horizontal="left" vertical="center"/>
      <protection locked="0"/>
    </xf>
    <xf numFmtId="2" fontId="8" fillId="0" borderId="2" xfId="0" applyNumberFormat="1" applyFont="1" applyBorder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horizontal="left" vertical="center"/>
      <protection hidden="1"/>
    </xf>
    <xf numFmtId="0" fontId="8" fillId="0" borderId="2" xfId="0" applyFont="1" applyBorder="1" applyAlignment="1" applyProtection="1">
      <alignment horizontal="left" vertical="center"/>
      <protection hidden="1"/>
    </xf>
  </cellXfs>
  <cellStyles count="2">
    <cellStyle name="Normalny" xfId="0" builtinId="0"/>
    <cellStyle name="Normalny 2" xfId="1" xr:uid="{64B9A872-00B5-4F19-AAC2-42F4CC4750DB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FFCC"/>
      <color rgb="FFFF66FF"/>
      <color rgb="FFFFFF99"/>
      <color rgb="FFFFCCCC"/>
      <color rgb="FFCCFF33"/>
      <color rgb="FF99CCFF"/>
      <color rgb="FFFF7C80"/>
      <color rgb="FFFFB521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162"/>
  <sheetViews>
    <sheetView tabSelected="1" zoomScaleNormal="100" workbookViewId="0">
      <selection activeCell="AD12" sqref="AD12"/>
    </sheetView>
  </sheetViews>
  <sheetFormatPr defaultColWidth="8.88671875" defaultRowHeight="12" x14ac:dyDescent="0.3"/>
  <cols>
    <col min="1" max="1" width="6.44140625" style="107" customWidth="1"/>
    <col min="2" max="2" width="72.44140625" style="2" customWidth="1"/>
    <col min="3" max="3" width="41.109375" style="118" customWidth="1"/>
    <col min="4" max="4" width="21.33203125" style="118" customWidth="1"/>
    <col min="5" max="5" width="9.88671875" style="118" customWidth="1"/>
    <col min="6" max="6" width="11.109375" style="118" customWidth="1"/>
    <col min="7" max="7" width="15.44140625" style="118" customWidth="1"/>
    <col min="8" max="8" width="8.33203125" style="118" customWidth="1"/>
    <col min="9" max="9" width="14.44140625" style="2" customWidth="1"/>
    <col min="10" max="10" width="14.109375" style="118" customWidth="1"/>
    <col min="11" max="11" width="13.44140625" style="118" customWidth="1"/>
    <col min="12" max="12" width="12.33203125" style="151" customWidth="1"/>
    <col min="13" max="13" width="14.109375" style="118" customWidth="1"/>
    <col min="14" max="14" width="5" style="118" customWidth="1"/>
    <col min="15" max="15" width="12" style="120" customWidth="1"/>
    <col min="16" max="16" width="16.44140625" style="107" customWidth="1"/>
    <col min="17" max="17" width="22.5546875" style="107" customWidth="1"/>
    <col min="18" max="18" width="10.5546875" style="107" customWidth="1"/>
    <col min="19" max="19" width="10.33203125" style="107" customWidth="1"/>
    <col min="20" max="20" width="16.6640625" style="8" customWidth="1"/>
    <col min="21" max="21" width="8" style="107" customWidth="1"/>
    <col min="22" max="24" width="8" style="1" customWidth="1"/>
    <col min="25" max="25" width="35.88671875" style="121" customWidth="1"/>
    <col min="26" max="37" width="10.44140625" style="41" customWidth="1"/>
    <col min="38" max="38" width="20.109375" style="41" customWidth="1"/>
    <col min="39" max="40" width="11.44140625" style="2" customWidth="1"/>
    <col min="41" max="41" width="11.6640625" style="2" customWidth="1"/>
    <col min="42" max="16384" width="8.88671875" style="2"/>
  </cols>
  <sheetData>
    <row r="1" spans="1:41" x14ac:dyDescent="0.3">
      <c r="A1" s="157" t="s">
        <v>366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8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157"/>
      <c r="AO1" s="1"/>
    </row>
    <row r="2" spans="1:41" s="8" customFormat="1" ht="57.6" customHeight="1" x14ac:dyDescent="0.3">
      <c r="A2" s="163" t="s">
        <v>0</v>
      </c>
      <c r="B2" s="163" t="s">
        <v>1</v>
      </c>
      <c r="C2" s="167" t="s">
        <v>2</v>
      </c>
      <c r="D2" s="163" t="s">
        <v>3</v>
      </c>
      <c r="E2" s="168" t="s">
        <v>4</v>
      </c>
      <c r="F2" s="169"/>
      <c r="G2" s="170"/>
      <c r="H2" s="163" t="s">
        <v>5</v>
      </c>
      <c r="I2" s="163"/>
      <c r="J2" s="163" t="s">
        <v>6</v>
      </c>
      <c r="K2" s="163" t="s">
        <v>7</v>
      </c>
      <c r="L2" s="163" t="s">
        <v>8</v>
      </c>
      <c r="M2" s="163" t="s">
        <v>9</v>
      </c>
      <c r="N2" s="163" t="s">
        <v>10</v>
      </c>
      <c r="O2" s="177" t="s">
        <v>11</v>
      </c>
      <c r="P2" s="163" t="s">
        <v>12</v>
      </c>
      <c r="Q2" s="163" t="s">
        <v>13</v>
      </c>
      <c r="R2" s="173" t="s">
        <v>14</v>
      </c>
      <c r="S2" s="174"/>
      <c r="T2" s="163" t="s">
        <v>15</v>
      </c>
      <c r="U2" s="163" t="s">
        <v>16</v>
      </c>
      <c r="V2" s="163" t="s">
        <v>17</v>
      </c>
      <c r="W2" s="163"/>
      <c r="X2" s="165" t="s">
        <v>365</v>
      </c>
      <c r="Y2" s="164" t="s">
        <v>18</v>
      </c>
      <c r="Z2" s="4" t="s">
        <v>633</v>
      </c>
      <c r="AA2" s="4" t="s">
        <v>634</v>
      </c>
      <c r="AB2" s="4" t="s">
        <v>635</v>
      </c>
      <c r="AC2" s="4" t="s">
        <v>19</v>
      </c>
      <c r="AD2" s="4" t="s">
        <v>20</v>
      </c>
      <c r="AE2" s="4" t="s">
        <v>21</v>
      </c>
      <c r="AF2" s="4" t="s">
        <v>22</v>
      </c>
      <c r="AG2" s="4" t="s">
        <v>23</v>
      </c>
      <c r="AH2" s="4" t="s">
        <v>24</v>
      </c>
      <c r="AI2" s="4" t="s">
        <v>25</v>
      </c>
      <c r="AJ2" s="4" t="s">
        <v>26</v>
      </c>
      <c r="AK2" s="4" t="s">
        <v>27</v>
      </c>
      <c r="AL2" s="5" t="s">
        <v>371</v>
      </c>
      <c r="AM2" s="159" t="s">
        <v>625</v>
      </c>
      <c r="AN2" s="159"/>
      <c r="AO2" s="7"/>
    </row>
    <row r="3" spans="1:41" s="8" customFormat="1" ht="83.25" customHeight="1" x14ac:dyDescent="0.3">
      <c r="A3" s="163"/>
      <c r="B3" s="163"/>
      <c r="C3" s="167"/>
      <c r="D3" s="163"/>
      <c r="E3" s="3" t="s">
        <v>28</v>
      </c>
      <c r="F3" s="3" t="s">
        <v>29</v>
      </c>
      <c r="G3" s="3" t="s">
        <v>30</v>
      </c>
      <c r="H3" s="3" t="s">
        <v>31</v>
      </c>
      <c r="I3" s="3" t="s">
        <v>32</v>
      </c>
      <c r="J3" s="163"/>
      <c r="K3" s="163"/>
      <c r="L3" s="163"/>
      <c r="M3" s="163"/>
      <c r="N3" s="163"/>
      <c r="O3" s="177"/>
      <c r="P3" s="163"/>
      <c r="Q3" s="163"/>
      <c r="R3" s="175"/>
      <c r="S3" s="176"/>
      <c r="T3" s="163"/>
      <c r="U3" s="163"/>
      <c r="V3" s="3" t="s">
        <v>33</v>
      </c>
      <c r="W3" s="3" t="s">
        <v>372</v>
      </c>
      <c r="X3" s="166"/>
      <c r="Y3" s="164"/>
      <c r="Z3" s="4" t="s">
        <v>35</v>
      </c>
      <c r="AA3" s="4" t="s">
        <v>35</v>
      </c>
      <c r="AB3" s="4" t="s">
        <v>35</v>
      </c>
      <c r="AC3" s="4" t="s">
        <v>35</v>
      </c>
      <c r="AD3" s="4" t="s">
        <v>35</v>
      </c>
      <c r="AE3" s="4" t="s">
        <v>35</v>
      </c>
      <c r="AF3" s="4" t="s">
        <v>35</v>
      </c>
      <c r="AG3" s="4" t="s">
        <v>35</v>
      </c>
      <c r="AH3" s="4" t="s">
        <v>35</v>
      </c>
      <c r="AI3" s="4" t="s">
        <v>35</v>
      </c>
      <c r="AJ3" s="4" t="s">
        <v>35</v>
      </c>
      <c r="AK3" s="4" t="s">
        <v>35</v>
      </c>
      <c r="AL3" s="4" t="s">
        <v>35</v>
      </c>
      <c r="AM3" s="9" t="s">
        <v>369</v>
      </c>
      <c r="AN3" s="6" t="s">
        <v>370</v>
      </c>
      <c r="AO3" s="7"/>
    </row>
    <row r="4" spans="1:41" s="24" customFormat="1" ht="12.9" customHeight="1" x14ac:dyDescent="0.3">
      <c r="A4" s="10">
        <v>1</v>
      </c>
      <c r="B4" s="11" t="s">
        <v>453</v>
      </c>
      <c r="C4" s="12" t="s">
        <v>454</v>
      </c>
      <c r="D4" s="13" t="s">
        <v>36</v>
      </c>
      <c r="E4" s="13" t="s">
        <v>457</v>
      </c>
      <c r="F4" s="13" t="s">
        <v>37</v>
      </c>
      <c r="G4" s="13" t="s">
        <v>455</v>
      </c>
      <c r="H4" s="14" t="s">
        <v>38</v>
      </c>
      <c r="I4" s="13" t="s">
        <v>39</v>
      </c>
      <c r="J4" s="13" t="s">
        <v>145</v>
      </c>
      <c r="K4" s="13" t="s">
        <v>40</v>
      </c>
      <c r="L4" s="15" t="s">
        <v>406</v>
      </c>
      <c r="M4" s="12" t="s">
        <v>41</v>
      </c>
      <c r="N4" s="16" t="s">
        <v>42</v>
      </c>
      <c r="O4" s="17"/>
      <c r="P4" s="10" t="s">
        <v>43</v>
      </c>
      <c r="Q4" s="18" t="s">
        <v>44</v>
      </c>
      <c r="R4" s="19">
        <v>45292</v>
      </c>
      <c r="S4" s="19">
        <v>45657</v>
      </c>
      <c r="T4" s="171" t="s">
        <v>373</v>
      </c>
      <c r="U4" s="10" t="s">
        <v>45</v>
      </c>
      <c r="V4" s="20">
        <v>100</v>
      </c>
      <c r="W4" s="20">
        <v>0</v>
      </c>
      <c r="X4" s="20">
        <f>V4+W4</f>
        <v>100</v>
      </c>
      <c r="Y4" s="21"/>
      <c r="Z4" s="22">
        <v>0</v>
      </c>
      <c r="AA4" s="22">
        <v>7318</v>
      </c>
      <c r="AB4" s="22">
        <v>0</v>
      </c>
      <c r="AC4" s="22">
        <v>9082</v>
      </c>
      <c r="AD4" s="22">
        <v>0</v>
      </c>
      <c r="AE4" s="22">
        <v>1548</v>
      </c>
      <c r="AF4" s="22">
        <v>0</v>
      </c>
      <c r="AG4" s="22">
        <f>14+22</f>
        <v>36</v>
      </c>
      <c r="AH4" s="22">
        <v>315</v>
      </c>
      <c r="AI4" s="22">
        <v>14</v>
      </c>
      <c r="AJ4" s="22">
        <v>5418</v>
      </c>
      <c r="AK4" s="22">
        <v>6394</v>
      </c>
      <c r="AL4" s="22">
        <f t="shared" ref="AL4:AL35" si="0">Z4+AA4+AB4+AC4+AE4+AF4+AG4+AH4+AI4+AJ4+AK4+AD4</f>
        <v>30125</v>
      </c>
      <c r="AM4" s="22">
        <f t="shared" ref="AM4:AM35" si="1">ROUND(AL4*V4/100,0)</f>
        <v>30125</v>
      </c>
      <c r="AN4" s="22">
        <f t="shared" ref="AN4:AN35" si="2">ROUND(AL4*W4/100,0)</f>
        <v>0</v>
      </c>
      <c r="AO4" s="23"/>
    </row>
    <row r="5" spans="1:41" s="24" customFormat="1" ht="12.9" customHeight="1" x14ac:dyDescent="0.3">
      <c r="A5" s="10">
        <v>2</v>
      </c>
      <c r="B5" s="11" t="s">
        <v>453</v>
      </c>
      <c r="C5" s="12" t="s">
        <v>454</v>
      </c>
      <c r="D5" s="13" t="s">
        <v>36</v>
      </c>
      <c r="E5" s="13" t="s">
        <v>458</v>
      </c>
      <c r="F5" s="13" t="s">
        <v>37</v>
      </c>
      <c r="G5" s="13" t="s">
        <v>455</v>
      </c>
      <c r="H5" s="14" t="s">
        <v>38</v>
      </c>
      <c r="I5" s="13" t="s">
        <v>39</v>
      </c>
      <c r="J5" s="13" t="s">
        <v>145</v>
      </c>
      <c r="K5" s="13" t="s">
        <v>40</v>
      </c>
      <c r="L5" s="15" t="s">
        <v>406</v>
      </c>
      <c r="M5" s="15" t="s">
        <v>46</v>
      </c>
      <c r="N5" s="25" t="s">
        <v>42</v>
      </c>
      <c r="O5" s="17">
        <v>111</v>
      </c>
      <c r="P5" s="10"/>
      <c r="Q5" s="18" t="s">
        <v>47</v>
      </c>
      <c r="R5" s="19">
        <v>45292</v>
      </c>
      <c r="S5" s="19">
        <v>45657</v>
      </c>
      <c r="T5" s="171"/>
      <c r="U5" s="10" t="s">
        <v>45</v>
      </c>
      <c r="V5" s="20">
        <v>100</v>
      </c>
      <c r="W5" s="20">
        <v>0</v>
      </c>
      <c r="X5" s="20">
        <f t="shared" ref="X5:X57" si="3">V5+W5</f>
        <v>100</v>
      </c>
      <c r="Y5" s="21"/>
      <c r="Z5" s="22">
        <v>22781</v>
      </c>
      <c r="AA5" s="22">
        <v>22389</v>
      </c>
      <c r="AB5" s="22">
        <v>21486</v>
      </c>
      <c r="AC5" s="22">
        <v>14223</v>
      </c>
      <c r="AD5" s="22">
        <v>6243</v>
      </c>
      <c r="AE5" s="22">
        <v>1592</v>
      </c>
      <c r="AF5" s="22">
        <v>1128</v>
      </c>
      <c r="AG5" s="22">
        <v>879</v>
      </c>
      <c r="AH5" s="22">
        <v>7249</v>
      </c>
      <c r="AI5" s="22">
        <v>10137</v>
      </c>
      <c r="AJ5" s="22">
        <v>29532</v>
      </c>
      <c r="AK5" s="22">
        <v>32581</v>
      </c>
      <c r="AL5" s="22">
        <f t="shared" si="0"/>
        <v>170220</v>
      </c>
      <c r="AM5" s="22">
        <f t="shared" si="1"/>
        <v>170220</v>
      </c>
      <c r="AN5" s="22">
        <f t="shared" si="2"/>
        <v>0</v>
      </c>
      <c r="AO5" s="23"/>
    </row>
    <row r="6" spans="1:41" s="24" customFormat="1" ht="12.9" customHeight="1" x14ac:dyDescent="0.3">
      <c r="A6" s="10">
        <v>3</v>
      </c>
      <c r="B6" s="11" t="s">
        <v>453</v>
      </c>
      <c r="C6" s="12" t="s">
        <v>454</v>
      </c>
      <c r="D6" s="13" t="s">
        <v>36</v>
      </c>
      <c r="E6" s="13" t="s">
        <v>459</v>
      </c>
      <c r="F6" s="13" t="s">
        <v>37</v>
      </c>
      <c r="G6" s="13" t="s">
        <v>455</v>
      </c>
      <c r="H6" s="14" t="s">
        <v>38</v>
      </c>
      <c r="I6" s="13" t="s">
        <v>39</v>
      </c>
      <c r="J6" s="13" t="s">
        <v>145</v>
      </c>
      <c r="K6" s="13" t="s">
        <v>40</v>
      </c>
      <c r="L6" s="15" t="s">
        <v>406</v>
      </c>
      <c r="M6" s="15" t="s">
        <v>46</v>
      </c>
      <c r="N6" s="25" t="s">
        <v>42</v>
      </c>
      <c r="O6" s="17">
        <v>175</v>
      </c>
      <c r="P6" s="10"/>
      <c r="Q6" s="18" t="s">
        <v>48</v>
      </c>
      <c r="R6" s="19">
        <v>45292</v>
      </c>
      <c r="S6" s="19">
        <v>45657</v>
      </c>
      <c r="T6" s="171"/>
      <c r="U6" s="10" t="s">
        <v>45</v>
      </c>
      <c r="V6" s="20">
        <v>100</v>
      </c>
      <c r="W6" s="20">
        <v>0</v>
      </c>
      <c r="X6" s="20">
        <f t="shared" si="3"/>
        <v>100</v>
      </c>
      <c r="Y6" s="21"/>
      <c r="Z6" s="22">
        <v>69569</v>
      </c>
      <c r="AA6" s="22">
        <v>67449</v>
      </c>
      <c r="AB6" s="22">
        <v>65575</v>
      </c>
      <c r="AC6" s="22">
        <v>49116</v>
      </c>
      <c r="AD6" s="22">
        <v>36170</v>
      </c>
      <c r="AE6" s="22">
        <v>31890</v>
      </c>
      <c r="AF6" s="22">
        <v>9926</v>
      </c>
      <c r="AG6" s="22">
        <v>8990</v>
      </c>
      <c r="AH6" s="22">
        <v>27962</v>
      </c>
      <c r="AI6" s="22">
        <v>38627</v>
      </c>
      <c r="AJ6" s="22">
        <v>68301</v>
      </c>
      <c r="AK6" s="22">
        <v>79810</v>
      </c>
      <c r="AL6" s="22">
        <f t="shared" si="0"/>
        <v>553385</v>
      </c>
      <c r="AM6" s="22">
        <f t="shared" si="1"/>
        <v>553385</v>
      </c>
      <c r="AN6" s="22">
        <f t="shared" si="2"/>
        <v>0</v>
      </c>
      <c r="AO6" s="23"/>
    </row>
    <row r="7" spans="1:41" ht="12.9" customHeight="1" x14ac:dyDescent="0.3">
      <c r="A7" s="26">
        <v>1</v>
      </c>
      <c r="B7" s="27" t="s">
        <v>416</v>
      </c>
      <c r="C7" s="28" t="s">
        <v>415</v>
      </c>
      <c r="D7" s="28" t="s">
        <v>36</v>
      </c>
      <c r="E7" s="29" t="s">
        <v>50</v>
      </c>
      <c r="F7" s="28" t="s">
        <v>51</v>
      </c>
      <c r="G7" s="28" t="s">
        <v>52</v>
      </c>
      <c r="H7" s="30" t="s">
        <v>38</v>
      </c>
      <c r="I7" s="28" t="s">
        <v>53</v>
      </c>
      <c r="J7" s="28" t="s">
        <v>145</v>
      </c>
      <c r="K7" s="28" t="s">
        <v>40</v>
      </c>
      <c r="L7" s="31" t="s">
        <v>406</v>
      </c>
      <c r="M7" s="28" t="s">
        <v>54</v>
      </c>
      <c r="N7" s="28" t="s">
        <v>42</v>
      </c>
      <c r="O7" s="32"/>
      <c r="P7" s="33" t="s">
        <v>55</v>
      </c>
      <c r="Q7" s="33" t="s">
        <v>56</v>
      </c>
      <c r="R7" s="34">
        <v>45292</v>
      </c>
      <c r="S7" s="34">
        <v>45657</v>
      </c>
      <c r="T7" s="183" t="s">
        <v>57</v>
      </c>
      <c r="U7" s="35" t="s">
        <v>45</v>
      </c>
      <c r="V7" s="36">
        <v>100</v>
      </c>
      <c r="W7" s="36">
        <v>0</v>
      </c>
      <c r="X7" s="37">
        <f t="shared" si="3"/>
        <v>100</v>
      </c>
      <c r="Y7" s="38"/>
      <c r="Z7" s="39">
        <v>31872</v>
      </c>
      <c r="AA7" s="39">
        <v>32159</v>
      </c>
      <c r="AB7" s="39">
        <v>25516</v>
      </c>
      <c r="AC7" s="39">
        <v>19497</v>
      </c>
      <c r="AD7" s="39">
        <v>7176</v>
      </c>
      <c r="AE7" s="39">
        <v>2832</v>
      </c>
      <c r="AF7" s="39">
        <v>2385</v>
      </c>
      <c r="AG7" s="39">
        <v>2235</v>
      </c>
      <c r="AH7" s="39">
        <v>7628</v>
      </c>
      <c r="AI7" s="39">
        <v>8341</v>
      </c>
      <c r="AJ7" s="39">
        <v>26546</v>
      </c>
      <c r="AK7" s="39">
        <v>35021</v>
      </c>
      <c r="AL7" s="40">
        <f t="shared" si="0"/>
        <v>201208</v>
      </c>
      <c r="AM7" s="40">
        <f t="shared" si="1"/>
        <v>201208</v>
      </c>
      <c r="AN7" s="40">
        <f t="shared" si="2"/>
        <v>0</v>
      </c>
      <c r="AO7" s="41"/>
    </row>
    <row r="8" spans="1:41" ht="12.9" customHeight="1" x14ac:dyDescent="0.3">
      <c r="A8" s="26">
        <v>2</v>
      </c>
      <c r="B8" s="27" t="s">
        <v>417</v>
      </c>
      <c r="C8" s="28" t="s">
        <v>58</v>
      </c>
      <c r="D8" s="28" t="s">
        <v>59</v>
      </c>
      <c r="E8" s="29" t="s">
        <v>60</v>
      </c>
      <c r="F8" s="28" t="s">
        <v>51</v>
      </c>
      <c r="G8" s="28" t="s">
        <v>52</v>
      </c>
      <c r="H8" s="30" t="s">
        <v>38</v>
      </c>
      <c r="I8" s="28" t="s">
        <v>53</v>
      </c>
      <c r="J8" s="28" t="s">
        <v>145</v>
      </c>
      <c r="K8" s="28" t="s">
        <v>40</v>
      </c>
      <c r="L8" s="31" t="s">
        <v>406</v>
      </c>
      <c r="M8" s="28" t="s">
        <v>54</v>
      </c>
      <c r="N8" s="28" t="s">
        <v>42</v>
      </c>
      <c r="O8" s="32"/>
      <c r="P8" s="32" t="s">
        <v>61</v>
      </c>
      <c r="Q8" s="33" t="s">
        <v>62</v>
      </c>
      <c r="R8" s="34">
        <v>45292</v>
      </c>
      <c r="S8" s="34">
        <v>45657</v>
      </c>
      <c r="T8" s="183"/>
      <c r="U8" s="35" t="s">
        <v>45</v>
      </c>
      <c r="V8" s="36">
        <v>35.86</v>
      </c>
      <c r="W8" s="36">
        <v>64.14</v>
      </c>
      <c r="X8" s="37">
        <f t="shared" si="3"/>
        <v>100</v>
      </c>
      <c r="Y8" s="38"/>
      <c r="Z8" s="42">
        <v>4794</v>
      </c>
      <c r="AA8" s="42">
        <v>18652</v>
      </c>
      <c r="AB8" s="42">
        <v>24012</v>
      </c>
      <c r="AC8" s="42">
        <v>10293</v>
      </c>
      <c r="AD8" s="42">
        <v>4365</v>
      </c>
      <c r="AE8" s="42">
        <v>1602</v>
      </c>
      <c r="AF8" s="42">
        <v>1238</v>
      </c>
      <c r="AG8" s="42">
        <v>1187</v>
      </c>
      <c r="AH8" s="42">
        <v>5611</v>
      </c>
      <c r="AI8" s="42">
        <v>9310</v>
      </c>
      <c r="AJ8" s="42">
        <v>14327</v>
      </c>
      <c r="AK8" s="42">
        <v>21232</v>
      </c>
      <c r="AL8" s="40">
        <f t="shared" si="0"/>
        <v>116623</v>
      </c>
      <c r="AM8" s="40">
        <f t="shared" si="1"/>
        <v>41821</v>
      </c>
      <c r="AN8" s="40">
        <f t="shared" si="2"/>
        <v>74802</v>
      </c>
      <c r="AO8" s="41"/>
    </row>
    <row r="9" spans="1:41" ht="12.9" customHeight="1" x14ac:dyDescent="0.3">
      <c r="A9" s="26">
        <v>3</v>
      </c>
      <c r="B9" s="27" t="s">
        <v>416</v>
      </c>
      <c r="C9" s="28" t="s">
        <v>63</v>
      </c>
      <c r="D9" s="28" t="s">
        <v>64</v>
      </c>
      <c r="E9" s="29" t="s">
        <v>65</v>
      </c>
      <c r="F9" s="28" t="s">
        <v>51</v>
      </c>
      <c r="G9" s="28" t="s">
        <v>52</v>
      </c>
      <c r="H9" s="30" t="s">
        <v>38</v>
      </c>
      <c r="I9" s="28" t="s">
        <v>53</v>
      </c>
      <c r="J9" s="28" t="s">
        <v>145</v>
      </c>
      <c r="K9" s="28" t="s">
        <v>40</v>
      </c>
      <c r="L9" s="31" t="s">
        <v>406</v>
      </c>
      <c r="M9" s="28" t="s">
        <v>54</v>
      </c>
      <c r="N9" s="28" t="s">
        <v>42</v>
      </c>
      <c r="O9" s="32"/>
      <c r="P9" s="32" t="s">
        <v>66</v>
      </c>
      <c r="Q9" s="33" t="s">
        <v>67</v>
      </c>
      <c r="R9" s="34">
        <v>45292</v>
      </c>
      <c r="S9" s="34">
        <v>45657</v>
      </c>
      <c r="T9" s="183"/>
      <c r="U9" s="35" t="s">
        <v>45</v>
      </c>
      <c r="V9" s="36">
        <v>100</v>
      </c>
      <c r="W9" s="36">
        <v>0</v>
      </c>
      <c r="X9" s="37">
        <f t="shared" si="3"/>
        <v>100</v>
      </c>
      <c r="Y9" s="38"/>
      <c r="Z9" s="42">
        <v>0</v>
      </c>
      <c r="AA9" s="42">
        <v>54230</v>
      </c>
      <c r="AB9" s="42">
        <v>24912</v>
      </c>
      <c r="AC9" s="42">
        <v>17627</v>
      </c>
      <c r="AD9" s="42">
        <v>8524</v>
      </c>
      <c r="AE9" s="42">
        <v>3678</v>
      </c>
      <c r="AF9" s="42">
        <v>3317</v>
      </c>
      <c r="AG9" s="42">
        <v>1302</v>
      </c>
      <c r="AH9" s="42">
        <v>8613</v>
      </c>
      <c r="AI9" s="42">
        <v>9057</v>
      </c>
      <c r="AJ9" s="42">
        <v>22620</v>
      </c>
      <c r="AK9" s="42">
        <v>27323</v>
      </c>
      <c r="AL9" s="40">
        <f t="shared" si="0"/>
        <v>181203</v>
      </c>
      <c r="AM9" s="40">
        <f t="shared" si="1"/>
        <v>181203</v>
      </c>
      <c r="AN9" s="40">
        <f t="shared" si="2"/>
        <v>0</v>
      </c>
      <c r="AO9" s="41"/>
    </row>
    <row r="10" spans="1:41" ht="12.9" customHeight="1" x14ac:dyDescent="0.3">
      <c r="A10" s="26">
        <v>4</v>
      </c>
      <c r="B10" s="27" t="s">
        <v>49</v>
      </c>
      <c r="C10" s="29" t="s">
        <v>68</v>
      </c>
      <c r="D10" s="29" t="s">
        <v>36</v>
      </c>
      <c r="E10" s="29" t="s">
        <v>445</v>
      </c>
      <c r="F10" s="29" t="s">
        <v>69</v>
      </c>
      <c r="G10" s="29" t="s">
        <v>52</v>
      </c>
      <c r="H10" s="30" t="s">
        <v>38</v>
      </c>
      <c r="I10" s="29" t="s">
        <v>53</v>
      </c>
      <c r="J10" s="28" t="s">
        <v>145</v>
      </c>
      <c r="K10" s="28" t="s">
        <v>40</v>
      </c>
      <c r="L10" s="31" t="s">
        <v>406</v>
      </c>
      <c r="M10" s="29" t="s">
        <v>46</v>
      </c>
      <c r="N10" s="29" t="s">
        <v>42</v>
      </c>
      <c r="O10" s="32">
        <v>165</v>
      </c>
      <c r="P10" s="32"/>
      <c r="Q10" s="33" t="s">
        <v>70</v>
      </c>
      <c r="R10" s="34">
        <v>45292</v>
      </c>
      <c r="S10" s="34">
        <v>45657</v>
      </c>
      <c r="T10" s="183"/>
      <c r="U10" s="35" t="s">
        <v>45</v>
      </c>
      <c r="V10" s="36">
        <v>100</v>
      </c>
      <c r="W10" s="36">
        <v>0</v>
      </c>
      <c r="X10" s="37">
        <f t="shared" si="3"/>
        <v>100</v>
      </c>
      <c r="Y10" s="38"/>
      <c r="Z10" s="42">
        <v>41936</v>
      </c>
      <c r="AA10" s="42">
        <v>41627</v>
      </c>
      <c r="AB10" s="42">
        <v>35062</v>
      </c>
      <c r="AC10" s="42">
        <v>28682</v>
      </c>
      <c r="AD10" s="42">
        <v>10432</v>
      </c>
      <c r="AE10" s="42">
        <v>1681</v>
      </c>
      <c r="AF10" s="42">
        <v>20</v>
      </c>
      <c r="AG10" s="42">
        <v>23</v>
      </c>
      <c r="AH10" s="42">
        <v>7995</v>
      </c>
      <c r="AI10" s="42">
        <v>10459</v>
      </c>
      <c r="AJ10" s="42">
        <v>29380</v>
      </c>
      <c r="AK10" s="42">
        <v>41936</v>
      </c>
      <c r="AL10" s="40">
        <f t="shared" si="0"/>
        <v>249233</v>
      </c>
      <c r="AM10" s="40">
        <f t="shared" si="1"/>
        <v>249233</v>
      </c>
      <c r="AN10" s="40">
        <f t="shared" si="2"/>
        <v>0</v>
      </c>
      <c r="AO10" s="41"/>
    </row>
    <row r="11" spans="1:41" ht="12.9" customHeight="1" x14ac:dyDescent="0.3">
      <c r="A11" s="26">
        <v>5</v>
      </c>
      <c r="B11" s="27" t="s">
        <v>49</v>
      </c>
      <c r="C11" s="28" t="s">
        <v>68</v>
      </c>
      <c r="D11" s="28" t="s">
        <v>36</v>
      </c>
      <c r="E11" s="29" t="s">
        <v>445</v>
      </c>
      <c r="F11" s="28" t="s">
        <v>69</v>
      </c>
      <c r="G11" s="28" t="s">
        <v>52</v>
      </c>
      <c r="H11" s="30" t="s">
        <v>38</v>
      </c>
      <c r="I11" s="28" t="s">
        <v>53</v>
      </c>
      <c r="J11" s="28" t="s">
        <v>145</v>
      </c>
      <c r="K11" s="28" t="s">
        <v>40</v>
      </c>
      <c r="L11" s="31" t="s">
        <v>406</v>
      </c>
      <c r="M11" s="28" t="s">
        <v>54</v>
      </c>
      <c r="N11" s="28" t="s">
        <v>42</v>
      </c>
      <c r="O11" s="32"/>
      <c r="P11" s="33" t="s">
        <v>71</v>
      </c>
      <c r="Q11" s="33" t="s">
        <v>72</v>
      </c>
      <c r="R11" s="34">
        <v>45292</v>
      </c>
      <c r="S11" s="34">
        <v>45657</v>
      </c>
      <c r="T11" s="183"/>
      <c r="U11" s="35" t="s">
        <v>45</v>
      </c>
      <c r="V11" s="36">
        <v>100</v>
      </c>
      <c r="W11" s="36">
        <v>0</v>
      </c>
      <c r="X11" s="37">
        <f t="shared" si="3"/>
        <v>100</v>
      </c>
      <c r="Y11" s="38"/>
      <c r="Z11" s="42">
        <v>26030</v>
      </c>
      <c r="AA11" s="42">
        <v>26325</v>
      </c>
      <c r="AB11" s="42">
        <v>22760</v>
      </c>
      <c r="AC11" s="42">
        <v>17899</v>
      </c>
      <c r="AD11" s="42">
        <v>6012</v>
      </c>
      <c r="AE11" s="42">
        <v>1624</v>
      </c>
      <c r="AF11" s="42">
        <v>1624</v>
      </c>
      <c r="AG11" s="42">
        <v>541</v>
      </c>
      <c r="AH11" s="42">
        <v>5715</v>
      </c>
      <c r="AI11" s="42">
        <v>10926</v>
      </c>
      <c r="AJ11" s="42">
        <v>21612</v>
      </c>
      <c r="AK11" s="42">
        <v>28664</v>
      </c>
      <c r="AL11" s="40">
        <f t="shared" si="0"/>
        <v>169732</v>
      </c>
      <c r="AM11" s="40">
        <f t="shared" si="1"/>
        <v>169732</v>
      </c>
      <c r="AN11" s="40">
        <f t="shared" si="2"/>
        <v>0</v>
      </c>
      <c r="AO11" s="41"/>
    </row>
    <row r="12" spans="1:41" ht="12.9" customHeight="1" x14ac:dyDescent="0.3">
      <c r="A12" s="26">
        <v>6</v>
      </c>
      <c r="B12" s="27" t="s">
        <v>49</v>
      </c>
      <c r="C12" s="28" t="s">
        <v>68</v>
      </c>
      <c r="D12" s="28" t="s">
        <v>36</v>
      </c>
      <c r="E12" s="29" t="s">
        <v>446</v>
      </c>
      <c r="F12" s="28" t="s">
        <v>69</v>
      </c>
      <c r="G12" s="28" t="s">
        <v>52</v>
      </c>
      <c r="H12" s="30" t="s">
        <v>38</v>
      </c>
      <c r="I12" s="28" t="s">
        <v>53</v>
      </c>
      <c r="J12" s="28" t="s">
        <v>145</v>
      </c>
      <c r="K12" s="28" t="s">
        <v>40</v>
      </c>
      <c r="L12" s="31" t="s">
        <v>406</v>
      </c>
      <c r="M12" s="28" t="s">
        <v>54</v>
      </c>
      <c r="N12" s="28" t="s">
        <v>42</v>
      </c>
      <c r="O12" s="32"/>
      <c r="P12" s="32" t="s">
        <v>73</v>
      </c>
      <c r="Q12" s="33" t="s">
        <v>74</v>
      </c>
      <c r="R12" s="34">
        <v>45292</v>
      </c>
      <c r="S12" s="34">
        <v>45657</v>
      </c>
      <c r="T12" s="183"/>
      <c r="U12" s="35" t="s">
        <v>45</v>
      </c>
      <c r="V12" s="36">
        <v>100</v>
      </c>
      <c r="W12" s="36">
        <v>0</v>
      </c>
      <c r="X12" s="37">
        <f t="shared" si="3"/>
        <v>100</v>
      </c>
      <c r="Y12" s="38"/>
      <c r="Z12" s="42">
        <v>18033</v>
      </c>
      <c r="AA12" s="42">
        <v>17145</v>
      </c>
      <c r="AB12" s="42">
        <v>13219</v>
      </c>
      <c r="AC12" s="42">
        <v>12378</v>
      </c>
      <c r="AD12" s="42">
        <v>3513</v>
      </c>
      <c r="AE12" s="42">
        <v>384</v>
      </c>
      <c r="AF12" s="42"/>
      <c r="AG12" s="42">
        <v>599</v>
      </c>
      <c r="AH12" s="42">
        <v>2009</v>
      </c>
      <c r="AI12" s="42">
        <v>13219</v>
      </c>
      <c r="AJ12" s="42">
        <v>17145</v>
      </c>
      <c r="AK12" s="42">
        <v>17926</v>
      </c>
      <c r="AL12" s="40">
        <f t="shared" si="0"/>
        <v>115570</v>
      </c>
      <c r="AM12" s="40">
        <f t="shared" si="1"/>
        <v>115570</v>
      </c>
      <c r="AN12" s="40">
        <f t="shared" si="2"/>
        <v>0</v>
      </c>
      <c r="AO12" s="41"/>
    </row>
    <row r="13" spans="1:41" s="45" customFormat="1" ht="12.9" customHeight="1" x14ac:dyDescent="0.25">
      <c r="A13" s="26">
        <v>7</v>
      </c>
      <c r="B13" s="27" t="s">
        <v>447</v>
      </c>
      <c r="C13" s="28" t="s">
        <v>448</v>
      </c>
      <c r="D13" s="28" t="s">
        <v>76</v>
      </c>
      <c r="E13" s="29" t="s">
        <v>449</v>
      </c>
      <c r="F13" s="28" t="s">
        <v>69</v>
      </c>
      <c r="G13" s="28" t="s">
        <v>52</v>
      </c>
      <c r="H13" s="30" t="s">
        <v>38</v>
      </c>
      <c r="I13" s="28" t="s">
        <v>53</v>
      </c>
      <c r="J13" s="28" t="s">
        <v>450</v>
      </c>
      <c r="K13" s="28" t="s">
        <v>40</v>
      </c>
      <c r="L13" s="31" t="s">
        <v>406</v>
      </c>
      <c r="M13" s="29" t="s">
        <v>46</v>
      </c>
      <c r="N13" s="28" t="s">
        <v>10</v>
      </c>
      <c r="O13" s="32">
        <v>111</v>
      </c>
      <c r="P13" s="33" t="s">
        <v>451</v>
      </c>
      <c r="Q13" s="43" t="s">
        <v>452</v>
      </c>
      <c r="R13" s="34">
        <v>45292</v>
      </c>
      <c r="S13" s="34">
        <v>45657</v>
      </c>
      <c r="T13" s="183"/>
      <c r="U13" s="35" t="s">
        <v>45</v>
      </c>
      <c r="V13" s="36">
        <v>25</v>
      </c>
      <c r="W13" s="36">
        <v>75</v>
      </c>
      <c r="X13" s="44">
        <f t="shared" si="3"/>
        <v>100</v>
      </c>
      <c r="Y13" s="38"/>
      <c r="Z13" s="42">
        <v>30247</v>
      </c>
      <c r="AA13" s="42">
        <v>29080</v>
      </c>
      <c r="AB13" s="42">
        <v>19067</v>
      </c>
      <c r="AC13" s="42">
        <v>16946</v>
      </c>
      <c r="AD13" s="42">
        <v>3170</v>
      </c>
      <c r="AE13" s="42">
        <v>0</v>
      </c>
      <c r="AF13" s="42">
        <v>0</v>
      </c>
      <c r="AG13" s="42">
        <v>0</v>
      </c>
      <c r="AH13" s="42">
        <v>3565</v>
      </c>
      <c r="AI13" s="42">
        <v>8270</v>
      </c>
      <c r="AJ13" s="42">
        <v>22226</v>
      </c>
      <c r="AK13" s="42">
        <v>30697</v>
      </c>
      <c r="AL13" s="40">
        <f t="shared" si="0"/>
        <v>163268</v>
      </c>
      <c r="AM13" s="40">
        <f t="shared" si="1"/>
        <v>40817</v>
      </c>
      <c r="AN13" s="40">
        <f t="shared" si="2"/>
        <v>122451</v>
      </c>
      <c r="AO13" s="41"/>
    </row>
    <row r="14" spans="1:41" ht="12.9" customHeight="1" x14ac:dyDescent="0.3">
      <c r="A14" s="26">
        <v>8</v>
      </c>
      <c r="B14" s="27" t="s">
        <v>417</v>
      </c>
      <c r="C14" s="28" t="s">
        <v>75</v>
      </c>
      <c r="D14" s="28" t="s">
        <v>76</v>
      </c>
      <c r="E14" s="29" t="s">
        <v>77</v>
      </c>
      <c r="F14" s="28" t="s">
        <v>69</v>
      </c>
      <c r="G14" s="28" t="s">
        <v>52</v>
      </c>
      <c r="H14" s="30" t="s">
        <v>38</v>
      </c>
      <c r="I14" s="28" t="s">
        <v>53</v>
      </c>
      <c r="J14" s="28" t="s">
        <v>145</v>
      </c>
      <c r="K14" s="28" t="s">
        <v>40</v>
      </c>
      <c r="L14" s="31" t="s">
        <v>406</v>
      </c>
      <c r="M14" s="46" t="s">
        <v>41</v>
      </c>
      <c r="N14" s="28" t="s">
        <v>42</v>
      </c>
      <c r="O14" s="32"/>
      <c r="P14" s="33" t="s">
        <v>78</v>
      </c>
      <c r="Q14" s="43" t="s">
        <v>79</v>
      </c>
      <c r="R14" s="34">
        <v>45292</v>
      </c>
      <c r="S14" s="34">
        <v>45657</v>
      </c>
      <c r="T14" s="183"/>
      <c r="U14" s="35" t="s">
        <v>45</v>
      </c>
      <c r="V14" s="36">
        <v>25</v>
      </c>
      <c r="W14" s="36">
        <v>75</v>
      </c>
      <c r="X14" s="37">
        <f t="shared" si="3"/>
        <v>100</v>
      </c>
      <c r="Y14" s="38"/>
      <c r="Z14" s="42">
        <v>2051</v>
      </c>
      <c r="AA14" s="42">
        <v>0</v>
      </c>
      <c r="AB14" s="42">
        <v>22699</v>
      </c>
      <c r="AC14" s="42">
        <v>0</v>
      </c>
      <c r="AD14" s="42">
        <v>16644</v>
      </c>
      <c r="AE14" s="42">
        <v>0</v>
      </c>
      <c r="AF14" s="42">
        <v>1234</v>
      </c>
      <c r="AG14" s="42">
        <v>0</v>
      </c>
      <c r="AH14" s="42">
        <v>1050</v>
      </c>
      <c r="AI14" s="42">
        <v>0</v>
      </c>
      <c r="AJ14" s="40">
        <v>12739</v>
      </c>
      <c r="AK14" s="42">
        <v>20770</v>
      </c>
      <c r="AL14" s="40">
        <f t="shared" si="0"/>
        <v>77187</v>
      </c>
      <c r="AM14" s="40">
        <f t="shared" si="1"/>
        <v>19297</v>
      </c>
      <c r="AN14" s="40">
        <f t="shared" si="2"/>
        <v>57890</v>
      </c>
      <c r="AO14" s="41"/>
    </row>
    <row r="15" spans="1:41" ht="12.9" customHeight="1" x14ac:dyDescent="0.3">
      <c r="A15" s="26">
        <v>9</v>
      </c>
      <c r="B15" s="27" t="s">
        <v>417</v>
      </c>
      <c r="C15" s="29" t="s">
        <v>80</v>
      </c>
      <c r="D15" s="29" t="s">
        <v>81</v>
      </c>
      <c r="E15" s="29" t="s">
        <v>82</v>
      </c>
      <c r="F15" s="29" t="s">
        <v>69</v>
      </c>
      <c r="G15" s="29" t="s">
        <v>52</v>
      </c>
      <c r="H15" s="30" t="s">
        <v>38</v>
      </c>
      <c r="I15" s="29" t="s">
        <v>53</v>
      </c>
      <c r="J15" s="28" t="s">
        <v>145</v>
      </c>
      <c r="K15" s="28" t="s">
        <v>40</v>
      </c>
      <c r="L15" s="31" t="s">
        <v>406</v>
      </c>
      <c r="M15" s="29" t="s">
        <v>46</v>
      </c>
      <c r="N15" s="28" t="s">
        <v>42</v>
      </c>
      <c r="O15" s="32">
        <v>549</v>
      </c>
      <c r="P15" s="32">
        <v>869809</v>
      </c>
      <c r="Q15" s="33" t="s">
        <v>83</v>
      </c>
      <c r="R15" s="34">
        <v>45292</v>
      </c>
      <c r="S15" s="34">
        <v>45657</v>
      </c>
      <c r="T15" s="183"/>
      <c r="U15" s="35" t="s">
        <v>45</v>
      </c>
      <c r="V15" s="36">
        <v>100</v>
      </c>
      <c r="W15" s="36">
        <v>0</v>
      </c>
      <c r="X15" s="37">
        <f t="shared" si="3"/>
        <v>100</v>
      </c>
      <c r="Y15" s="38" t="s">
        <v>456</v>
      </c>
      <c r="Z15" s="42">
        <v>177118</v>
      </c>
      <c r="AA15" s="42">
        <v>170927</v>
      </c>
      <c r="AB15" s="42">
        <v>150440</v>
      </c>
      <c r="AC15" s="42">
        <v>124670</v>
      </c>
      <c r="AD15" s="42">
        <v>64893</v>
      </c>
      <c r="AE15" s="42">
        <v>0</v>
      </c>
      <c r="AF15" s="42">
        <v>0</v>
      </c>
      <c r="AG15" s="42">
        <v>0</v>
      </c>
      <c r="AH15" s="42">
        <v>41464</v>
      </c>
      <c r="AI15" s="42">
        <v>73048</v>
      </c>
      <c r="AJ15" s="42">
        <v>137240</v>
      </c>
      <c r="AK15" s="42">
        <v>199521</v>
      </c>
      <c r="AL15" s="40">
        <f t="shared" si="0"/>
        <v>1139321</v>
      </c>
      <c r="AM15" s="40">
        <f t="shared" si="1"/>
        <v>1139321</v>
      </c>
      <c r="AN15" s="40">
        <f t="shared" si="2"/>
        <v>0</v>
      </c>
      <c r="AO15" s="41"/>
    </row>
    <row r="16" spans="1:41" ht="12.9" customHeight="1" x14ac:dyDescent="0.3">
      <c r="A16" s="26">
        <v>10</v>
      </c>
      <c r="B16" s="27" t="s">
        <v>416</v>
      </c>
      <c r="C16" s="29" t="s">
        <v>80</v>
      </c>
      <c r="D16" s="29" t="s">
        <v>81</v>
      </c>
      <c r="E16" s="29" t="s">
        <v>84</v>
      </c>
      <c r="F16" s="29" t="s">
        <v>69</v>
      </c>
      <c r="G16" s="29" t="s">
        <v>52</v>
      </c>
      <c r="H16" s="30" t="s">
        <v>38</v>
      </c>
      <c r="I16" s="29" t="s">
        <v>53</v>
      </c>
      <c r="J16" s="28" t="s">
        <v>145</v>
      </c>
      <c r="K16" s="28" t="s">
        <v>40</v>
      </c>
      <c r="L16" s="31" t="s">
        <v>406</v>
      </c>
      <c r="M16" s="29" t="s">
        <v>46</v>
      </c>
      <c r="N16" s="29" t="s">
        <v>85</v>
      </c>
      <c r="O16" s="32">
        <v>274</v>
      </c>
      <c r="P16" s="32"/>
      <c r="Q16" s="47" t="s">
        <v>86</v>
      </c>
      <c r="R16" s="34">
        <v>45292</v>
      </c>
      <c r="S16" s="34">
        <v>45657</v>
      </c>
      <c r="T16" s="183"/>
      <c r="U16" s="35" t="s">
        <v>45</v>
      </c>
      <c r="V16" s="36">
        <v>100</v>
      </c>
      <c r="W16" s="36">
        <v>0</v>
      </c>
      <c r="X16" s="37">
        <f t="shared" si="3"/>
        <v>100</v>
      </c>
      <c r="Y16" s="38"/>
      <c r="Z16" s="42">
        <v>69637</v>
      </c>
      <c r="AA16" s="42">
        <v>73679</v>
      </c>
      <c r="AB16" s="42">
        <v>67687</v>
      </c>
      <c r="AC16" s="42">
        <v>57353</v>
      </c>
      <c r="AD16" s="42">
        <v>23765</v>
      </c>
      <c r="AE16" s="42">
        <v>12790</v>
      </c>
      <c r="AF16" s="42">
        <v>12316</v>
      </c>
      <c r="AG16" s="42">
        <v>12008</v>
      </c>
      <c r="AH16" s="42">
        <v>20317</v>
      </c>
      <c r="AI16" s="42">
        <v>34700</v>
      </c>
      <c r="AJ16" s="42">
        <v>50913</v>
      </c>
      <c r="AK16" s="42">
        <v>79785</v>
      </c>
      <c r="AL16" s="40">
        <f t="shared" si="0"/>
        <v>514950</v>
      </c>
      <c r="AM16" s="40">
        <f t="shared" si="1"/>
        <v>514950</v>
      </c>
      <c r="AN16" s="40">
        <f t="shared" si="2"/>
        <v>0</v>
      </c>
      <c r="AO16" s="41"/>
    </row>
    <row r="17" spans="1:41" ht="12.9" customHeight="1" x14ac:dyDescent="0.3">
      <c r="A17" s="26">
        <v>11</v>
      </c>
      <c r="B17" s="27" t="s">
        <v>49</v>
      </c>
      <c r="C17" s="29" t="s">
        <v>90</v>
      </c>
      <c r="D17" s="29" t="s">
        <v>91</v>
      </c>
      <c r="E17" s="29" t="s">
        <v>92</v>
      </c>
      <c r="F17" s="29" t="s">
        <v>51</v>
      </c>
      <c r="G17" s="29" t="s">
        <v>52</v>
      </c>
      <c r="H17" s="30" t="s">
        <v>38</v>
      </c>
      <c r="I17" s="29" t="s">
        <v>53</v>
      </c>
      <c r="J17" s="28" t="s">
        <v>145</v>
      </c>
      <c r="K17" s="28" t="s">
        <v>40</v>
      </c>
      <c r="L17" s="31" t="s">
        <v>406</v>
      </c>
      <c r="M17" s="29" t="s">
        <v>46</v>
      </c>
      <c r="N17" s="29" t="s">
        <v>10</v>
      </c>
      <c r="O17" s="32">
        <v>219</v>
      </c>
      <c r="P17" s="32"/>
      <c r="Q17" s="48" t="s">
        <v>93</v>
      </c>
      <c r="R17" s="34">
        <v>45292</v>
      </c>
      <c r="S17" s="34">
        <v>45657</v>
      </c>
      <c r="T17" s="183"/>
      <c r="U17" s="35" t="s">
        <v>45</v>
      </c>
      <c r="V17" s="36">
        <v>100</v>
      </c>
      <c r="W17" s="36">
        <v>0</v>
      </c>
      <c r="X17" s="37">
        <f t="shared" ref="X17" si="4">V17+W17</f>
        <v>100</v>
      </c>
      <c r="Y17" s="38"/>
      <c r="Z17" s="42">
        <v>86084</v>
      </c>
      <c r="AA17" s="42">
        <v>75466</v>
      </c>
      <c r="AB17" s="42">
        <v>65590</v>
      </c>
      <c r="AC17" s="42">
        <v>59081</v>
      </c>
      <c r="AD17" s="42">
        <v>11565</v>
      </c>
      <c r="AE17" s="42">
        <v>5918</v>
      </c>
      <c r="AF17" s="42">
        <v>469</v>
      </c>
      <c r="AG17" s="42">
        <v>4942</v>
      </c>
      <c r="AH17" s="42">
        <v>16359</v>
      </c>
      <c r="AI17" s="42">
        <v>34920</v>
      </c>
      <c r="AJ17" s="42">
        <v>69937</v>
      </c>
      <c r="AK17" s="42">
        <v>83807</v>
      </c>
      <c r="AL17" s="40">
        <f t="shared" si="0"/>
        <v>514138</v>
      </c>
      <c r="AM17" s="40">
        <f t="shared" si="1"/>
        <v>514138</v>
      </c>
      <c r="AN17" s="40">
        <f t="shared" si="2"/>
        <v>0</v>
      </c>
      <c r="AO17" s="41"/>
    </row>
    <row r="18" spans="1:41" ht="12.9" customHeight="1" x14ac:dyDescent="0.3">
      <c r="A18" s="26">
        <v>12</v>
      </c>
      <c r="B18" s="27" t="s">
        <v>411</v>
      </c>
      <c r="C18" s="29" t="s">
        <v>87</v>
      </c>
      <c r="D18" s="29"/>
      <c r="E18" s="29" t="s">
        <v>88</v>
      </c>
      <c r="F18" s="29" t="s">
        <v>69</v>
      </c>
      <c r="G18" s="29" t="s">
        <v>52</v>
      </c>
      <c r="H18" s="30" t="s">
        <v>38</v>
      </c>
      <c r="I18" s="28" t="s">
        <v>53</v>
      </c>
      <c r="J18" s="28" t="s">
        <v>145</v>
      </c>
      <c r="K18" s="28" t="s">
        <v>40</v>
      </c>
      <c r="L18" s="31" t="s">
        <v>406</v>
      </c>
      <c r="M18" s="29" t="s">
        <v>46</v>
      </c>
      <c r="N18" s="28" t="s">
        <v>10</v>
      </c>
      <c r="O18" s="32">
        <v>121</v>
      </c>
      <c r="P18" s="32"/>
      <c r="Q18" s="33" t="s">
        <v>89</v>
      </c>
      <c r="R18" s="34">
        <v>45292</v>
      </c>
      <c r="S18" s="34">
        <v>45657</v>
      </c>
      <c r="T18" s="183"/>
      <c r="U18" s="35" t="s">
        <v>45</v>
      </c>
      <c r="V18" s="36">
        <v>100</v>
      </c>
      <c r="W18" s="36">
        <v>0</v>
      </c>
      <c r="X18" s="37">
        <f t="shared" si="3"/>
        <v>100</v>
      </c>
      <c r="Y18" s="38"/>
      <c r="Z18" s="42">
        <v>20194</v>
      </c>
      <c r="AA18" s="42">
        <v>2079</v>
      </c>
      <c r="AB18" s="42">
        <v>15406</v>
      </c>
      <c r="AC18" s="42">
        <v>10655</v>
      </c>
      <c r="AD18" s="42">
        <v>1652</v>
      </c>
      <c r="AE18" s="42">
        <v>0</v>
      </c>
      <c r="AF18" s="42">
        <v>0</v>
      </c>
      <c r="AG18" s="42">
        <v>0</v>
      </c>
      <c r="AH18" s="42">
        <v>2446</v>
      </c>
      <c r="AI18" s="42">
        <v>5571</v>
      </c>
      <c r="AJ18" s="42">
        <v>13511</v>
      </c>
      <c r="AK18" s="42">
        <v>22147</v>
      </c>
      <c r="AL18" s="40">
        <f t="shared" si="0"/>
        <v>93661</v>
      </c>
      <c r="AM18" s="40">
        <f t="shared" si="1"/>
        <v>93661</v>
      </c>
      <c r="AN18" s="40">
        <f t="shared" si="2"/>
        <v>0</v>
      </c>
      <c r="AO18" s="41"/>
    </row>
    <row r="19" spans="1:41" ht="12.9" customHeight="1" x14ac:dyDescent="0.3">
      <c r="A19" s="26">
        <v>13</v>
      </c>
      <c r="B19" s="49" t="s">
        <v>368</v>
      </c>
      <c r="C19" s="29" t="s">
        <v>95</v>
      </c>
      <c r="D19" s="29" t="s">
        <v>96</v>
      </c>
      <c r="E19" s="29" t="s">
        <v>97</v>
      </c>
      <c r="F19" s="29" t="s">
        <v>69</v>
      </c>
      <c r="G19" s="29" t="s">
        <v>52</v>
      </c>
      <c r="H19" s="30" t="s">
        <v>38</v>
      </c>
      <c r="I19" s="29" t="s">
        <v>53</v>
      </c>
      <c r="J19" s="31" t="s">
        <v>145</v>
      </c>
      <c r="K19" s="28" t="s">
        <v>94</v>
      </c>
      <c r="L19" s="31" t="s">
        <v>406</v>
      </c>
      <c r="M19" s="46" t="s">
        <v>41</v>
      </c>
      <c r="N19" s="29" t="s">
        <v>98</v>
      </c>
      <c r="O19" s="32"/>
      <c r="P19" s="32" t="s">
        <v>99</v>
      </c>
      <c r="Q19" s="43" t="s">
        <v>100</v>
      </c>
      <c r="R19" s="34">
        <v>45292</v>
      </c>
      <c r="S19" s="34">
        <v>45657</v>
      </c>
      <c r="T19" s="183"/>
      <c r="U19" s="35" t="s">
        <v>45</v>
      </c>
      <c r="V19" s="36">
        <v>100</v>
      </c>
      <c r="W19" s="36">
        <v>0</v>
      </c>
      <c r="X19" s="37">
        <f t="shared" si="3"/>
        <v>100</v>
      </c>
      <c r="Y19" s="38"/>
      <c r="Z19" s="42">
        <v>2004</v>
      </c>
      <c r="AA19" s="42"/>
      <c r="AB19" s="42">
        <v>3518</v>
      </c>
      <c r="AC19" s="42">
        <v>601</v>
      </c>
      <c r="AD19" s="42">
        <v>1970</v>
      </c>
      <c r="AE19" s="42">
        <v>0</v>
      </c>
      <c r="AF19" s="42">
        <v>623</v>
      </c>
      <c r="AG19" s="42">
        <v>538</v>
      </c>
      <c r="AH19" s="42">
        <v>0</v>
      </c>
      <c r="AI19" s="42">
        <v>0</v>
      </c>
      <c r="AJ19" s="42">
        <f>1765+1700</f>
        <v>3465</v>
      </c>
      <c r="AK19" s="42">
        <v>1329</v>
      </c>
      <c r="AL19" s="40">
        <f t="shared" si="0"/>
        <v>14048</v>
      </c>
      <c r="AM19" s="40">
        <f t="shared" si="1"/>
        <v>14048</v>
      </c>
      <c r="AN19" s="40">
        <f t="shared" si="2"/>
        <v>0</v>
      </c>
      <c r="AO19" s="41"/>
    </row>
    <row r="20" spans="1:41" s="24" customFormat="1" ht="12.9" customHeight="1" x14ac:dyDescent="0.3">
      <c r="A20" s="50">
        <v>1</v>
      </c>
      <c r="B20" s="51" t="s">
        <v>115</v>
      </c>
      <c r="C20" s="52" t="s">
        <v>116</v>
      </c>
      <c r="D20" s="52" t="s">
        <v>117</v>
      </c>
      <c r="E20" s="52" t="s">
        <v>118</v>
      </c>
      <c r="F20" s="52" t="s">
        <v>105</v>
      </c>
      <c r="G20" s="52" t="s">
        <v>106</v>
      </c>
      <c r="H20" s="14" t="s">
        <v>38</v>
      </c>
      <c r="I20" s="14" t="s">
        <v>39</v>
      </c>
      <c r="J20" s="13" t="s">
        <v>145</v>
      </c>
      <c r="K20" s="14" t="s">
        <v>40</v>
      </c>
      <c r="L20" s="52" t="s">
        <v>385</v>
      </c>
      <c r="M20" s="12" t="s">
        <v>41</v>
      </c>
      <c r="N20" s="52" t="s">
        <v>10</v>
      </c>
      <c r="O20" s="53"/>
      <c r="P20" s="54" t="s">
        <v>119</v>
      </c>
      <c r="Q20" s="55" t="s">
        <v>120</v>
      </c>
      <c r="R20" s="19">
        <v>45292</v>
      </c>
      <c r="S20" s="19">
        <v>45657</v>
      </c>
      <c r="T20" s="188" t="s">
        <v>109</v>
      </c>
      <c r="U20" s="53" t="s">
        <v>121</v>
      </c>
      <c r="V20" s="56">
        <v>100</v>
      </c>
      <c r="W20" s="56">
        <v>0</v>
      </c>
      <c r="X20" s="20">
        <f t="shared" ref="X20" si="5">V20+W20</f>
        <v>100</v>
      </c>
      <c r="Y20" s="57"/>
      <c r="Z20" s="58">
        <v>0</v>
      </c>
      <c r="AA20" s="58">
        <v>25423</v>
      </c>
      <c r="AB20" s="58">
        <v>0</v>
      </c>
      <c r="AC20" s="58">
        <v>17917</v>
      </c>
      <c r="AD20" s="58">
        <v>0</v>
      </c>
      <c r="AE20" s="58">
        <v>0</v>
      </c>
      <c r="AF20" s="58">
        <v>0</v>
      </c>
      <c r="AG20" s="58">
        <v>0</v>
      </c>
      <c r="AH20" s="58">
        <v>2095</v>
      </c>
      <c r="AI20" s="58">
        <v>2164</v>
      </c>
      <c r="AJ20" s="58">
        <v>0</v>
      </c>
      <c r="AK20" s="58">
        <v>20020</v>
      </c>
      <c r="AL20" s="22">
        <f t="shared" si="0"/>
        <v>67619</v>
      </c>
      <c r="AM20" s="22">
        <f t="shared" si="1"/>
        <v>67619</v>
      </c>
      <c r="AN20" s="22">
        <f t="shared" si="2"/>
        <v>0</v>
      </c>
      <c r="AO20" s="23"/>
    </row>
    <row r="21" spans="1:41" s="24" customFormat="1" ht="12.9" customHeight="1" x14ac:dyDescent="0.3">
      <c r="A21" s="50">
        <v>2</v>
      </c>
      <c r="B21" s="51" t="s">
        <v>101</v>
      </c>
      <c r="C21" s="52" t="s">
        <v>102</v>
      </c>
      <c r="D21" s="52" t="s">
        <v>103</v>
      </c>
      <c r="E21" s="52" t="s">
        <v>104</v>
      </c>
      <c r="F21" s="52" t="s">
        <v>105</v>
      </c>
      <c r="G21" s="52" t="s">
        <v>106</v>
      </c>
      <c r="H21" s="14" t="s">
        <v>38</v>
      </c>
      <c r="I21" s="14" t="s">
        <v>39</v>
      </c>
      <c r="J21" s="13" t="s">
        <v>145</v>
      </c>
      <c r="K21" s="14" t="s">
        <v>40</v>
      </c>
      <c r="L21" s="52" t="s">
        <v>385</v>
      </c>
      <c r="M21" s="12" t="s">
        <v>41</v>
      </c>
      <c r="N21" s="52" t="s">
        <v>42</v>
      </c>
      <c r="O21" s="53"/>
      <c r="P21" s="54" t="s">
        <v>107</v>
      </c>
      <c r="Q21" s="54" t="s">
        <v>108</v>
      </c>
      <c r="R21" s="19">
        <v>45292</v>
      </c>
      <c r="S21" s="19">
        <v>45657</v>
      </c>
      <c r="T21" s="189"/>
      <c r="U21" s="54" t="s">
        <v>45</v>
      </c>
      <c r="V21" s="56">
        <v>89.15</v>
      </c>
      <c r="W21" s="56">
        <v>10.85</v>
      </c>
      <c r="X21" s="20">
        <f t="shared" si="3"/>
        <v>100</v>
      </c>
      <c r="Y21" s="57"/>
      <c r="Z21" s="58">
        <v>0</v>
      </c>
      <c r="AA21" s="58">
        <v>14013</v>
      </c>
      <c r="AB21" s="58">
        <v>0</v>
      </c>
      <c r="AC21" s="58">
        <v>10072</v>
      </c>
      <c r="AD21" s="58">
        <v>513</v>
      </c>
      <c r="AE21" s="58">
        <v>1339</v>
      </c>
      <c r="AF21" s="58">
        <v>0</v>
      </c>
      <c r="AG21" s="58">
        <v>578</v>
      </c>
      <c r="AH21" s="58">
        <v>1418</v>
      </c>
      <c r="AI21" s="58">
        <v>1466</v>
      </c>
      <c r="AJ21" s="58">
        <v>0</v>
      </c>
      <c r="AK21" s="58">
        <v>12971</v>
      </c>
      <c r="AL21" s="22">
        <f t="shared" si="0"/>
        <v>42370</v>
      </c>
      <c r="AM21" s="22">
        <f t="shared" si="1"/>
        <v>37773</v>
      </c>
      <c r="AN21" s="22">
        <f t="shared" si="2"/>
        <v>4597</v>
      </c>
      <c r="AO21" s="23"/>
    </row>
    <row r="22" spans="1:41" s="24" customFormat="1" ht="12.9" customHeight="1" x14ac:dyDescent="0.3">
      <c r="A22" s="50">
        <v>3</v>
      </c>
      <c r="B22" s="51" t="s">
        <v>111</v>
      </c>
      <c r="C22" s="52" t="s">
        <v>102</v>
      </c>
      <c r="D22" s="52" t="s">
        <v>112</v>
      </c>
      <c r="E22" s="52" t="s">
        <v>386</v>
      </c>
      <c r="F22" s="52" t="s">
        <v>105</v>
      </c>
      <c r="G22" s="52" t="s">
        <v>106</v>
      </c>
      <c r="H22" s="14" t="s">
        <v>38</v>
      </c>
      <c r="I22" s="14" t="s">
        <v>39</v>
      </c>
      <c r="J22" s="13" t="s">
        <v>145</v>
      </c>
      <c r="K22" s="14" t="s">
        <v>40</v>
      </c>
      <c r="L22" s="52" t="s">
        <v>385</v>
      </c>
      <c r="M22" s="52" t="s">
        <v>110</v>
      </c>
      <c r="N22" s="52" t="s">
        <v>42</v>
      </c>
      <c r="O22" s="53"/>
      <c r="P22" s="53" t="s">
        <v>113</v>
      </c>
      <c r="Q22" s="55" t="s">
        <v>114</v>
      </c>
      <c r="R22" s="19">
        <v>45292</v>
      </c>
      <c r="S22" s="19">
        <v>45657</v>
      </c>
      <c r="T22" s="189"/>
      <c r="U22" s="54" t="s">
        <v>45</v>
      </c>
      <c r="V22" s="56">
        <v>100</v>
      </c>
      <c r="W22" s="56">
        <v>0</v>
      </c>
      <c r="X22" s="20">
        <f t="shared" si="3"/>
        <v>100</v>
      </c>
      <c r="Y22" s="57"/>
      <c r="Z22" s="58">
        <v>0</v>
      </c>
      <c r="AA22" s="58">
        <v>1086</v>
      </c>
      <c r="AB22" s="58">
        <v>0</v>
      </c>
      <c r="AC22" s="58">
        <v>1064</v>
      </c>
      <c r="AD22" s="58">
        <v>0</v>
      </c>
      <c r="AE22" s="58">
        <v>1064</v>
      </c>
      <c r="AF22" s="58">
        <v>0</v>
      </c>
      <c r="AG22" s="58">
        <v>1064</v>
      </c>
      <c r="AH22" s="58">
        <v>0</v>
      </c>
      <c r="AI22" s="58">
        <v>1064</v>
      </c>
      <c r="AJ22" s="58">
        <v>1841</v>
      </c>
      <c r="AK22" s="58">
        <v>1765</v>
      </c>
      <c r="AL22" s="22">
        <f t="shared" si="0"/>
        <v>8948</v>
      </c>
      <c r="AM22" s="22">
        <f t="shared" si="1"/>
        <v>8948</v>
      </c>
      <c r="AN22" s="22">
        <f t="shared" si="2"/>
        <v>0</v>
      </c>
      <c r="AO22" s="23"/>
    </row>
    <row r="23" spans="1:41" s="24" customFormat="1" ht="12.9" customHeight="1" x14ac:dyDescent="0.3">
      <c r="A23" s="50">
        <v>4</v>
      </c>
      <c r="B23" s="51" t="s">
        <v>111</v>
      </c>
      <c r="C23" s="52" t="s">
        <v>414</v>
      </c>
      <c r="D23" s="52" t="s">
        <v>122</v>
      </c>
      <c r="E23" s="52" t="s">
        <v>387</v>
      </c>
      <c r="F23" s="52" t="s">
        <v>105</v>
      </c>
      <c r="G23" s="52" t="s">
        <v>106</v>
      </c>
      <c r="H23" s="14" t="s">
        <v>38</v>
      </c>
      <c r="I23" s="14" t="s">
        <v>39</v>
      </c>
      <c r="J23" s="13" t="s">
        <v>145</v>
      </c>
      <c r="K23" s="14" t="s">
        <v>40</v>
      </c>
      <c r="L23" s="52" t="s">
        <v>385</v>
      </c>
      <c r="M23" s="12" t="s">
        <v>41</v>
      </c>
      <c r="N23" s="52" t="s">
        <v>42</v>
      </c>
      <c r="O23" s="53"/>
      <c r="P23" s="59" t="s">
        <v>123</v>
      </c>
      <c r="Q23" s="54" t="s">
        <v>124</v>
      </c>
      <c r="R23" s="19">
        <v>45292</v>
      </c>
      <c r="S23" s="19">
        <v>45657</v>
      </c>
      <c r="T23" s="189"/>
      <c r="U23" s="53" t="s">
        <v>121</v>
      </c>
      <c r="V23" s="56">
        <v>100</v>
      </c>
      <c r="W23" s="56">
        <v>0</v>
      </c>
      <c r="X23" s="20">
        <f t="shared" si="3"/>
        <v>100</v>
      </c>
      <c r="Y23" s="57"/>
      <c r="Z23" s="58">
        <v>3631</v>
      </c>
      <c r="AA23" s="58">
        <v>2233</v>
      </c>
      <c r="AB23" s="58">
        <v>2016</v>
      </c>
      <c r="AC23" s="58">
        <v>0</v>
      </c>
      <c r="AD23" s="58">
        <v>2506</v>
      </c>
      <c r="AE23" s="58">
        <v>0</v>
      </c>
      <c r="AF23" s="58">
        <v>125</v>
      </c>
      <c r="AG23" s="58">
        <v>200</v>
      </c>
      <c r="AH23" s="58">
        <v>200</v>
      </c>
      <c r="AI23" s="58">
        <v>2016</v>
      </c>
      <c r="AJ23" s="58">
        <v>2233</v>
      </c>
      <c r="AK23" s="58">
        <v>4895</v>
      </c>
      <c r="AL23" s="22">
        <f t="shared" si="0"/>
        <v>20055</v>
      </c>
      <c r="AM23" s="22">
        <f t="shared" si="1"/>
        <v>20055</v>
      </c>
      <c r="AN23" s="22">
        <f t="shared" si="2"/>
        <v>0</v>
      </c>
      <c r="AO23" s="23"/>
    </row>
    <row r="24" spans="1:41" s="24" customFormat="1" ht="12.9" customHeight="1" x14ac:dyDescent="0.3">
      <c r="A24" s="50">
        <v>5</v>
      </c>
      <c r="B24" s="51" t="s">
        <v>111</v>
      </c>
      <c r="C24" s="52" t="s">
        <v>413</v>
      </c>
      <c r="D24" s="52" t="s">
        <v>125</v>
      </c>
      <c r="E24" s="52" t="s">
        <v>126</v>
      </c>
      <c r="F24" s="52" t="s">
        <v>105</v>
      </c>
      <c r="G24" s="52" t="s">
        <v>106</v>
      </c>
      <c r="H24" s="14" t="s">
        <v>38</v>
      </c>
      <c r="I24" s="14" t="s">
        <v>39</v>
      </c>
      <c r="J24" s="13" t="s">
        <v>145</v>
      </c>
      <c r="K24" s="14" t="s">
        <v>40</v>
      </c>
      <c r="L24" s="52" t="s">
        <v>385</v>
      </c>
      <c r="M24" s="13" t="s">
        <v>54</v>
      </c>
      <c r="N24" s="52" t="s">
        <v>42</v>
      </c>
      <c r="O24" s="53"/>
      <c r="P24" s="54" t="s">
        <v>127</v>
      </c>
      <c r="Q24" s="59" t="s">
        <v>128</v>
      </c>
      <c r="R24" s="19">
        <v>45292</v>
      </c>
      <c r="S24" s="19">
        <v>45657</v>
      </c>
      <c r="T24" s="189"/>
      <c r="U24" s="53" t="s">
        <v>121</v>
      </c>
      <c r="V24" s="60">
        <v>100</v>
      </c>
      <c r="W24" s="60">
        <v>0</v>
      </c>
      <c r="X24" s="20">
        <f t="shared" si="3"/>
        <v>100</v>
      </c>
      <c r="Y24" s="57" t="s">
        <v>435</v>
      </c>
      <c r="Z24" s="58">
        <v>33407</v>
      </c>
      <c r="AA24" s="58">
        <v>30071</v>
      </c>
      <c r="AB24" s="58">
        <v>28831</v>
      </c>
      <c r="AC24" s="58">
        <v>16631</v>
      </c>
      <c r="AD24" s="58">
        <v>3910</v>
      </c>
      <c r="AE24" s="58">
        <v>0</v>
      </c>
      <c r="AF24" s="58">
        <v>0</v>
      </c>
      <c r="AG24" s="58">
        <v>835</v>
      </c>
      <c r="AH24" s="58">
        <v>809</v>
      </c>
      <c r="AI24" s="58">
        <v>12103</v>
      </c>
      <c r="AJ24" s="58">
        <v>27569</v>
      </c>
      <c r="AK24" s="58">
        <v>39969</v>
      </c>
      <c r="AL24" s="22">
        <f t="shared" si="0"/>
        <v>194135</v>
      </c>
      <c r="AM24" s="22">
        <f t="shared" si="1"/>
        <v>194135</v>
      </c>
      <c r="AN24" s="22">
        <f t="shared" si="2"/>
        <v>0</v>
      </c>
      <c r="AO24" s="23"/>
    </row>
    <row r="25" spans="1:41" s="24" customFormat="1" ht="12.9" customHeight="1" x14ac:dyDescent="0.3">
      <c r="A25" s="50">
        <v>6</v>
      </c>
      <c r="B25" s="51" t="s">
        <v>111</v>
      </c>
      <c r="C25" s="52" t="s">
        <v>413</v>
      </c>
      <c r="D25" s="52" t="s">
        <v>125</v>
      </c>
      <c r="E25" s="52" t="s">
        <v>126</v>
      </c>
      <c r="F25" s="52" t="s">
        <v>105</v>
      </c>
      <c r="G25" s="52" t="s">
        <v>106</v>
      </c>
      <c r="H25" s="14" t="s">
        <v>38</v>
      </c>
      <c r="I25" s="14" t="s">
        <v>39</v>
      </c>
      <c r="J25" s="13" t="s">
        <v>145</v>
      </c>
      <c r="K25" s="14" t="s">
        <v>40</v>
      </c>
      <c r="L25" s="52" t="s">
        <v>385</v>
      </c>
      <c r="M25" s="13" t="s">
        <v>129</v>
      </c>
      <c r="N25" s="52" t="s">
        <v>42</v>
      </c>
      <c r="O25" s="53"/>
      <c r="P25" s="54" t="s">
        <v>130</v>
      </c>
      <c r="Q25" s="55" t="s">
        <v>131</v>
      </c>
      <c r="R25" s="19">
        <v>45292</v>
      </c>
      <c r="S25" s="19">
        <v>45657</v>
      </c>
      <c r="T25" s="189"/>
      <c r="U25" s="53" t="s">
        <v>45</v>
      </c>
      <c r="V25" s="56">
        <v>100</v>
      </c>
      <c r="W25" s="56">
        <v>0</v>
      </c>
      <c r="X25" s="20">
        <f t="shared" si="3"/>
        <v>100</v>
      </c>
      <c r="Y25" s="57" t="s">
        <v>435</v>
      </c>
      <c r="Z25" s="58">
        <v>0</v>
      </c>
      <c r="AA25" s="58">
        <v>230</v>
      </c>
      <c r="AB25" s="58">
        <v>0</v>
      </c>
      <c r="AC25" s="58">
        <v>230</v>
      </c>
      <c r="AD25" s="58">
        <v>0</v>
      </c>
      <c r="AE25" s="58">
        <v>230</v>
      </c>
      <c r="AF25" s="58">
        <v>0</v>
      </c>
      <c r="AG25" s="58">
        <v>230</v>
      </c>
      <c r="AH25" s="58">
        <v>0</v>
      </c>
      <c r="AI25" s="58">
        <v>230</v>
      </c>
      <c r="AJ25" s="58">
        <v>0</v>
      </c>
      <c r="AK25" s="58">
        <v>230</v>
      </c>
      <c r="AL25" s="22">
        <f t="shared" si="0"/>
        <v>1380</v>
      </c>
      <c r="AM25" s="22">
        <f t="shared" si="1"/>
        <v>1380</v>
      </c>
      <c r="AN25" s="22">
        <f t="shared" si="2"/>
        <v>0</v>
      </c>
      <c r="AO25" s="23"/>
    </row>
    <row r="26" spans="1:41" s="24" customFormat="1" ht="12.9" customHeight="1" x14ac:dyDescent="0.3">
      <c r="A26" s="50">
        <v>7</v>
      </c>
      <c r="B26" s="51" t="s">
        <v>111</v>
      </c>
      <c r="C26" s="52" t="s">
        <v>413</v>
      </c>
      <c r="D26" s="52" t="s">
        <v>125</v>
      </c>
      <c r="E26" s="52" t="s">
        <v>132</v>
      </c>
      <c r="F26" s="52" t="s">
        <v>105</v>
      </c>
      <c r="G26" s="52" t="s">
        <v>106</v>
      </c>
      <c r="H26" s="14" t="s">
        <v>38</v>
      </c>
      <c r="I26" s="14" t="s">
        <v>39</v>
      </c>
      <c r="J26" s="13" t="s">
        <v>145</v>
      </c>
      <c r="K26" s="14" t="s">
        <v>40</v>
      </c>
      <c r="L26" s="52" t="s">
        <v>385</v>
      </c>
      <c r="M26" s="12" t="s">
        <v>41</v>
      </c>
      <c r="N26" s="52" t="s">
        <v>42</v>
      </c>
      <c r="O26" s="53"/>
      <c r="P26" s="54" t="s">
        <v>133</v>
      </c>
      <c r="Q26" s="54" t="s">
        <v>134</v>
      </c>
      <c r="R26" s="19">
        <v>45292</v>
      </c>
      <c r="S26" s="19">
        <v>45657</v>
      </c>
      <c r="T26" s="189"/>
      <c r="U26" s="53" t="s">
        <v>121</v>
      </c>
      <c r="V26" s="56">
        <v>100</v>
      </c>
      <c r="W26" s="56">
        <v>0</v>
      </c>
      <c r="X26" s="20">
        <f t="shared" si="3"/>
        <v>100</v>
      </c>
      <c r="Y26" s="57" t="s">
        <v>435</v>
      </c>
      <c r="Z26" s="58">
        <v>0</v>
      </c>
      <c r="AA26" s="58">
        <v>17839</v>
      </c>
      <c r="AB26" s="58">
        <v>0</v>
      </c>
      <c r="AC26" s="58">
        <v>13920</v>
      </c>
      <c r="AD26" s="58">
        <v>0</v>
      </c>
      <c r="AE26" s="58">
        <v>1619</v>
      </c>
      <c r="AF26" s="58">
        <v>0</v>
      </c>
      <c r="AG26" s="58">
        <v>0</v>
      </c>
      <c r="AH26" s="58">
        <v>2726</v>
      </c>
      <c r="AI26" s="58">
        <v>2816</v>
      </c>
      <c r="AJ26" s="58">
        <v>0</v>
      </c>
      <c r="AK26" s="58">
        <v>18654</v>
      </c>
      <c r="AL26" s="22">
        <f t="shared" si="0"/>
        <v>57574</v>
      </c>
      <c r="AM26" s="22">
        <f t="shared" si="1"/>
        <v>57574</v>
      </c>
      <c r="AN26" s="22">
        <f t="shared" si="2"/>
        <v>0</v>
      </c>
      <c r="AO26" s="23"/>
    </row>
    <row r="27" spans="1:41" s="24" customFormat="1" ht="12.9" customHeight="1" x14ac:dyDescent="0.3">
      <c r="A27" s="50">
        <v>8</v>
      </c>
      <c r="B27" s="51" t="s">
        <v>111</v>
      </c>
      <c r="C27" s="52" t="s">
        <v>413</v>
      </c>
      <c r="D27" s="52" t="s">
        <v>125</v>
      </c>
      <c r="E27" s="52" t="s">
        <v>135</v>
      </c>
      <c r="F27" s="52" t="s">
        <v>105</v>
      </c>
      <c r="G27" s="52" t="s">
        <v>106</v>
      </c>
      <c r="H27" s="14" t="s">
        <v>38</v>
      </c>
      <c r="I27" s="14" t="s">
        <v>39</v>
      </c>
      <c r="J27" s="13" t="s">
        <v>145</v>
      </c>
      <c r="K27" s="14" t="s">
        <v>40</v>
      </c>
      <c r="L27" s="52" t="s">
        <v>385</v>
      </c>
      <c r="M27" s="13" t="s">
        <v>54</v>
      </c>
      <c r="N27" s="52" t="s">
        <v>42</v>
      </c>
      <c r="O27" s="53"/>
      <c r="P27" s="54" t="s">
        <v>136</v>
      </c>
      <c r="Q27" s="55" t="s">
        <v>137</v>
      </c>
      <c r="R27" s="19">
        <v>45292</v>
      </c>
      <c r="S27" s="19">
        <v>45657</v>
      </c>
      <c r="T27" s="189"/>
      <c r="U27" s="53" t="s">
        <v>121</v>
      </c>
      <c r="V27" s="56">
        <v>100</v>
      </c>
      <c r="W27" s="56">
        <v>0</v>
      </c>
      <c r="X27" s="20">
        <f t="shared" si="3"/>
        <v>100</v>
      </c>
      <c r="Y27" s="57" t="s">
        <v>435</v>
      </c>
      <c r="Z27" s="58">
        <v>6442</v>
      </c>
      <c r="AA27" s="58">
        <v>5687</v>
      </c>
      <c r="AB27" s="58">
        <v>4572</v>
      </c>
      <c r="AC27" s="58">
        <v>2851</v>
      </c>
      <c r="AD27" s="58">
        <v>0</v>
      </c>
      <c r="AE27" s="58">
        <v>3294</v>
      </c>
      <c r="AF27" s="58">
        <v>0</v>
      </c>
      <c r="AG27" s="58">
        <v>0</v>
      </c>
      <c r="AH27" s="58">
        <v>1313</v>
      </c>
      <c r="AI27" s="58">
        <v>1356</v>
      </c>
      <c r="AJ27" s="58">
        <v>0</v>
      </c>
      <c r="AK27" s="58">
        <v>13700</v>
      </c>
      <c r="AL27" s="22">
        <f t="shared" si="0"/>
        <v>39215</v>
      </c>
      <c r="AM27" s="22">
        <f t="shared" si="1"/>
        <v>39215</v>
      </c>
      <c r="AN27" s="22">
        <f t="shared" si="2"/>
        <v>0</v>
      </c>
      <c r="AO27" s="23"/>
    </row>
    <row r="28" spans="1:41" s="24" customFormat="1" ht="12.9" customHeight="1" x14ac:dyDescent="0.3">
      <c r="A28" s="50">
        <v>9</v>
      </c>
      <c r="B28" s="51" t="s">
        <v>111</v>
      </c>
      <c r="C28" s="52" t="s">
        <v>413</v>
      </c>
      <c r="D28" s="52" t="s">
        <v>138</v>
      </c>
      <c r="E28" s="52" t="s">
        <v>139</v>
      </c>
      <c r="F28" s="52" t="s">
        <v>105</v>
      </c>
      <c r="G28" s="52" t="s">
        <v>106</v>
      </c>
      <c r="H28" s="14" t="s">
        <v>38</v>
      </c>
      <c r="I28" s="14" t="s">
        <v>39</v>
      </c>
      <c r="J28" s="13" t="s">
        <v>145</v>
      </c>
      <c r="K28" s="14" t="s">
        <v>40</v>
      </c>
      <c r="L28" s="52" t="s">
        <v>385</v>
      </c>
      <c r="M28" s="12" t="s">
        <v>41</v>
      </c>
      <c r="N28" s="52" t="s">
        <v>42</v>
      </c>
      <c r="O28" s="53"/>
      <c r="P28" s="54" t="s">
        <v>140</v>
      </c>
      <c r="Q28" s="55" t="s">
        <v>141</v>
      </c>
      <c r="R28" s="19">
        <v>45292</v>
      </c>
      <c r="S28" s="19">
        <v>45657</v>
      </c>
      <c r="T28" s="189"/>
      <c r="U28" s="53" t="s">
        <v>45</v>
      </c>
      <c r="V28" s="56">
        <v>100</v>
      </c>
      <c r="W28" s="56">
        <v>0</v>
      </c>
      <c r="X28" s="20">
        <f t="shared" si="3"/>
        <v>100</v>
      </c>
      <c r="Y28" s="57" t="s">
        <v>436</v>
      </c>
      <c r="Z28" s="58">
        <v>0</v>
      </c>
      <c r="AA28" s="58">
        <v>2866</v>
      </c>
      <c r="AB28" s="58">
        <v>0</v>
      </c>
      <c r="AC28" s="58">
        <v>3814</v>
      </c>
      <c r="AD28" s="58">
        <v>789</v>
      </c>
      <c r="AE28" s="58">
        <v>0</v>
      </c>
      <c r="AF28" s="58">
        <v>182</v>
      </c>
      <c r="AG28" s="58">
        <v>135</v>
      </c>
      <c r="AH28" s="58">
        <v>135</v>
      </c>
      <c r="AI28" s="58">
        <f>1243+13</f>
        <v>1256</v>
      </c>
      <c r="AJ28" s="58">
        <v>1377</v>
      </c>
      <c r="AK28" s="58">
        <v>4258</v>
      </c>
      <c r="AL28" s="22">
        <f t="shared" si="0"/>
        <v>14812</v>
      </c>
      <c r="AM28" s="22">
        <f t="shared" si="1"/>
        <v>14812</v>
      </c>
      <c r="AN28" s="22">
        <f t="shared" si="2"/>
        <v>0</v>
      </c>
      <c r="AO28" s="23"/>
    </row>
    <row r="29" spans="1:41" s="24" customFormat="1" ht="12.9" customHeight="1" x14ac:dyDescent="0.3">
      <c r="A29" s="50">
        <v>10</v>
      </c>
      <c r="B29" s="51" t="s">
        <v>111</v>
      </c>
      <c r="C29" s="52" t="s">
        <v>392</v>
      </c>
      <c r="D29" s="52"/>
      <c r="E29" s="52" t="s">
        <v>393</v>
      </c>
      <c r="F29" s="52" t="s">
        <v>394</v>
      </c>
      <c r="G29" s="52" t="s">
        <v>106</v>
      </c>
      <c r="H29" s="14" t="s">
        <v>38</v>
      </c>
      <c r="I29" s="14" t="s">
        <v>39</v>
      </c>
      <c r="J29" s="13" t="s">
        <v>145</v>
      </c>
      <c r="K29" s="14" t="s">
        <v>94</v>
      </c>
      <c r="L29" s="52" t="s">
        <v>468</v>
      </c>
      <c r="M29" s="15" t="s">
        <v>46</v>
      </c>
      <c r="N29" s="52" t="s">
        <v>42</v>
      </c>
      <c r="O29" s="53">
        <v>250</v>
      </c>
      <c r="P29" s="54"/>
      <c r="Q29" s="59" t="s">
        <v>391</v>
      </c>
      <c r="R29" s="19">
        <v>45292</v>
      </c>
      <c r="S29" s="19">
        <v>45657</v>
      </c>
      <c r="T29" s="189"/>
      <c r="U29" s="53" t="s">
        <v>45</v>
      </c>
      <c r="V29" s="56">
        <v>100</v>
      </c>
      <c r="W29" s="56">
        <v>0</v>
      </c>
      <c r="X29" s="20">
        <v>100</v>
      </c>
      <c r="Y29" s="57" t="s">
        <v>627</v>
      </c>
      <c r="Z29" s="58">
        <v>35622</v>
      </c>
      <c r="AA29" s="58">
        <v>33896</v>
      </c>
      <c r="AB29" s="58">
        <v>30616</v>
      </c>
      <c r="AC29" s="58">
        <v>17079</v>
      </c>
      <c r="AD29" s="58">
        <v>6089</v>
      </c>
      <c r="AE29" s="58">
        <v>4494</v>
      </c>
      <c r="AF29" s="58">
        <v>3153</v>
      </c>
      <c r="AG29" s="58">
        <v>3004</v>
      </c>
      <c r="AH29" s="58">
        <v>4914</v>
      </c>
      <c r="AI29" s="58">
        <v>10902</v>
      </c>
      <c r="AJ29" s="58">
        <v>27367</v>
      </c>
      <c r="AK29" s="58">
        <v>40067</v>
      </c>
      <c r="AL29" s="22">
        <f t="shared" si="0"/>
        <v>217203</v>
      </c>
      <c r="AM29" s="22">
        <f t="shared" si="1"/>
        <v>217203</v>
      </c>
      <c r="AN29" s="22">
        <f t="shared" si="2"/>
        <v>0</v>
      </c>
      <c r="AO29" s="23"/>
    </row>
    <row r="30" spans="1:41" s="24" customFormat="1" ht="12.9" customHeight="1" x14ac:dyDescent="0.3">
      <c r="A30" s="50">
        <v>11</v>
      </c>
      <c r="B30" s="51" t="s">
        <v>111</v>
      </c>
      <c r="C30" s="52" t="s">
        <v>389</v>
      </c>
      <c r="D30" s="52"/>
      <c r="E30" s="52" t="s">
        <v>390</v>
      </c>
      <c r="F30" s="52" t="s">
        <v>105</v>
      </c>
      <c r="G30" s="52" t="s">
        <v>106</v>
      </c>
      <c r="H30" s="14" t="s">
        <v>38</v>
      </c>
      <c r="I30" s="14" t="s">
        <v>39</v>
      </c>
      <c r="J30" s="13" t="s">
        <v>145</v>
      </c>
      <c r="K30" s="14" t="s">
        <v>94</v>
      </c>
      <c r="L30" s="52" t="s">
        <v>468</v>
      </c>
      <c r="M30" s="15" t="s">
        <v>46</v>
      </c>
      <c r="N30" s="52" t="s">
        <v>42</v>
      </c>
      <c r="O30" s="53">
        <v>494</v>
      </c>
      <c r="P30" s="54" t="s">
        <v>395</v>
      </c>
      <c r="Q30" s="59" t="s">
        <v>388</v>
      </c>
      <c r="R30" s="19">
        <v>45292</v>
      </c>
      <c r="S30" s="19">
        <v>45657</v>
      </c>
      <c r="T30" s="189"/>
      <c r="U30" s="53" t="s">
        <v>45</v>
      </c>
      <c r="V30" s="56">
        <v>100</v>
      </c>
      <c r="W30" s="56">
        <v>0</v>
      </c>
      <c r="X30" s="20">
        <v>100</v>
      </c>
      <c r="Y30" s="57"/>
      <c r="Z30" s="58">
        <v>99134</v>
      </c>
      <c r="AA30" s="58">
        <v>95995</v>
      </c>
      <c r="AB30" s="58">
        <v>85781</v>
      </c>
      <c r="AC30" s="58">
        <v>45729</v>
      </c>
      <c r="AD30" s="58">
        <v>14458</v>
      </c>
      <c r="AE30" s="58">
        <v>11774</v>
      </c>
      <c r="AF30" s="58">
        <v>9943</v>
      </c>
      <c r="AG30" s="58">
        <v>8536</v>
      </c>
      <c r="AH30" s="58">
        <v>10511</v>
      </c>
      <c r="AI30" s="58">
        <v>31055</v>
      </c>
      <c r="AJ30" s="58">
        <v>75613</v>
      </c>
      <c r="AK30" s="58">
        <v>109927</v>
      </c>
      <c r="AL30" s="22">
        <f t="shared" si="0"/>
        <v>598456</v>
      </c>
      <c r="AM30" s="22">
        <f t="shared" si="1"/>
        <v>598456</v>
      </c>
      <c r="AN30" s="22">
        <f t="shared" si="2"/>
        <v>0</v>
      </c>
      <c r="AO30" s="23"/>
    </row>
    <row r="31" spans="1:41" s="24" customFormat="1" ht="12.9" customHeight="1" x14ac:dyDescent="0.3">
      <c r="A31" s="50">
        <v>12</v>
      </c>
      <c r="B31" s="51" t="s">
        <v>111</v>
      </c>
      <c r="C31" s="52" t="s">
        <v>142</v>
      </c>
      <c r="D31" s="52" t="s">
        <v>143</v>
      </c>
      <c r="E31" s="52" t="s">
        <v>144</v>
      </c>
      <c r="F31" s="52" t="s">
        <v>105</v>
      </c>
      <c r="G31" s="52" t="s">
        <v>106</v>
      </c>
      <c r="H31" s="14" t="s">
        <v>38</v>
      </c>
      <c r="I31" s="14" t="s">
        <v>39</v>
      </c>
      <c r="J31" s="52" t="s">
        <v>145</v>
      </c>
      <c r="K31" s="14" t="s">
        <v>40</v>
      </c>
      <c r="L31" s="52" t="s">
        <v>385</v>
      </c>
      <c r="M31" s="15" t="s">
        <v>46</v>
      </c>
      <c r="N31" s="52" t="s">
        <v>42</v>
      </c>
      <c r="O31" s="53">
        <v>111</v>
      </c>
      <c r="P31" s="54"/>
      <c r="Q31" s="54" t="s">
        <v>434</v>
      </c>
      <c r="R31" s="19">
        <v>45292</v>
      </c>
      <c r="S31" s="19">
        <v>45657</v>
      </c>
      <c r="T31" s="190"/>
      <c r="U31" s="53" t="s">
        <v>45</v>
      </c>
      <c r="V31" s="56">
        <v>100</v>
      </c>
      <c r="W31" s="56">
        <v>0</v>
      </c>
      <c r="X31" s="20">
        <f t="shared" si="3"/>
        <v>100</v>
      </c>
      <c r="Y31" s="57"/>
      <c r="Z31" s="58">
        <v>20638</v>
      </c>
      <c r="AA31" s="58">
        <v>19732</v>
      </c>
      <c r="AB31" s="58">
        <v>19095</v>
      </c>
      <c r="AC31" s="58">
        <v>11538</v>
      </c>
      <c r="AD31" s="58">
        <v>3679</v>
      </c>
      <c r="AE31" s="58">
        <v>3219</v>
      </c>
      <c r="AF31" s="58">
        <v>2396</v>
      </c>
      <c r="AG31" s="58">
        <v>2562</v>
      </c>
      <c r="AH31" s="58">
        <v>3640</v>
      </c>
      <c r="AI31" s="58">
        <v>8590</v>
      </c>
      <c r="AJ31" s="58">
        <v>15653</v>
      </c>
      <c r="AK31" s="58">
        <v>23260</v>
      </c>
      <c r="AL31" s="22">
        <f t="shared" si="0"/>
        <v>134002</v>
      </c>
      <c r="AM31" s="22">
        <f t="shared" si="1"/>
        <v>134002</v>
      </c>
      <c r="AN31" s="22">
        <f t="shared" si="2"/>
        <v>0</v>
      </c>
      <c r="AO31" s="23"/>
    </row>
    <row r="32" spans="1:41" ht="12.9" customHeight="1" x14ac:dyDescent="0.3">
      <c r="A32" s="26">
        <v>1</v>
      </c>
      <c r="B32" s="61" t="s">
        <v>146</v>
      </c>
      <c r="C32" s="31" t="s">
        <v>460</v>
      </c>
      <c r="D32" s="31"/>
      <c r="E32" s="29" t="s">
        <v>149</v>
      </c>
      <c r="F32" s="31" t="s">
        <v>150</v>
      </c>
      <c r="G32" s="31" t="s">
        <v>151</v>
      </c>
      <c r="H32" s="30" t="s">
        <v>38</v>
      </c>
      <c r="I32" s="30" t="s">
        <v>148</v>
      </c>
      <c r="J32" s="31" t="s">
        <v>145</v>
      </c>
      <c r="K32" s="28" t="s">
        <v>40</v>
      </c>
      <c r="L32" s="31" t="s">
        <v>406</v>
      </c>
      <c r="M32" s="29" t="s">
        <v>46</v>
      </c>
      <c r="N32" s="28" t="s">
        <v>42</v>
      </c>
      <c r="O32" s="62">
        <v>155</v>
      </c>
      <c r="P32" s="62"/>
      <c r="Q32" s="63" t="s">
        <v>152</v>
      </c>
      <c r="R32" s="34">
        <v>45292</v>
      </c>
      <c r="S32" s="34">
        <v>45657</v>
      </c>
      <c r="T32" s="172" t="s">
        <v>373</v>
      </c>
      <c r="U32" s="64" t="s">
        <v>45</v>
      </c>
      <c r="V32" s="65">
        <v>100</v>
      </c>
      <c r="W32" s="65">
        <v>0</v>
      </c>
      <c r="X32" s="37">
        <f t="shared" si="3"/>
        <v>100</v>
      </c>
      <c r="Y32" s="66"/>
      <c r="Z32" s="67">
        <v>31938</v>
      </c>
      <c r="AA32" s="67">
        <v>30844</v>
      </c>
      <c r="AB32" s="67">
        <v>29002</v>
      </c>
      <c r="AC32" s="67">
        <v>16797</v>
      </c>
      <c r="AD32" s="67">
        <v>7294</v>
      </c>
      <c r="AE32" s="67">
        <v>7128</v>
      </c>
      <c r="AF32" s="67">
        <v>7477</v>
      </c>
      <c r="AG32" s="67">
        <v>5137</v>
      </c>
      <c r="AH32" s="67">
        <v>9653</v>
      </c>
      <c r="AI32" s="67">
        <v>19289</v>
      </c>
      <c r="AJ32" s="67">
        <v>38932</v>
      </c>
      <c r="AK32" s="67">
        <v>66985</v>
      </c>
      <c r="AL32" s="40">
        <f t="shared" si="0"/>
        <v>270476</v>
      </c>
      <c r="AM32" s="40">
        <f t="shared" si="1"/>
        <v>270476</v>
      </c>
      <c r="AN32" s="40">
        <f t="shared" si="2"/>
        <v>0</v>
      </c>
      <c r="AO32" s="41"/>
    </row>
    <row r="33" spans="1:41" ht="12.9" customHeight="1" x14ac:dyDescent="0.3">
      <c r="A33" s="26">
        <v>2</v>
      </c>
      <c r="B33" s="61" t="s">
        <v>146</v>
      </c>
      <c r="C33" s="28" t="s">
        <v>153</v>
      </c>
      <c r="D33" s="68"/>
      <c r="E33" s="28" t="s">
        <v>154</v>
      </c>
      <c r="F33" s="31" t="s">
        <v>150</v>
      </c>
      <c r="G33" s="31" t="s">
        <v>151</v>
      </c>
      <c r="H33" s="30" t="s">
        <v>38</v>
      </c>
      <c r="I33" s="30" t="s">
        <v>148</v>
      </c>
      <c r="J33" s="28" t="s">
        <v>145</v>
      </c>
      <c r="K33" s="28" t="s">
        <v>40</v>
      </c>
      <c r="L33" s="31" t="s">
        <v>406</v>
      </c>
      <c r="M33" s="29" t="s">
        <v>46</v>
      </c>
      <c r="N33" s="28" t="s">
        <v>42</v>
      </c>
      <c r="O33" s="69">
        <v>190</v>
      </c>
      <c r="P33" s="69"/>
      <c r="Q33" s="48" t="s">
        <v>155</v>
      </c>
      <c r="R33" s="34">
        <v>45292</v>
      </c>
      <c r="S33" s="34">
        <v>45657</v>
      </c>
      <c r="T33" s="172"/>
      <c r="U33" s="69" t="s">
        <v>45</v>
      </c>
      <c r="V33" s="37">
        <v>100</v>
      </c>
      <c r="W33" s="37">
        <v>0</v>
      </c>
      <c r="X33" s="37">
        <f t="shared" si="3"/>
        <v>100</v>
      </c>
      <c r="Y33" s="66"/>
      <c r="Z33" s="40">
        <v>61202</v>
      </c>
      <c r="AA33" s="40">
        <v>51633</v>
      </c>
      <c r="AB33" s="40">
        <v>55849</v>
      </c>
      <c r="AC33" s="40">
        <v>19562</v>
      </c>
      <c r="AD33" s="40">
        <v>8779</v>
      </c>
      <c r="AE33" s="40">
        <v>11571</v>
      </c>
      <c r="AF33" s="40">
        <v>0</v>
      </c>
      <c r="AG33" s="40">
        <v>0</v>
      </c>
      <c r="AH33" s="40">
        <v>19937</v>
      </c>
      <c r="AI33" s="40">
        <v>37216</v>
      </c>
      <c r="AJ33" s="40">
        <v>64954</v>
      </c>
      <c r="AK33" s="40">
        <v>77004</v>
      </c>
      <c r="AL33" s="40">
        <f t="shared" si="0"/>
        <v>407707</v>
      </c>
      <c r="AM33" s="40">
        <f t="shared" si="1"/>
        <v>407707</v>
      </c>
      <c r="AN33" s="40">
        <f t="shared" si="2"/>
        <v>0</v>
      </c>
      <c r="AO33" s="41"/>
    </row>
    <row r="34" spans="1:41" ht="12.9" customHeight="1" x14ac:dyDescent="0.3">
      <c r="A34" s="26">
        <v>3</v>
      </c>
      <c r="B34" s="61" t="s">
        <v>146</v>
      </c>
      <c r="C34" s="28" t="s">
        <v>153</v>
      </c>
      <c r="D34" s="68"/>
      <c r="E34" s="28" t="s">
        <v>154</v>
      </c>
      <c r="F34" s="31" t="s">
        <v>150</v>
      </c>
      <c r="G34" s="31" t="s">
        <v>151</v>
      </c>
      <c r="H34" s="30" t="s">
        <v>38</v>
      </c>
      <c r="I34" s="30" t="s">
        <v>148</v>
      </c>
      <c r="J34" s="28" t="s">
        <v>145</v>
      </c>
      <c r="K34" s="28" t="s">
        <v>40</v>
      </c>
      <c r="L34" s="31" t="s">
        <v>406</v>
      </c>
      <c r="M34" s="28" t="s">
        <v>129</v>
      </c>
      <c r="N34" s="28" t="s">
        <v>42</v>
      </c>
      <c r="O34" s="69"/>
      <c r="P34" s="69" t="s">
        <v>156</v>
      </c>
      <c r="Q34" s="48" t="s">
        <v>157</v>
      </c>
      <c r="R34" s="34">
        <v>45292</v>
      </c>
      <c r="S34" s="34">
        <v>45657</v>
      </c>
      <c r="T34" s="172"/>
      <c r="U34" s="69" t="s">
        <v>45</v>
      </c>
      <c r="V34" s="37">
        <v>100</v>
      </c>
      <c r="W34" s="37">
        <v>0</v>
      </c>
      <c r="X34" s="37">
        <f t="shared" si="3"/>
        <v>100</v>
      </c>
      <c r="Y34" s="66"/>
      <c r="Z34" s="40">
        <v>0</v>
      </c>
      <c r="AA34" s="40">
        <v>230</v>
      </c>
      <c r="AB34" s="40">
        <v>0</v>
      </c>
      <c r="AC34" s="40">
        <v>230</v>
      </c>
      <c r="AD34" s="40">
        <v>20</v>
      </c>
      <c r="AE34" s="40">
        <v>20</v>
      </c>
      <c r="AF34" s="40">
        <v>20</v>
      </c>
      <c r="AG34" s="40">
        <v>20</v>
      </c>
      <c r="AH34" s="40">
        <v>20</v>
      </c>
      <c r="AI34" s="40">
        <v>20</v>
      </c>
      <c r="AJ34" s="40">
        <v>20</v>
      </c>
      <c r="AK34" s="40">
        <v>20</v>
      </c>
      <c r="AL34" s="40">
        <f t="shared" si="0"/>
        <v>620</v>
      </c>
      <c r="AM34" s="40">
        <f t="shared" si="1"/>
        <v>620</v>
      </c>
      <c r="AN34" s="40">
        <f t="shared" si="2"/>
        <v>0</v>
      </c>
      <c r="AO34" s="41"/>
    </row>
    <row r="35" spans="1:41" ht="12.9" customHeight="1" x14ac:dyDescent="0.3">
      <c r="A35" s="26">
        <v>4</v>
      </c>
      <c r="B35" s="61" t="s">
        <v>146</v>
      </c>
      <c r="C35" s="28" t="s">
        <v>158</v>
      </c>
      <c r="D35" s="28"/>
      <c r="E35" s="28" t="s">
        <v>159</v>
      </c>
      <c r="F35" s="28" t="s">
        <v>147</v>
      </c>
      <c r="G35" s="28" t="s">
        <v>160</v>
      </c>
      <c r="H35" s="30" t="s">
        <v>38</v>
      </c>
      <c r="I35" s="30" t="s">
        <v>148</v>
      </c>
      <c r="J35" s="28" t="s">
        <v>145</v>
      </c>
      <c r="K35" s="28" t="s">
        <v>40</v>
      </c>
      <c r="L35" s="31" t="s">
        <v>406</v>
      </c>
      <c r="M35" s="28" t="s">
        <v>54</v>
      </c>
      <c r="N35" s="28" t="s">
        <v>42</v>
      </c>
      <c r="O35" s="69"/>
      <c r="P35" s="69" t="s">
        <v>161</v>
      </c>
      <c r="Q35" s="48" t="s">
        <v>162</v>
      </c>
      <c r="R35" s="34">
        <v>45292</v>
      </c>
      <c r="S35" s="34">
        <v>45657</v>
      </c>
      <c r="T35" s="172"/>
      <c r="U35" s="69" t="s">
        <v>45</v>
      </c>
      <c r="V35" s="37">
        <v>100</v>
      </c>
      <c r="W35" s="37">
        <v>0</v>
      </c>
      <c r="X35" s="37">
        <f t="shared" si="3"/>
        <v>100</v>
      </c>
      <c r="Y35" s="66"/>
      <c r="Z35" s="40">
        <v>37330</v>
      </c>
      <c r="AA35" s="40">
        <v>37113</v>
      </c>
      <c r="AB35" s="40">
        <v>30415</v>
      </c>
      <c r="AC35" s="40">
        <v>14587</v>
      </c>
      <c r="AD35" s="40">
        <v>0</v>
      </c>
      <c r="AE35" s="40">
        <v>0</v>
      </c>
      <c r="AF35" s="40">
        <v>57</v>
      </c>
      <c r="AG35" s="40">
        <v>0</v>
      </c>
      <c r="AH35" s="40">
        <v>1487</v>
      </c>
      <c r="AI35" s="40">
        <v>14170</v>
      </c>
      <c r="AJ35" s="40">
        <v>35986</v>
      </c>
      <c r="AK35" s="40">
        <v>45325</v>
      </c>
      <c r="AL35" s="40">
        <f t="shared" si="0"/>
        <v>216470</v>
      </c>
      <c r="AM35" s="40">
        <f t="shared" si="1"/>
        <v>216470</v>
      </c>
      <c r="AN35" s="40">
        <f t="shared" si="2"/>
        <v>0</v>
      </c>
      <c r="AO35" s="41"/>
    </row>
    <row r="36" spans="1:41" s="24" customFormat="1" ht="12.9" customHeight="1" x14ac:dyDescent="0.3">
      <c r="A36" s="50">
        <v>1</v>
      </c>
      <c r="B36" s="51" t="s">
        <v>426</v>
      </c>
      <c r="C36" s="52" t="s">
        <v>427</v>
      </c>
      <c r="D36" s="52"/>
      <c r="E36" s="52" t="s">
        <v>163</v>
      </c>
      <c r="F36" s="52" t="s">
        <v>164</v>
      </c>
      <c r="G36" s="52" t="s">
        <v>165</v>
      </c>
      <c r="H36" s="14" t="s">
        <v>38</v>
      </c>
      <c r="I36" s="14" t="s">
        <v>39</v>
      </c>
      <c r="J36" s="13" t="s">
        <v>145</v>
      </c>
      <c r="K36" s="52" t="s">
        <v>40</v>
      </c>
      <c r="L36" s="52" t="s">
        <v>406</v>
      </c>
      <c r="M36" s="15" t="s">
        <v>46</v>
      </c>
      <c r="N36" s="52" t="s">
        <v>42</v>
      </c>
      <c r="O36" s="53">
        <v>439</v>
      </c>
      <c r="P36" s="54"/>
      <c r="Q36" s="54" t="s">
        <v>166</v>
      </c>
      <c r="R36" s="19">
        <v>45292</v>
      </c>
      <c r="S36" s="19">
        <v>45657</v>
      </c>
      <c r="T36" s="187" t="s">
        <v>373</v>
      </c>
      <c r="U36" s="70" t="s">
        <v>45</v>
      </c>
      <c r="V36" s="71">
        <v>23.82</v>
      </c>
      <c r="W36" s="71">
        <v>76.180000000000007</v>
      </c>
      <c r="X36" s="20">
        <f t="shared" si="3"/>
        <v>100</v>
      </c>
      <c r="Y36" s="72"/>
      <c r="Z36" s="58">
        <v>57316</v>
      </c>
      <c r="AA36" s="58">
        <v>43924</v>
      </c>
      <c r="AB36" s="58">
        <v>37237</v>
      </c>
      <c r="AC36" s="58">
        <v>19400</v>
      </c>
      <c r="AD36" s="58">
        <v>13383</v>
      </c>
      <c r="AE36" s="58">
        <v>0</v>
      </c>
      <c r="AF36" s="58">
        <v>0</v>
      </c>
      <c r="AG36" s="58">
        <v>0</v>
      </c>
      <c r="AH36" s="58">
        <v>9088</v>
      </c>
      <c r="AI36" s="58">
        <v>25108</v>
      </c>
      <c r="AJ36" s="58">
        <v>50042</v>
      </c>
      <c r="AK36" s="58">
        <v>57236</v>
      </c>
      <c r="AL36" s="22">
        <f t="shared" ref="AL36:AL68" si="6">Z36+AA36+AB36+AC36+AE36+AF36+AG36+AH36+AI36+AJ36+AK36+AD36</f>
        <v>312734</v>
      </c>
      <c r="AM36" s="22">
        <f t="shared" ref="AM36:AM68" si="7">ROUND(AL36*V36/100,0)</f>
        <v>74493</v>
      </c>
      <c r="AN36" s="22">
        <f t="shared" ref="AN36:AN68" si="8">ROUND(AL36*W36/100,0)</f>
        <v>238241</v>
      </c>
      <c r="AO36" s="23"/>
    </row>
    <row r="37" spans="1:41" s="24" customFormat="1" ht="12.9" customHeight="1" x14ac:dyDescent="0.3">
      <c r="A37" s="50">
        <v>2</v>
      </c>
      <c r="B37" s="51" t="s">
        <v>426</v>
      </c>
      <c r="C37" s="52" t="s">
        <v>427</v>
      </c>
      <c r="D37" s="52" t="s">
        <v>168</v>
      </c>
      <c r="E37" s="52" t="s">
        <v>167</v>
      </c>
      <c r="F37" s="52" t="s">
        <v>164</v>
      </c>
      <c r="G37" s="52" t="s">
        <v>165</v>
      </c>
      <c r="H37" s="14" t="s">
        <v>38</v>
      </c>
      <c r="I37" s="14" t="s">
        <v>39</v>
      </c>
      <c r="J37" s="13" t="s">
        <v>145</v>
      </c>
      <c r="K37" s="52" t="s">
        <v>40</v>
      </c>
      <c r="L37" s="52" t="s">
        <v>406</v>
      </c>
      <c r="M37" s="15" t="s">
        <v>46</v>
      </c>
      <c r="N37" s="52" t="s">
        <v>42</v>
      </c>
      <c r="O37" s="53">
        <v>274</v>
      </c>
      <c r="P37" s="53"/>
      <c r="Q37" s="54" t="s">
        <v>169</v>
      </c>
      <c r="R37" s="19">
        <v>45292</v>
      </c>
      <c r="S37" s="19">
        <v>45657</v>
      </c>
      <c r="T37" s="187"/>
      <c r="U37" s="70" t="s">
        <v>45</v>
      </c>
      <c r="V37" s="71">
        <v>100</v>
      </c>
      <c r="W37" s="71">
        <v>0</v>
      </c>
      <c r="X37" s="20">
        <f t="shared" si="3"/>
        <v>100</v>
      </c>
      <c r="Y37" s="72"/>
      <c r="Z37" s="58">
        <v>32787</v>
      </c>
      <c r="AA37" s="58">
        <v>26735</v>
      </c>
      <c r="AB37" s="58">
        <v>22082</v>
      </c>
      <c r="AC37" s="58">
        <v>27071</v>
      </c>
      <c r="AD37" s="58">
        <v>9555</v>
      </c>
      <c r="AE37" s="58">
        <v>3814</v>
      </c>
      <c r="AF37" s="58">
        <v>3166</v>
      </c>
      <c r="AG37" s="58">
        <v>3536</v>
      </c>
      <c r="AH37" s="58">
        <v>4608</v>
      </c>
      <c r="AI37" s="58">
        <v>19410</v>
      </c>
      <c r="AJ37" s="58">
        <v>27434</v>
      </c>
      <c r="AK37" s="58">
        <v>47525</v>
      </c>
      <c r="AL37" s="22">
        <f t="shared" si="6"/>
        <v>227723</v>
      </c>
      <c r="AM37" s="22">
        <f t="shared" si="7"/>
        <v>227723</v>
      </c>
      <c r="AN37" s="22">
        <f t="shared" si="8"/>
        <v>0</v>
      </c>
      <c r="AO37" s="23"/>
    </row>
    <row r="38" spans="1:41" s="24" customFormat="1" ht="12.9" customHeight="1" x14ac:dyDescent="0.3">
      <c r="A38" s="50">
        <v>3</v>
      </c>
      <c r="B38" s="51" t="s">
        <v>426</v>
      </c>
      <c r="C38" s="52" t="s">
        <v>427</v>
      </c>
      <c r="D38" s="52" t="s">
        <v>168</v>
      </c>
      <c r="E38" s="52" t="s">
        <v>170</v>
      </c>
      <c r="F38" s="52" t="s">
        <v>164</v>
      </c>
      <c r="G38" s="52" t="s">
        <v>165</v>
      </c>
      <c r="H38" s="14" t="s">
        <v>38</v>
      </c>
      <c r="I38" s="14" t="s">
        <v>39</v>
      </c>
      <c r="J38" s="13" t="s">
        <v>145</v>
      </c>
      <c r="K38" s="52" t="s">
        <v>40</v>
      </c>
      <c r="L38" s="52" t="s">
        <v>406</v>
      </c>
      <c r="M38" s="15" t="s">
        <v>46</v>
      </c>
      <c r="N38" s="52" t="s">
        <v>42</v>
      </c>
      <c r="O38" s="53">
        <v>176</v>
      </c>
      <c r="P38" s="53"/>
      <c r="Q38" s="54" t="s">
        <v>171</v>
      </c>
      <c r="R38" s="19">
        <v>45292</v>
      </c>
      <c r="S38" s="19">
        <v>45657</v>
      </c>
      <c r="T38" s="187"/>
      <c r="U38" s="70" t="s">
        <v>45</v>
      </c>
      <c r="V38" s="71">
        <v>100</v>
      </c>
      <c r="W38" s="71">
        <v>0</v>
      </c>
      <c r="X38" s="20">
        <f t="shared" si="3"/>
        <v>100</v>
      </c>
      <c r="Y38" s="72"/>
      <c r="Z38" s="58">
        <v>7754</v>
      </c>
      <c r="AA38" s="58">
        <v>7007</v>
      </c>
      <c r="AB38" s="58">
        <v>4983</v>
      </c>
      <c r="AC38" s="58">
        <v>3942</v>
      </c>
      <c r="AD38" s="58">
        <v>2363</v>
      </c>
      <c r="AE38" s="58">
        <v>997</v>
      </c>
      <c r="AF38" s="58">
        <v>756</v>
      </c>
      <c r="AG38" s="58">
        <v>792</v>
      </c>
      <c r="AH38" s="58">
        <v>989</v>
      </c>
      <c r="AI38" s="58">
        <v>3100</v>
      </c>
      <c r="AJ38" s="58">
        <v>9456</v>
      </c>
      <c r="AK38" s="58">
        <v>10178</v>
      </c>
      <c r="AL38" s="22">
        <f t="shared" si="6"/>
        <v>52317</v>
      </c>
      <c r="AM38" s="22">
        <f t="shared" si="7"/>
        <v>52317</v>
      </c>
      <c r="AN38" s="22">
        <f t="shared" si="8"/>
        <v>0</v>
      </c>
      <c r="AO38" s="23"/>
    </row>
    <row r="39" spans="1:41" s="24" customFormat="1" ht="12.9" customHeight="1" x14ac:dyDescent="0.3">
      <c r="A39" s="50">
        <v>4</v>
      </c>
      <c r="B39" s="51" t="s">
        <v>426</v>
      </c>
      <c r="C39" s="52" t="s">
        <v>427</v>
      </c>
      <c r="D39" s="52" t="s">
        <v>172</v>
      </c>
      <c r="E39" s="52" t="s">
        <v>173</v>
      </c>
      <c r="F39" s="52" t="s">
        <v>164</v>
      </c>
      <c r="G39" s="52" t="s">
        <v>165</v>
      </c>
      <c r="H39" s="14" t="s">
        <v>38</v>
      </c>
      <c r="I39" s="14" t="s">
        <v>39</v>
      </c>
      <c r="J39" s="13" t="s">
        <v>145</v>
      </c>
      <c r="K39" s="52" t="s">
        <v>40</v>
      </c>
      <c r="L39" s="52" t="s">
        <v>406</v>
      </c>
      <c r="M39" s="15" t="s">
        <v>46</v>
      </c>
      <c r="N39" s="52" t="s">
        <v>42</v>
      </c>
      <c r="O39" s="53">
        <v>120</v>
      </c>
      <c r="P39" s="53"/>
      <c r="Q39" s="54" t="s">
        <v>174</v>
      </c>
      <c r="R39" s="19">
        <v>45292</v>
      </c>
      <c r="S39" s="19">
        <v>45657</v>
      </c>
      <c r="T39" s="187"/>
      <c r="U39" s="70" t="s">
        <v>45</v>
      </c>
      <c r="V39" s="71">
        <v>100</v>
      </c>
      <c r="W39" s="71">
        <v>0</v>
      </c>
      <c r="X39" s="20">
        <f t="shared" si="3"/>
        <v>100</v>
      </c>
      <c r="Y39" s="72"/>
      <c r="Z39" s="58">
        <v>30877</v>
      </c>
      <c r="AA39" s="58">
        <v>21079</v>
      </c>
      <c r="AB39" s="58">
        <v>20678</v>
      </c>
      <c r="AC39" s="58">
        <v>9043</v>
      </c>
      <c r="AD39" s="58">
        <v>5302</v>
      </c>
      <c r="AE39" s="58">
        <v>2713</v>
      </c>
      <c r="AF39" s="58">
        <v>2070</v>
      </c>
      <c r="AG39" s="58">
        <v>998</v>
      </c>
      <c r="AH39" s="58">
        <v>6401</v>
      </c>
      <c r="AI39" s="58">
        <v>7277</v>
      </c>
      <c r="AJ39" s="58">
        <v>17673</v>
      </c>
      <c r="AK39" s="58">
        <v>42713</v>
      </c>
      <c r="AL39" s="22">
        <f t="shared" si="6"/>
        <v>166824</v>
      </c>
      <c r="AM39" s="22">
        <f t="shared" si="7"/>
        <v>166824</v>
      </c>
      <c r="AN39" s="22">
        <f t="shared" si="8"/>
        <v>0</v>
      </c>
      <c r="AO39" s="23"/>
    </row>
    <row r="40" spans="1:41" ht="12.9" customHeight="1" x14ac:dyDescent="0.3">
      <c r="A40" s="193">
        <v>1</v>
      </c>
      <c r="B40" s="191" t="s">
        <v>175</v>
      </c>
      <c r="C40" s="191" t="s">
        <v>176</v>
      </c>
      <c r="D40" s="195"/>
      <c r="E40" s="191" t="s">
        <v>177</v>
      </c>
      <c r="F40" s="201" t="s">
        <v>178</v>
      </c>
      <c r="G40" s="191" t="s">
        <v>179</v>
      </c>
      <c r="H40" s="203" t="s">
        <v>38</v>
      </c>
      <c r="I40" s="203" t="s">
        <v>39</v>
      </c>
      <c r="J40" s="199" t="s">
        <v>145</v>
      </c>
      <c r="K40" s="197" t="s">
        <v>180</v>
      </c>
      <c r="L40" s="191" t="s">
        <v>406</v>
      </c>
      <c r="M40" s="199" t="s">
        <v>54</v>
      </c>
      <c r="N40" s="29" t="s">
        <v>42</v>
      </c>
      <c r="O40" s="32"/>
      <c r="P40" s="33" t="s">
        <v>181</v>
      </c>
      <c r="Q40" s="33" t="s">
        <v>182</v>
      </c>
      <c r="R40" s="34">
        <v>45292</v>
      </c>
      <c r="S40" s="34">
        <v>45657</v>
      </c>
      <c r="T40" s="172" t="s">
        <v>373</v>
      </c>
      <c r="U40" s="35" t="s">
        <v>45</v>
      </c>
      <c r="V40" s="36">
        <v>30</v>
      </c>
      <c r="W40" s="36">
        <v>70</v>
      </c>
      <c r="X40" s="37">
        <f t="shared" si="3"/>
        <v>100</v>
      </c>
      <c r="Y40" s="73"/>
      <c r="Z40" s="42">
        <v>0</v>
      </c>
      <c r="AA40" s="42">
        <v>36435</v>
      </c>
      <c r="AB40" s="42">
        <v>15017</v>
      </c>
      <c r="AC40" s="42">
        <v>12910</v>
      </c>
      <c r="AD40" s="42">
        <v>4206</v>
      </c>
      <c r="AE40" s="42">
        <v>0</v>
      </c>
      <c r="AF40" s="42">
        <v>0</v>
      </c>
      <c r="AG40" s="42">
        <v>0</v>
      </c>
      <c r="AH40" s="42">
        <v>0</v>
      </c>
      <c r="AI40" s="42">
        <v>0</v>
      </c>
      <c r="AJ40" s="42">
        <v>0</v>
      </c>
      <c r="AK40" s="42">
        <v>0</v>
      </c>
      <c r="AL40" s="40">
        <f t="shared" si="6"/>
        <v>68568</v>
      </c>
      <c r="AM40" s="40">
        <f t="shared" si="7"/>
        <v>20570</v>
      </c>
      <c r="AN40" s="40">
        <f t="shared" si="8"/>
        <v>47998</v>
      </c>
      <c r="AO40" s="41"/>
    </row>
    <row r="41" spans="1:41" ht="12.9" customHeight="1" x14ac:dyDescent="0.3">
      <c r="A41" s="194"/>
      <c r="B41" s="192"/>
      <c r="C41" s="192"/>
      <c r="D41" s="196"/>
      <c r="E41" s="192"/>
      <c r="F41" s="202"/>
      <c r="G41" s="192"/>
      <c r="H41" s="204"/>
      <c r="I41" s="204"/>
      <c r="J41" s="200"/>
      <c r="K41" s="198"/>
      <c r="L41" s="192"/>
      <c r="M41" s="200"/>
      <c r="N41" s="29" t="s">
        <v>42</v>
      </c>
      <c r="O41" s="32"/>
      <c r="P41" s="33"/>
      <c r="Q41" s="33"/>
      <c r="R41" s="34"/>
      <c r="S41" s="34"/>
      <c r="T41" s="172"/>
      <c r="U41" s="35" t="s">
        <v>45</v>
      </c>
      <c r="V41" s="36">
        <v>100</v>
      </c>
      <c r="W41" s="36">
        <v>0</v>
      </c>
      <c r="X41" s="37">
        <v>100</v>
      </c>
      <c r="Y41" s="73" t="s">
        <v>636</v>
      </c>
      <c r="Z41" s="42">
        <v>0</v>
      </c>
      <c r="AA41" s="42">
        <v>0</v>
      </c>
      <c r="AB41" s="42">
        <v>0</v>
      </c>
      <c r="AC41" s="42">
        <v>0</v>
      </c>
      <c r="AD41" s="42">
        <v>0</v>
      </c>
      <c r="AE41" s="42">
        <v>0</v>
      </c>
      <c r="AF41" s="42">
        <v>0</v>
      </c>
      <c r="AG41" s="42">
        <v>0</v>
      </c>
      <c r="AH41" s="42">
        <v>802</v>
      </c>
      <c r="AI41" s="42">
        <v>1547</v>
      </c>
      <c r="AJ41" s="42">
        <v>2999</v>
      </c>
      <c r="AK41" s="42">
        <v>4504</v>
      </c>
      <c r="AL41" s="40">
        <f t="shared" si="6"/>
        <v>9852</v>
      </c>
      <c r="AM41" s="40">
        <f t="shared" ref="AM41:AM44" si="9">ROUND(AL41*V41/100,0)</f>
        <v>9852</v>
      </c>
      <c r="AN41" s="40">
        <f t="shared" ref="AN41:AN44" si="10">ROUND(AL41*W41/100,0)</f>
        <v>0</v>
      </c>
      <c r="AO41" s="41"/>
    </row>
    <row r="42" spans="1:41" ht="12.9" customHeight="1" x14ac:dyDescent="0.3">
      <c r="A42" s="26">
        <v>2</v>
      </c>
      <c r="B42" s="61" t="s">
        <v>175</v>
      </c>
      <c r="C42" s="31" t="s">
        <v>183</v>
      </c>
      <c r="D42" s="28"/>
      <c r="E42" s="31" t="s">
        <v>184</v>
      </c>
      <c r="F42" s="74" t="s">
        <v>178</v>
      </c>
      <c r="G42" s="31" t="s">
        <v>179</v>
      </c>
      <c r="H42" s="30" t="s">
        <v>38</v>
      </c>
      <c r="I42" s="30" t="s">
        <v>39</v>
      </c>
      <c r="J42" s="28" t="s">
        <v>145</v>
      </c>
      <c r="K42" s="29" t="s">
        <v>180</v>
      </c>
      <c r="L42" s="31" t="s">
        <v>406</v>
      </c>
      <c r="M42" s="29" t="s">
        <v>46</v>
      </c>
      <c r="N42" s="29" t="s">
        <v>42</v>
      </c>
      <c r="O42" s="32">
        <v>549</v>
      </c>
      <c r="P42" s="32"/>
      <c r="Q42" s="33" t="s">
        <v>185</v>
      </c>
      <c r="R42" s="34">
        <v>45292</v>
      </c>
      <c r="S42" s="34">
        <v>45657</v>
      </c>
      <c r="T42" s="172"/>
      <c r="U42" s="35" t="s">
        <v>45</v>
      </c>
      <c r="V42" s="36">
        <v>100</v>
      </c>
      <c r="W42" s="36">
        <v>0</v>
      </c>
      <c r="X42" s="37">
        <f t="shared" si="3"/>
        <v>100</v>
      </c>
      <c r="Y42" s="73"/>
      <c r="Z42" s="42">
        <v>88081</v>
      </c>
      <c r="AA42" s="42">
        <v>86920</v>
      </c>
      <c r="AB42" s="42">
        <v>79905</v>
      </c>
      <c r="AC42" s="42">
        <v>51711</v>
      </c>
      <c r="AD42" s="42">
        <v>24368</v>
      </c>
      <c r="AE42" s="42">
        <v>24451</v>
      </c>
      <c r="AF42" s="42">
        <v>23053</v>
      </c>
      <c r="AG42" s="42">
        <v>22478</v>
      </c>
      <c r="AH42" s="42">
        <v>25429</v>
      </c>
      <c r="AI42" s="42">
        <v>42017</v>
      </c>
      <c r="AJ42" s="42">
        <v>73917</v>
      </c>
      <c r="AK42" s="42">
        <v>97670</v>
      </c>
      <c r="AL42" s="40">
        <f t="shared" si="6"/>
        <v>640000</v>
      </c>
      <c r="AM42" s="40">
        <f t="shared" si="9"/>
        <v>640000</v>
      </c>
      <c r="AN42" s="40">
        <f t="shared" si="10"/>
        <v>0</v>
      </c>
      <c r="AO42" s="41"/>
    </row>
    <row r="43" spans="1:41" ht="12.9" customHeight="1" x14ac:dyDescent="0.3">
      <c r="A43" s="26">
        <v>3</v>
      </c>
      <c r="B43" s="61" t="s">
        <v>175</v>
      </c>
      <c r="C43" s="31" t="s">
        <v>408</v>
      </c>
      <c r="D43" s="28"/>
      <c r="E43" s="31" t="s">
        <v>186</v>
      </c>
      <c r="F43" s="74" t="s">
        <v>178</v>
      </c>
      <c r="G43" s="31" t="s">
        <v>179</v>
      </c>
      <c r="H43" s="30" t="s">
        <v>38</v>
      </c>
      <c r="I43" s="30" t="s">
        <v>39</v>
      </c>
      <c r="J43" s="28" t="s">
        <v>145</v>
      </c>
      <c r="K43" s="29" t="s">
        <v>180</v>
      </c>
      <c r="L43" s="31" t="s">
        <v>406</v>
      </c>
      <c r="M43" s="31" t="s">
        <v>110</v>
      </c>
      <c r="N43" s="29" t="s">
        <v>42</v>
      </c>
      <c r="O43" s="32"/>
      <c r="P43" s="32" t="s">
        <v>187</v>
      </c>
      <c r="Q43" s="33" t="s">
        <v>188</v>
      </c>
      <c r="R43" s="34">
        <v>45292</v>
      </c>
      <c r="S43" s="34">
        <v>45657</v>
      </c>
      <c r="T43" s="172"/>
      <c r="U43" s="35" t="s">
        <v>45</v>
      </c>
      <c r="V43" s="36">
        <v>100</v>
      </c>
      <c r="W43" s="36">
        <v>0</v>
      </c>
      <c r="X43" s="37">
        <f t="shared" si="3"/>
        <v>100</v>
      </c>
      <c r="Y43" s="73"/>
      <c r="Z43" s="42">
        <v>0</v>
      </c>
      <c r="AA43" s="42">
        <v>783</v>
      </c>
      <c r="AB43" s="42">
        <v>0</v>
      </c>
      <c r="AC43" s="42">
        <v>1075</v>
      </c>
      <c r="AD43" s="42">
        <v>0</v>
      </c>
      <c r="AE43" s="42">
        <v>1064</v>
      </c>
      <c r="AF43" s="42">
        <v>707</v>
      </c>
      <c r="AG43" s="42">
        <v>707</v>
      </c>
      <c r="AH43" s="42">
        <v>707</v>
      </c>
      <c r="AI43" s="42">
        <v>707</v>
      </c>
      <c r="AJ43" s="42">
        <v>707</v>
      </c>
      <c r="AK43" s="42">
        <v>707</v>
      </c>
      <c r="AL43" s="40">
        <f t="shared" si="6"/>
        <v>7164</v>
      </c>
      <c r="AM43" s="40">
        <f t="shared" si="9"/>
        <v>7164</v>
      </c>
      <c r="AN43" s="40">
        <f t="shared" si="10"/>
        <v>0</v>
      </c>
      <c r="AO43" s="41"/>
    </row>
    <row r="44" spans="1:41" ht="12.9" customHeight="1" x14ac:dyDescent="0.3">
      <c r="A44" s="26">
        <v>4</v>
      </c>
      <c r="B44" s="61" t="s">
        <v>175</v>
      </c>
      <c r="C44" s="31" t="s">
        <v>407</v>
      </c>
      <c r="D44" s="28"/>
      <c r="E44" s="31" t="s">
        <v>189</v>
      </c>
      <c r="F44" s="74" t="s">
        <v>178</v>
      </c>
      <c r="G44" s="31" t="s">
        <v>179</v>
      </c>
      <c r="H44" s="30" t="s">
        <v>38</v>
      </c>
      <c r="I44" s="30" t="s">
        <v>39</v>
      </c>
      <c r="J44" s="28" t="s">
        <v>145</v>
      </c>
      <c r="K44" s="29" t="s">
        <v>180</v>
      </c>
      <c r="L44" s="31" t="s">
        <v>406</v>
      </c>
      <c r="M44" s="46" t="s">
        <v>41</v>
      </c>
      <c r="N44" s="29" t="s">
        <v>42</v>
      </c>
      <c r="O44" s="69"/>
      <c r="P44" s="69" t="s">
        <v>190</v>
      </c>
      <c r="Q44" s="48" t="s">
        <v>191</v>
      </c>
      <c r="R44" s="34">
        <v>45292</v>
      </c>
      <c r="S44" s="34">
        <v>45657</v>
      </c>
      <c r="T44" s="172"/>
      <c r="U44" s="69" t="s">
        <v>45</v>
      </c>
      <c r="V44" s="37">
        <v>100</v>
      </c>
      <c r="W44" s="37">
        <v>0</v>
      </c>
      <c r="X44" s="37">
        <f t="shared" si="3"/>
        <v>100</v>
      </c>
      <c r="Y44" s="73"/>
      <c r="Z44" s="40">
        <v>0</v>
      </c>
      <c r="AA44" s="40">
        <v>11181</v>
      </c>
      <c r="AB44" s="42">
        <v>0</v>
      </c>
      <c r="AC44" s="40">
        <v>14980</v>
      </c>
      <c r="AD44" s="42">
        <v>0</v>
      </c>
      <c r="AE44" s="40">
        <v>8253</v>
      </c>
      <c r="AF44" s="42">
        <v>0</v>
      </c>
      <c r="AG44" s="40">
        <f>1110+1265</f>
        <v>2375</v>
      </c>
      <c r="AH44" s="42">
        <v>1515</v>
      </c>
      <c r="AI44" s="40">
        <f>5020+252</f>
        <v>5272</v>
      </c>
      <c r="AJ44" s="42">
        <v>6179</v>
      </c>
      <c r="AK44" s="40">
        <v>9793</v>
      </c>
      <c r="AL44" s="40">
        <f t="shared" si="6"/>
        <v>59548</v>
      </c>
      <c r="AM44" s="40">
        <f t="shared" si="9"/>
        <v>59548</v>
      </c>
      <c r="AN44" s="40">
        <f t="shared" si="10"/>
        <v>0</v>
      </c>
      <c r="AO44" s="41"/>
    </row>
    <row r="45" spans="1:41" s="24" customFormat="1" ht="12.9" customHeight="1" x14ac:dyDescent="0.3">
      <c r="A45" s="50">
        <v>1</v>
      </c>
      <c r="B45" s="51" t="s">
        <v>192</v>
      </c>
      <c r="C45" s="52" t="s">
        <v>193</v>
      </c>
      <c r="D45" s="52" t="s">
        <v>196</v>
      </c>
      <c r="E45" s="52" t="s">
        <v>402</v>
      </c>
      <c r="F45" s="75" t="s">
        <v>194</v>
      </c>
      <c r="G45" s="52" t="s">
        <v>195</v>
      </c>
      <c r="H45" s="14" t="s">
        <v>38</v>
      </c>
      <c r="I45" s="14" t="s">
        <v>39</v>
      </c>
      <c r="J45" s="13" t="s">
        <v>145</v>
      </c>
      <c r="K45" s="52" t="s">
        <v>40</v>
      </c>
      <c r="L45" s="52" t="s">
        <v>406</v>
      </c>
      <c r="M45" s="13" t="s">
        <v>54</v>
      </c>
      <c r="N45" s="52" t="s">
        <v>42</v>
      </c>
      <c r="O45" s="53"/>
      <c r="P45" s="53" t="s">
        <v>197</v>
      </c>
      <c r="Q45" s="54" t="s">
        <v>198</v>
      </c>
      <c r="R45" s="19">
        <v>45292</v>
      </c>
      <c r="S45" s="19">
        <v>45657</v>
      </c>
      <c r="T45" s="160" t="s">
        <v>630</v>
      </c>
      <c r="U45" s="70" t="s">
        <v>45</v>
      </c>
      <c r="V45" s="71">
        <v>20</v>
      </c>
      <c r="W45" s="71">
        <v>80</v>
      </c>
      <c r="X45" s="20">
        <f t="shared" si="3"/>
        <v>100</v>
      </c>
      <c r="Y45" s="76"/>
      <c r="Z45" s="58">
        <v>0</v>
      </c>
      <c r="AA45" s="58">
        <v>30145</v>
      </c>
      <c r="AB45" s="58">
        <v>12755</v>
      </c>
      <c r="AC45" s="58">
        <v>7108</v>
      </c>
      <c r="AD45" s="58">
        <v>2804</v>
      </c>
      <c r="AE45" s="58">
        <v>1250</v>
      </c>
      <c r="AF45" s="58">
        <v>1231</v>
      </c>
      <c r="AG45" s="58">
        <v>1123</v>
      </c>
      <c r="AH45" s="58">
        <v>2806</v>
      </c>
      <c r="AI45" s="58">
        <v>4798</v>
      </c>
      <c r="AJ45" s="58">
        <v>10495</v>
      </c>
      <c r="AK45" s="58">
        <v>24031</v>
      </c>
      <c r="AL45" s="22">
        <f t="shared" si="6"/>
        <v>98546</v>
      </c>
      <c r="AM45" s="22">
        <f t="shared" si="7"/>
        <v>19709</v>
      </c>
      <c r="AN45" s="22">
        <f t="shared" si="8"/>
        <v>78837</v>
      </c>
      <c r="AO45" s="23"/>
    </row>
    <row r="46" spans="1:41" s="24" customFormat="1" ht="12.9" customHeight="1" x14ac:dyDescent="0.3">
      <c r="A46" s="50">
        <v>2</v>
      </c>
      <c r="B46" s="51" t="s">
        <v>192</v>
      </c>
      <c r="C46" s="52" t="s">
        <v>193</v>
      </c>
      <c r="D46" s="52"/>
      <c r="E46" s="52" t="s">
        <v>199</v>
      </c>
      <c r="F46" s="75" t="s">
        <v>194</v>
      </c>
      <c r="G46" s="52" t="s">
        <v>400</v>
      </c>
      <c r="H46" s="14" t="s">
        <v>38</v>
      </c>
      <c r="I46" s="14" t="s">
        <v>39</v>
      </c>
      <c r="J46" s="13" t="s">
        <v>145</v>
      </c>
      <c r="K46" s="52" t="s">
        <v>40</v>
      </c>
      <c r="L46" s="52" t="s">
        <v>406</v>
      </c>
      <c r="M46" s="12" t="s">
        <v>41</v>
      </c>
      <c r="N46" s="52" t="s">
        <v>42</v>
      </c>
      <c r="O46" s="53"/>
      <c r="P46" s="54" t="s">
        <v>200</v>
      </c>
      <c r="Q46" s="54" t="s">
        <v>201</v>
      </c>
      <c r="R46" s="19">
        <v>45292</v>
      </c>
      <c r="S46" s="19">
        <v>45657</v>
      </c>
      <c r="T46" s="161"/>
      <c r="U46" s="70" t="s">
        <v>45</v>
      </c>
      <c r="V46" s="71">
        <v>50</v>
      </c>
      <c r="W46" s="71">
        <v>50</v>
      </c>
      <c r="X46" s="20">
        <f t="shared" si="3"/>
        <v>100</v>
      </c>
      <c r="Y46" s="76"/>
      <c r="Z46" s="58">
        <v>1547</v>
      </c>
      <c r="AA46" s="58">
        <v>0</v>
      </c>
      <c r="AB46" s="58">
        <v>14066</v>
      </c>
      <c r="AC46" s="58">
        <v>4085</v>
      </c>
      <c r="AD46" s="58">
        <v>3158</v>
      </c>
      <c r="AE46" s="58">
        <v>0</v>
      </c>
      <c r="AF46" s="58">
        <v>1335</v>
      </c>
      <c r="AG46" s="58">
        <v>1055</v>
      </c>
      <c r="AH46" s="58">
        <f>444+323</f>
        <v>767</v>
      </c>
      <c r="AI46" s="58">
        <v>919</v>
      </c>
      <c r="AJ46" s="58">
        <v>237</v>
      </c>
      <c r="AK46" s="58">
        <v>18147</v>
      </c>
      <c r="AL46" s="22">
        <f t="shared" si="6"/>
        <v>45316</v>
      </c>
      <c r="AM46" s="22">
        <f t="shared" si="7"/>
        <v>22658</v>
      </c>
      <c r="AN46" s="22">
        <f t="shared" si="8"/>
        <v>22658</v>
      </c>
      <c r="AO46" s="23"/>
    </row>
    <row r="47" spans="1:41" s="24" customFormat="1" ht="12.9" customHeight="1" x14ac:dyDescent="0.3">
      <c r="A47" s="50">
        <v>3</v>
      </c>
      <c r="B47" s="51" t="s">
        <v>192</v>
      </c>
      <c r="C47" s="52" t="s">
        <v>193</v>
      </c>
      <c r="D47" s="52" t="s">
        <v>202</v>
      </c>
      <c r="E47" s="52" t="s">
        <v>405</v>
      </c>
      <c r="F47" s="75" t="s">
        <v>194</v>
      </c>
      <c r="G47" s="52" t="s">
        <v>195</v>
      </c>
      <c r="H47" s="14" t="s">
        <v>38</v>
      </c>
      <c r="I47" s="14" t="s">
        <v>39</v>
      </c>
      <c r="J47" s="13" t="s">
        <v>145</v>
      </c>
      <c r="K47" s="52" t="s">
        <v>40</v>
      </c>
      <c r="L47" s="52" t="s">
        <v>406</v>
      </c>
      <c r="M47" s="12" t="s">
        <v>41</v>
      </c>
      <c r="N47" s="52" t="s">
        <v>42</v>
      </c>
      <c r="O47" s="53"/>
      <c r="P47" s="53" t="s">
        <v>399</v>
      </c>
      <c r="Q47" s="54" t="s">
        <v>203</v>
      </c>
      <c r="R47" s="19">
        <v>45292</v>
      </c>
      <c r="S47" s="19">
        <v>45657</v>
      </c>
      <c r="T47" s="161"/>
      <c r="U47" s="70" t="s">
        <v>45</v>
      </c>
      <c r="V47" s="71">
        <v>100</v>
      </c>
      <c r="W47" s="71">
        <v>0</v>
      </c>
      <c r="X47" s="20">
        <f t="shared" si="3"/>
        <v>100</v>
      </c>
      <c r="Y47" s="76"/>
      <c r="Z47" s="58">
        <v>2691</v>
      </c>
      <c r="AA47" s="58">
        <v>0</v>
      </c>
      <c r="AB47" s="58">
        <v>21497</v>
      </c>
      <c r="AC47" s="58">
        <v>0</v>
      </c>
      <c r="AD47" s="58">
        <v>13479</v>
      </c>
      <c r="AE47" s="58">
        <v>0</v>
      </c>
      <c r="AF47" s="58">
        <v>1769</v>
      </c>
      <c r="AG47" s="58">
        <v>1212</v>
      </c>
      <c r="AH47" s="58">
        <f>2503+444</f>
        <v>2947</v>
      </c>
      <c r="AI47" s="58">
        <v>5173</v>
      </c>
      <c r="AJ47" s="58">
        <v>3504</v>
      </c>
      <c r="AK47" s="58">
        <v>24505</v>
      </c>
      <c r="AL47" s="22">
        <f t="shared" si="6"/>
        <v>76777</v>
      </c>
      <c r="AM47" s="22">
        <f t="shared" si="7"/>
        <v>76777</v>
      </c>
      <c r="AN47" s="22">
        <f t="shared" si="8"/>
        <v>0</v>
      </c>
      <c r="AO47" s="23"/>
    </row>
    <row r="48" spans="1:41" s="24" customFormat="1" ht="12.9" customHeight="1" x14ac:dyDescent="0.3">
      <c r="A48" s="50">
        <v>4</v>
      </c>
      <c r="B48" s="51" t="s">
        <v>192</v>
      </c>
      <c r="C48" s="52" t="s">
        <v>193</v>
      </c>
      <c r="D48" s="52" t="s">
        <v>204</v>
      </c>
      <c r="E48" s="52" t="s">
        <v>403</v>
      </c>
      <c r="F48" s="75" t="s">
        <v>194</v>
      </c>
      <c r="G48" s="52" t="s">
        <v>195</v>
      </c>
      <c r="H48" s="14" t="s">
        <v>38</v>
      </c>
      <c r="I48" s="14" t="s">
        <v>39</v>
      </c>
      <c r="J48" s="13" t="s">
        <v>145</v>
      </c>
      <c r="K48" s="52" t="s">
        <v>40</v>
      </c>
      <c r="L48" s="52" t="s">
        <v>406</v>
      </c>
      <c r="M48" s="12" t="s">
        <v>41</v>
      </c>
      <c r="N48" s="52" t="s">
        <v>42</v>
      </c>
      <c r="O48" s="53"/>
      <c r="P48" s="53" t="s">
        <v>401</v>
      </c>
      <c r="Q48" s="54" t="s">
        <v>205</v>
      </c>
      <c r="R48" s="19">
        <v>45292</v>
      </c>
      <c r="S48" s="19">
        <v>45657</v>
      </c>
      <c r="T48" s="161"/>
      <c r="U48" s="70" t="s">
        <v>45</v>
      </c>
      <c r="V48" s="71">
        <v>100</v>
      </c>
      <c r="W48" s="71">
        <v>0</v>
      </c>
      <c r="X48" s="20">
        <f t="shared" si="3"/>
        <v>100</v>
      </c>
      <c r="Y48" s="76"/>
      <c r="Z48" s="58">
        <v>1316</v>
      </c>
      <c r="AA48" s="58">
        <v>0</v>
      </c>
      <c r="AB48" s="58">
        <v>10904</v>
      </c>
      <c r="AC48" s="58">
        <v>0</v>
      </c>
      <c r="AD48" s="58">
        <v>4420</v>
      </c>
      <c r="AE48" s="58">
        <v>0</v>
      </c>
      <c r="AF48" s="58">
        <v>22</v>
      </c>
      <c r="AG48" s="58">
        <v>25</v>
      </c>
      <c r="AH48" s="58">
        <f>597+8</f>
        <v>605</v>
      </c>
      <c r="AI48" s="58">
        <v>1235</v>
      </c>
      <c r="AJ48" s="58">
        <v>637</v>
      </c>
      <c r="AK48" s="58">
        <v>3364</v>
      </c>
      <c r="AL48" s="22">
        <f t="shared" si="6"/>
        <v>22528</v>
      </c>
      <c r="AM48" s="22">
        <f t="shared" si="7"/>
        <v>22528</v>
      </c>
      <c r="AN48" s="22">
        <f t="shared" si="8"/>
        <v>0</v>
      </c>
      <c r="AO48" s="23"/>
    </row>
    <row r="49" spans="1:41" s="24" customFormat="1" ht="12.9" customHeight="1" x14ac:dyDescent="0.3">
      <c r="A49" s="50">
        <v>5</v>
      </c>
      <c r="B49" s="51" t="s">
        <v>192</v>
      </c>
      <c r="C49" s="52" t="s">
        <v>193</v>
      </c>
      <c r="D49" s="12"/>
      <c r="E49" s="52" t="s">
        <v>206</v>
      </c>
      <c r="F49" s="75" t="s">
        <v>194</v>
      </c>
      <c r="G49" s="52" t="s">
        <v>195</v>
      </c>
      <c r="H49" s="14" t="s">
        <v>38</v>
      </c>
      <c r="I49" s="14" t="s">
        <v>39</v>
      </c>
      <c r="J49" s="13" t="s">
        <v>145</v>
      </c>
      <c r="K49" s="52" t="s">
        <v>40</v>
      </c>
      <c r="L49" s="52" t="s">
        <v>406</v>
      </c>
      <c r="M49" s="52" t="s">
        <v>110</v>
      </c>
      <c r="N49" s="52" t="s">
        <v>42</v>
      </c>
      <c r="O49" s="53"/>
      <c r="P49" s="53" t="s">
        <v>207</v>
      </c>
      <c r="Q49" s="54" t="s">
        <v>208</v>
      </c>
      <c r="R49" s="19">
        <v>45292</v>
      </c>
      <c r="S49" s="19">
        <v>45657</v>
      </c>
      <c r="T49" s="161"/>
      <c r="U49" s="70" t="s">
        <v>45</v>
      </c>
      <c r="V49" s="71">
        <v>3</v>
      </c>
      <c r="W49" s="71">
        <v>97</v>
      </c>
      <c r="X49" s="20">
        <f t="shared" si="3"/>
        <v>100</v>
      </c>
      <c r="Y49" s="76"/>
      <c r="Z49" s="58">
        <v>438</v>
      </c>
      <c r="AA49" s="58">
        <v>0</v>
      </c>
      <c r="AB49" s="58">
        <v>7384</v>
      </c>
      <c r="AC49" s="58">
        <v>137</v>
      </c>
      <c r="AD49" s="58">
        <v>2508</v>
      </c>
      <c r="AE49" s="58">
        <v>0</v>
      </c>
      <c r="AF49" s="58">
        <v>1075</v>
      </c>
      <c r="AG49" s="58">
        <v>145</v>
      </c>
      <c r="AH49" s="58">
        <v>88</v>
      </c>
      <c r="AI49" s="58">
        <v>92</v>
      </c>
      <c r="AJ49" s="58">
        <v>24</v>
      </c>
      <c r="AK49" s="58">
        <v>4697</v>
      </c>
      <c r="AL49" s="22">
        <f t="shared" si="6"/>
        <v>16588</v>
      </c>
      <c r="AM49" s="22">
        <f t="shared" si="7"/>
        <v>498</v>
      </c>
      <c r="AN49" s="22">
        <f t="shared" si="8"/>
        <v>16090</v>
      </c>
      <c r="AO49" s="23"/>
    </row>
    <row r="50" spans="1:41" s="24" customFormat="1" ht="12.9" customHeight="1" x14ac:dyDescent="0.3">
      <c r="A50" s="50">
        <v>6</v>
      </c>
      <c r="B50" s="51" t="s">
        <v>192</v>
      </c>
      <c r="C50" s="52" t="s">
        <v>193</v>
      </c>
      <c r="D50" s="52" t="s">
        <v>209</v>
      </c>
      <c r="E50" s="52" t="s">
        <v>210</v>
      </c>
      <c r="F50" s="75" t="s">
        <v>194</v>
      </c>
      <c r="G50" s="52" t="s">
        <v>195</v>
      </c>
      <c r="H50" s="14" t="s">
        <v>38</v>
      </c>
      <c r="I50" s="14" t="s">
        <v>39</v>
      </c>
      <c r="J50" s="13" t="s">
        <v>145</v>
      </c>
      <c r="K50" s="52" t="s">
        <v>40</v>
      </c>
      <c r="L50" s="52" t="s">
        <v>406</v>
      </c>
      <c r="M50" s="12" t="s">
        <v>41</v>
      </c>
      <c r="N50" s="52" t="s">
        <v>42</v>
      </c>
      <c r="O50" s="53"/>
      <c r="P50" s="53" t="s">
        <v>211</v>
      </c>
      <c r="Q50" s="54" t="s">
        <v>212</v>
      </c>
      <c r="R50" s="19">
        <v>45292</v>
      </c>
      <c r="S50" s="19">
        <v>45657</v>
      </c>
      <c r="T50" s="161"/>
      <c r="U50" s="70" t="s">
        <v>45</v>
      </c>
      <c r="V50" s="71">
        <v>20</v>
      </c>
      <c r="W50" s="71">
        <v>80</v>
      </c>
      <c r="X50" s="20">
        <f t="shared" si="3"/>
        <v>100</v>
      </c>
      <c r="Y50" s="76"/>
      <c r="Z50" s="58">
        <v>2252</v>
      </c>
      <c r="AA50" s="58">
        <v>0</v>
      </c>
      <c r="AB50" s="58">
        <v>4719</v>
      </c>
      <c r="AC50" s="58">
        <v>80</v>
      </c>
      <c r="AD50" s="58">
        <v>1471</v>
      </c>
      <c r="AE50" s="58">
        <v>0</v>
      </c>
      <c r="AF50" s="58">
        <v>478</v>
      </c>
      <c r="AG50" s="58">
        <v>248</v>
      </c>
      <c r="AH50" s="58">
        <f>183+85</f>
        <v>268</v>
      </c>
      <c r="AI50" s="58">
        <v>354</v>
      </c>
      <c r="AJ50" s="58">
        <v>183</v>
      </c>
      <c r="AK50" s="58">
        <v>7415</v>
      </c>
      <c r="AL50" s="22">
        <f t="shared" si="6"/>
        <v>17468</v>
      </c>
      <c r="AM50" s="22">
        <f t="shared" si="7"/>
        <v>3494</v>
      </c>
      <c r="AN50" s="22">
        <f t="shared" si="8"/>
        <v>13974</v>
      </c>
      <c r="AO50" s="23"/>
    </row>
    <row r="51" spans="1:41" s="24" customFormat="1" ht="12.9" customHeight="1" x14ac:dyDescent="0.3">
      <c r="A51" s="50">
        <v>7</v>
      </c>
      <c r="B51" s="51" t="s">
        <v>192</v>
      </c>
      <c r="C51" s="52" t="s">
        <v>193</v>
      </c>
      <c r="D51" s="52"/>
      <c r="E51" s="52" t="s">
        <v>213</v>
      </c>
      <c r="F51" s="75" t="s">
        <v>194</v>
      </c>
      <c r="G51" s="52" t="s">
        <v>398</v>
      </c>
      <c r="H51" s="14" t="s">
        <v>38</v>
      </c>
      <c r="I51" s="14" t="s">
        <v>39</v>
      </c>
      <c r="J51" s="13" t="s">
        <v>145</v>
      </c>
      <c r="K51" s="52" t="s">
        <v>40</v>
      </c>
      <c r="L51" s="52" t="s">
        <v>406</v>
      </c>
      <c r="M51" s="12" t="s">
        <v>41</v>
      </c>
      <c r="N51" s="52" t="s">
        <v>42</v>
      </c>
      <c r="O51" s="53"/>
      <c r="P51" s="53" t="s">
        <v>214</v>
      </c>
      <c r="Q51" s="54" t="s">
        <v>215</v>
      </c>
      <c r="R51" s="19">
        <v>45292</v>
      </c>
      <c r="S51" s="19">
        <v>45657</v>
      </c>
      <c r="T51" s="161"/>
      <c r="U51" s="70" t="s">
        <v>45</v>
      </c>
      <c r="V51" s="71">
        <v>20</v>
      </c>
      <c r="W51" s="71">
        <v>80</v>
      </c>
      <c r="X51" s="20">
        <f t="shared" si="3"/>
        <v>100</v>
      </c>
      <c r="Y51" s="76"/>
      <c r="Z51" s="58">
        <v>3962</v>
      </c>
      <c r="AA51" s="58">
        <v>0</v>
      </c>
      <c r="AB51" s="58">
        <v>9888</v>
      </c>
      <c r="AC51" s="58">
        <v>0</v>
      </c>
      <c r="AD51" s="58">
        <v>969</v>
      </c>
      <c r="AE51" s="58">
        <v>0</v>
      </c>
      <c r="AF51" s="58">
        <v>0</v>
      </c>
      <c r="AG51" s="58">
        <v>0</v>
      </c>
      <c r="AH51" s="58">
        <v>61</v>
      </c>
      <c r="AI51" s="58">
        <v>126</v>
      </c>
      <c r="AJ51" s="58">
        <v>65</v>
      </c>
      <c r="AK51" s="58">
        <v>16799</v>
      </c>
      <c r="AL51" s="22">
        <f t="shared" si="6"/>
        <v>31870</v>
      </c>
      <c r="AM51" s="22">
        <f t="shared" si="7"/>
        <v>6374</v>
      </c>
      <c r="AN51" s="22">
        <f t="shared" si="8"/>
        <v>25496</v>
      </c>
      <c r="AO51" s="23"/>
    </row>
    <row r="52" spans="1:41" s="24" customFormat="1" ht="12.9" customHeight="1" x14ac:dyDescent="0.3">
      <c r="A52" s="50">
        <v>8</v>
      </c>
      <c r="B52" s="51" t="s">
        <v>192</v>
      </c>
      <c r="C52" s="52" t="s">
        <v>193</v>
      </c>
      <c r="D52" s="52"/>
      <c r="E52" s="52" t="s">
        <v>216</v>
      </c>
      <c r="F52" s="75" t="s">
        <v>194</v>
      </c>
      <c r="G52" s="52" t="s">
        <v>404</v>
      </c>
      <c r="H52" s="14" t="s">
        <v>38</v>
      </c>
      <c r="I52" s="14" t="s">
        <v>39</v>
      </c>
      <c r="J52" s="13" t="s">
        <v>145</v>
      </c>
      <c r="K52" s="52" t="s">
        <v>40</v>
      </c>
      <c r="L52" s="52" t="s">
        <v>406</v>
      </c>
      <c r="M52" s="52" t="s">
        <v>110</v>
      </c>
      <c r="N52" s="52" t="s">
        <v>42</v>
      </c>
      <c r="O52" s="53"/>
      <c r="P52" s="53" t="s">
        <v>217</v>
      </c>
      <c r="Q52" s="54" t="s">
        <v>218</v>
      </c>
      <c r="R52" s="19">
        <v>45292</v>
      </c>
      <c r="S52" s="19">
        <v>45657</v>
      </c>
      <c r="T52" s="161"/>
      <c r="U52" s="70" t="s">
        <v>45</v>
      </c>
      <c r="V52" s="71">
        <v>3</v>
      </c>
      <c r="W52" s="71">
        <v>97</v>
      </c>
      <c r="X52" s="20">
        <f t="shared" si="3"/>
        <v>100</v>
      </c>
      <c r="Y52" s="76"/>
      <c r="Z52" s="58">
        <v>0</v>
      </c>
      <c r="AA52" s="58">
        <v>0</v>
      </c>
      <c r="AB52" s="58">
        <v>3461</v>
      </c>
      <c r="AC52" s="58">
        <v>413</v>
      </c>
      <c r="AD52" s="58">
        <v>365</v>
      </c>
      <c r="AE52" s="58">
        <v>0</v>
      </c>
      <c r="AF52" s="58">
        <v>0</v>
      </c>
      <c r="AG52" s="58">
        <v>1415</v>
      </c>
      <c r="AH52" s="58">
        <v>555</v>
      </c>
      <c r="AI52" s="58">
        <v>573</v>
      </c>
      <c r="AJ52" s="58">
        <v>1426</v>
      </c>
      <c r="AK52" s="58">
        <v>2061</v>
      </c>
      <c r="AL52" s="22">
        <f t="shared" si="6"/>
        <v>10269</v>
      </c>
      <c r="AM52" s="22">
        <f t="shared" si="7"/>
        <v>308</v>
      </c>
      <c r="AN52" s="22">
        <f t="shared" si="8"/>
        <v>9961</v>
      </c>
      <c r="AO52" s="23"/>
    </row>
    <row r="53" spans="1:41" s="24" customFormat="1" ht="12.9" customHeight="1" x14ac:dyDescent="0.3">
      <c r="A53" s="50">
        <v>9</v>
      </c>
      <c r="B53" s="51" t="s">
        <v>192</v>
      </c>
      <c r="C53" s="52" t="s">
        <v>219</v>
      </c>
      <c r="D53" s="52"/>
      <c r="E53" s="52" t="s">
        <v>220</v>
      </c>
      <c r="F53" s="75" t="s">
        <v>194</v>
      </c>
      <c r="G53" s="52" t="s">
        <v>195</v>
      </c>
      <c r="H53" s="14" t="s">
        <v>38</v>
      </c>
      <c r="I53" s="14" t="s">
        <v>39</v>
      </c>
      <c r="J53" s="13" t="s">
        <v>145</v>
      </c>
      <c r="K53" s="52" t="s">
        <v>40</v>
      </c>
      <c r="L53" s="52" t="s">
        <v>406</v>
      </c>
      <c r="M53" s="12" t="s">
        <v>41</v>
      </c>
      <c r="N53" s="52" t="s">
        <v>42</v>
      </c>
      <c r="O53" s="53"/>
      <c r="P53" s="53" t="s">
        <v>221</v>
      </c>
      <c r="Q53" s="54" t="s">
        <v>222</v>
      </c>
      <c r="R53" s="19">
        <v>45292</v>
      </c>
      <c r="S53" s="19">
        <v>45657</v>
      </c>
      <c r="T53" s="161"/>
      <c r="U53" s="70" t="s">
        <v>45</v>
      </c>
      <c r="V53" s="71">
        <v>100</v>
      </c>
      <c r="W53" s="71">
        <v>0</v>
      </c>
      <c r="X53" s="20">
        <f t="shared" si="3"/>
        <v>100</v>
      </c>
      <c r="Y53" s="76"/>
      <c r="Z53" s="58">
        <v>1790</v>
      </c>
      <c r="AA53" s="58">
        <v>2966</v>
      </c>
      <c r="AB53" s="58">
        <v>12173</v>
      </c>
      <c r="AC53" s="58">
        <v>0</v>
      </c>
      <c r="AD53" s="58">
        <v>7276</v>
      </c>
      <c r="AE53" s="58">
        <v>0</v>
      </c>
      <c r="AF53" s="58">
        <v>11</v>
      </c>
      <c r="AG53" s="58">
        <v>0</v>
      </c>
      <c r="AH53" s="58">
        <v>1435</v>
      </c>
      <c r="AI53" s="58">
        <v>2966</v>
      </c>
      <c r="AJ53" s="58">
        <v>766</v>
      </c>
      <c r="AK53" s="58">
        <v>17700</v>
      </c>
      <c r="AL53" s="22">
        <f t="shared" si="6"/>
        <v>47083</v>
      </c>
      <c r="AM53" s="22">
        <f t="shared" si="7"/>
        <v>47083</v>
      </c>
      <c r="AN53" s="22">
        <f t="shared" si="8"/>
        <v>0</v>
      </c>
      <c r="AO53" s="23"/>
    </row>
    <row r="54" spans="1:41" s="24" customFormat="1" ht="12.9" customHeight="1" x14ac:dyDescent="0.3">
      <c r="A54" s="50">
        <v>10</v>
      </c>
      <c r="B54" s="51" t="s">
        <v>192</v>
      </c>
      <c r="C54" s="52" t="s">
        <v>219</v>
      </c>
      <c r="D54" s="52"/>
      <c r="E54" s="52" t="s">
        <v>223</v>
      </c>
      <c r="F54" s="75" t="s">
        <v>194</v>
      </c>
      <c r="G54" s="52" t="s">
        <v>195</v>
      </c>
      <c r="H54" s="14" t="s">
        <v>38</v>
      </c>
      <c r="I54" s="14" t="s">
        <v>39</v>
      </c>
      <c r="J54" s="13" t="s">
        <v>145</v>
      </c>
      <c r="K54" s="52" t="s">
        <v>40</v>
      </c>
      <c r="L54" s="52" t="s">
        <v>406</v>
      </c>
      <c r="M54" s="15" t="s">
        <v>46</v>
      </c>
      <c r="N54" s="52" t="s">
        <v>42</v>
      </c>
      <c r="O54" s="53">
        <v>132</v>
      </c>
      <c r="P54" s="53"/>
      <c r="Q54" s="54" t="s">
        <v>224</v>
      </c>
      <c r="R54" s="19">
        <v>45292</v>
      </c>
      <c r="S54" s="19">
        <v>45657</v>
      </c>
      <c r="T54" s="161"/>
      <c r="U54" s="70" t="s">
        <v>45</v>
      </c>
      <c r="V54" s="71">
        <v>100</v>
      </c>
      <c r="W54" s="71">
        <v>0</v>
      </c>
      <c r="X54" s="20">
        <f t="shared" si="3"/>
        <v>100</v>
      </c>
      <c r="Y54" s="76"/>
      <c r="Z54" s="58">
        <v>31056</v>
      </c>
      <c r="AA54" s="58">
        <v>28456</v>
      </c>
      <c r="AB54" s="58">
        <v>25676</v>
      </c>
      <c r="AC54" s="58">
        <v>16722</v>
      </c>
      <c r="AD54" s="58">
        <v>1701</v>
      </c>
      <c r="AE54" s="58">
        <v>1353</v>
      </c>
      <c r="AF54" s="58">
        <v>0</v>
      </c>
      <c r="AG54" s="58">
        <v>0</v>
      </c>
      <c r="AH54" s="58">
        <v>5366</v>
      </c>
      <c r="AI54" s="58">
        <v>11587</v>
      </c>
      <c r="AJ54" s="58">
        <v>23594</v>
      </c>
      <c r="AK54" s="58">
        <v>48712</v>
      </c>
      <c r="AL54" s="22">
        <f t="shared" si="6"/>
        <v>194223</v>
      </c>
      <c r="AM54" s="22">
        <f t="shared" si="7"/>
        <v>194223</v>
      </c>
      <c r="AN54" s="22">
        <f t="shared" si="8"/>
        <v>0</v>
      </c>
      <c r="AO54" s="23"/>
    </row>
    <row r="55" spans="1:41" s="24" customFormat="1" ht="12.9" customHeight="1" x14ac:dyDescent="0.3">
      <c r="A55" s="50">
        <v>11</v>
      </c>
      <c r="B55" s="51" t="s">
        <v>192</v>
      </c>
      <c r="C55" s="52" t="s">
        <v>225</v>
      </c>
      <c r="D55" s="52"/>
      <c r="E55" s="52" t="s">
        <v>226</v>
      </c>
      <c r="F55" s="75" t="s">
        <v>194</v>
      </c>
      <c r="G55" s="52" t="s">
        <v>195</v>
      </c>
      <c r="H55" s="14" t="s">
        <v>38</v>
      </c>
      <c r="I55" s="14" t="s">
        <v>39</v>
      </c>
      <c r="J55" s="13" t="s">
        <v>145</v>
      </c>
      <c r="K55" s="52" t="s">
        <v>40</v>
      </c>
      <c r="L55" s="52" t="s">
        <v>406</v>
      </c>
      <c r="M55" s="12" t="s">
        <v>41</v>
      </c>
      <c r="N55" s="52" t="s">
        <v>42</v>
      </c>
      <c r="O55" s="53"/>
      <c r="P55" s="53" t="s">
        <v>227</v>
      </c>
      <c r="Q55" s="54" t="s">
        <v>228</v>
      </c>
      <c r="R55" s="19">
        <v>45292</v>
      </c>
      <c r="S55" s="19">
        <v>45657</v>
      </c>
      <c r="T55" s="161"/>
      <c r="U55" s="70" t="s">
        <v>45</v>
      </c>
      <c r="V55" s="71">
        <v>100</v>
      </c>
      <c r="W55" s="71">
        <v>0</v>
      </c>
      <c r="X55" s="20">
        <f t="shared" si="3"/>
        <v>100</v>
      </c>
      <c r="Y55" s="76"/>
      <c r="Z55" s="58">
        <v>1536</v>
      </c>
      <c r="AA55" s="58">
        <v>0</v>
      </c>
      <c r="AB55" s="58">
        <v>3438</v>
      </c>
      <c r="AC55" s="58">
        <v>827</v>
      </c>
      <c r="AD55" s="58">
        <v>3773</v>
      </c>
      <c r="AE55" s="58"/>
      <c r="AF55" s="58">
        <v>3126</v>
      </c>
      <c r="AG55" s="58">
        <v>1174</v>
      </c>
      <c r="AH55" s="58">
        <f>360+1098</f>
        <v>1458</v>
      </c>
      <c r="AI55" s="58">
        <v>2269</v>
      </c>
      <c r="AJ55" s="58">
        <v>1537</v>
      </c>
      <c r="AK55" s="58">
        <v>5320</v>
      </c>
      <c r="AL55" s="22">
        <f t="shared" si="6"/>
        <v>24458</v>
      </c>
      <c r="AM55" s="22">
        <f t="shared" si="7"/>
        <v>24458</v>
      </c>
      <c r="AN55" s="22">
        <f t="shared" si="8"/>
        <v>0</v>
      </c>
      <c r="AO55" s="23"/>
    </row>
    <row r="56" spans="1:41" s="24" customFormat="1" ht="12.9" customHeight="1" x14ac:dyDescent="0.3">
      <c r="A56" s="50">
        <v>12</v>
      </c>
      <c r="B56" s="51" t="s">
        <v>192</v>
      </c>
      <c r="C56" s="52" t="s">
        <v>225</v>
      </c>
      <c r="D56" s="52"/>
      <c r="E56" s="52" t="s">
        <v>226</v>
      </c>
      <c r="F56" s="75" t="s">
        <v>194</v>
      </c>
      <c r="G56" s="52" t="s">
        <v>195</v>
      </c>
      <c r="H56" s="14" t="s">
        <v>38</v>
      </c>
      <c r="I56" s="14" t="s">
        <v>39</v>
      </c>
      <c r="J56" s="13" t="s">
        <v>145</v>
      </c>
      <c r="K56" s="52" t="s">
        <v>40</v>
      </c>
      <c r="L56" s="52" t="s">
        <v>406</v>
      </c>
      <c r="M56" s="15" t="s">
        <v>46</v>
      </c>
      <c r="N56" s="52" t="s">
        <v>42</v>
      </c>
      <c r="O56" s="53">
        <v>329</v>
      </c>
      <c r="P56" s="54" t="s">
        <v>229</v>
      </c>
      <c r="Q56" s="54" t="s">
        <v>364</v>
      </c>
      <c r="R56" s="19">
        <v>45292</v>
      </c>
      <c r="S56" s="19">
        <v>45657</v>
      </c>
      <c r="T56" s="161"/>
      <c r="U56" s="70" t="s">
        <v>45</v>
      </c>
      <c r="V56" s="71">
        <v>100</v>
      </c>
      <c r="W56" s="71">
        <v>0</v>
      </c>
      <c r="X56" s="20">
        <f t="shared" si="3"/>
        <v>100</v>
      </c>
      <c r="Y56" s="76"/>
      <c r="Z56" s="58">
        <v>10116</v>
      </c>
      <c r="AA56" s="58">
        <v>98607</v>
      </c>
      <c r="AB56" s="58">
        <v>84273</v>
      </c>
      <c r="AC56" s="58">
        <v>50737</v>
      </c>
      <c r="AD56" s="58">
        <v>11712</v>
      </c>
      <c r="AE56" s="58">
        <v>3814</v>
      </c>
      <c r="AF56" s="58">
        <v>3852</v>
      </c>
      <c r="AG56" s="58">
        <v>3244</v>
      </c>
      <c r="AH56" s="58">
        <v>4320</v>
      </c>
      <c r="AI56" s="58">
        <v>29669</v>
      </c>
      <c r="AJ56" s="58">
        <v>67421</v>
      </c>
      <c r="AK56" s="58">
        <v>145041</v>
      </c>
      <c r="AL56" s="22">
        <f t="shared" si="6"/>
        <v>512806</v>
      </c>
      <c r="AM56" s="22">
        <f t="shared" si="7"/>
        <v>512806</v>
      </c>
      <c r="AN56" s="22">
        <f t="shared" si="8"/>
        <v>0</v>
      </c>
      <c r="AO56" s="23"/>
    </row>
    <row r="57" spans="1:41" s="24" customFormat="1" ht="12.9" customHeight="1" x14ac:dyDescent="0.3">
      <c r="A57" s="50">
        <v>13</v>
      </c>
      <c r="B57" s="51" t="s">
        <v>230</v>
      </c>
      <c r="C57" s="52" t="s">
        <v>231</v>
      </c>
      <c r="D57" s="52"/>
      <c r="E57" s="52" t="s">
        <v>396</v>
      </c>
      <c r="F57" s="75" t="s">
        <v>194</v>
      </c>
      <c r="G57" s="52" t="s">
        <v>195</v>
      </c>
      <c r="H57" s="14" t="s">
        <v>38</v>
      </c>
      <c r="I57" s="14" t="s">
        <v>39</v>
      </c>
      <c r="J57" s="13" t="s">
        <v>145</v>
      </c>
      <c r="K57" s="52" t="s">
        <v>40</v>
      </c>
      <c r="L57" s="52" t="s">
        <v>406</v>
      </c>
      <c r="M57" s="12" t="s">
        <v>41</v>
      </c>
      <c r="N57" s="52" t="s">
        <v>42</v>
      </c>
      <c r="O57" s="53"/>
      <c r="P57" s="53" t="s">
        <v>232</v>
      </c>
      <c r="Q57" s="54" t="s">
        <v>233</v>
      </c>
      <c r="R57" s="19">
        <v>45292</v>
      </c>
      <c r="S57" s="19">
        <v>45657</v>
      </c>
      <c r="T57" s="161"/>
      <c r="U57" s="70" t="s">
        <v>45</v>
      </c>
      <c r="V57" s="71">
        <v>100</v>
      </c>
      <c r="W57" s="71">
        <v>0</v>
      </c>
      <c r="X57" s="20">
        <f t="shared" si="3"/>
        <v>100</v>
      </c>
      <c r="Y57" s="76"/>
      <c r="Z57" s="58">
        <v>2772</v>
      </c>
      <c r="AA57" s="58">
        <v>0</v>
      </c>
      <c r="AB57" s="58">
        <v>24119</v>
      </c>
      <c r="AC57" s="58">
        <v>0</v>
      </c>
      <c r="AD57" s="58">
        <v>17865</v>
      </c>
      <c r="AE57" s="58">
        <v>0</v>
      </c>
      <c r="AF57" s="58">
        <v>100</v>
      </c>
      <c r="AG57" s="58">
        <v>90</v>
      </c>
      <c r="AH57" s="58">
        <v>88</v>
      </c>
      <c r="AI57" s="58">
        <v>12059</v>
      </c>
      <c r="AJ57" s="58">
        <v>12059</v>
      </c>
      <c r="AK57" s="58">
        <v>30319</v>
      </c>
      <c r="AL57" s="22">
        <f t="shared" si="6"/>
        <v>99471</v>
      </c>
      <c r="AM57" s="22">
        <f t="shared" si="7"/>
        <v>99471</v>
      </c>
      <c r="AN57" s="22">
        <f t="shared" si="8"/>
        <v>0</v>
      </c>
      <c r="AO57" s="23"/>
    </row>
    <row r="58" spans="1:41" s="24" customFormat="1" ht="12.9" customHeight="1" x14ac:dyDescent="0.3">
      <c r="A58" s="50">
        <v>14</v>
      </c>
      <c r="B58" s="51" t="s">
        <v>230</v>
      </c>
      <c r="C58" s="52" t="s">
        <v>231</v>
      </c>
      <c r="D58" s="52"/>
      <c r="E58" s="52" t="s">
        <v>396</v>
      </c>
      <c r="F58" s="75" t="s">
        <v>194</v>
      </c>
      <c r="G58" s="52" t="s">
        <v>195</v>
      </c>
      <c r="H58" s="14" t="s">
        <v>38</v>
      </c>
      <c r="I58" s="14" t="s">
        <v>39</v>
      </c>
      <c r="J58" s="13" t="s">
        <v>145</v>
      </c>
      <c r="K58" s="52" t="s">
        <v>40</v>
      </c>
      <c r="L58" s="52" t="s">
        <v>406</v>
      </c>
      <c r="M58" s="13" t="s">
        <v>129</v>
      </c>
      <c r="N58" s="52" t="s">
        <v>42</v>
      </c>
      <c r="O58" s="53"/>
      <c r="P58" s="53" t="s">
        <v>397</v>
      </c>
      <c r="Q58" s="54" t="s">
        <v>234</v>
      </c>
      <c r="R58" s="19">
        <v>45292</v>
      </c>
      <c r="S58" s="19">
        <v>45657</v>
      </c>
      <c r="T58" s="162"/>
      <c r="U58" s="70" t="s">
        <v>45</v>
      </c>
      <c r="V58" s="71">
        <v>100</v>
      </c>
      <c r="W58" s="71">
        <v>0</v>
      </c>
      <c r="X58" s="20">
        <f t="shared" ref="X58:X98" si="11">V58+W58</f>
        <v>100</v>
      </c>
      <c r="Y58" s="76"/>
      <c r="Z58" s="58">
        <v>2</v>
      </c>
      <c r="AA58" s="58">
        <v>9</v>
      </c>
      <c r="AB58" s="58">
        <v>3</v>
      </c>
      <c r="AC58" s="58">
        <v>0</v>
      </c>
      <c r="AD58" s="58">
        <v>0</v>
      </c>
      <c r="AE58" s="58">
        <v>0</v>
      </c>
      <c r="AF58" s="58">
        <v>0</v>
      </c>
      <c r="AG58" s="58">
        <v>23</v>
      </c>
      <c r="AH58" s="58">
        <v>5</v>
      </c>
      <c r="AI58" s="58">
        <v>5</v>
      </c>
      <c r="AJ58" s="58">
        <v>9</v>
      </c>
      <c r="AK58" s="58">
        <v>8</v>
      </c>
      <c r="AL58" s="22">
        <f t="shared" si="6"/>
        <v>64</v>
      </c>
      <c r="AM58" s="22">
        <f t="shared" si="7"/>
        <v>64</v>
      </c>
      <c r="AN58" s="22">
        <f t="shared" si="8"/>
        <v>0</v>
      </c>
      <c r="AO58" s="23"/>
    </row>
    <row r="59" spans="1:41" ht="12.9" customHeight="1" x14ac:dyDescent="0.3">
      <c r="A59" s="26">
        <v>1</v>
      </c>
      <c r="B59" s="61" t="s">
        <v>235</v>
      </c>
      <c r="C59" s="28" t="s">
        <v>236</v>
      </c>
      <c r="D59" s="31" t="s">
        <v>239</v>
      </c>
      <c r="E59" s="31" t="s">
        <v>240</v>
      </c>
      <c r="F59" s="31" t="s">
        <v>237</v>
      </c>
      <c r="G59" s="31" t="s">
        <v>238</v>
      </c>
      <c r="H59" s="30" t="s">
        <v>38</v>
      </c>
      <c r="I59" s="30" t="s">
        <v>39</v>
      </c>
      <c r="J59" s="28" t="s">
        <v>145</v>
      </c>
      <c r="K59" s="31" t="s">
        <v>40</v>
      </c>
      <c r="L59" s="31" t="s">
        <v>406</v>
      </c>
      <c r="M59" s="46" t="s">
        <v>41</v>
      </c>
      <c r="N59" s="29" t="s">
        <v>98</v>
      </c>
      <c r="O59" s="32"/>
      <c r="P59" s="32" t="s">
        <v>241</v>
      </c>
      <c r="Q59" s="33" t="s">
        <v>242</v>
      </c>
      <c r="R59" s="34">
        <v>45292</v>
      </c>
      <c r="S59" s="34">
        <v>45657</v>
      </c>
      <c r="T59" s="178" t="s">
        <v>374</v>
      </c>
      <c r="U59" s="35" t="s">
        <v>45</v>
      </c>
      <c r="V59" s="36">
        <v>100</v>
      </c>
      <c r="W59" s="36">
        <v>0</v>
      </c>
      <c r="X59" s="37">
        <f t="shared" si="11"/>
        <v>100</v>
      </c>
      <c r="Y59" s="73"/>
      <c r="Z59" s="42"/>
      <c r="AA59" s="42">
        <v>5669</v>
      </c>
      <c r="AB59" s="42"/>
      <c r="AC59" s="42">
        <v>8648</v>
      </c>
      <c r="AD59" s="42"/>
      <c r="AE59" s="42">
        <v>3576</v>
      </c>
      <c r="AF59" s="42">
        <v>1205</v>
      </c>
      <c r="AG59" s="42">
        <v>892</v>
      </c>
      <c r="AH59" s="42">
        <v>993</v>
      </c>
      <c r="AI59" s="42">
        <v>3813</v>
      </c>
      <c r="AJ59" s="42">
        <v>4206</v>
      </c>
      <c r="AK59" s="42">
        <v>6431</v>
      </c>
      <c r="AL59" s="40">
        <f t="shared" si="6"/>
        <v>35433</v>
      </c>
      <c r="AM59" s="40">
        <f t="shared" si="7"/>
        <v>35433</v>
      </c>
      <c r="AN59" s="40">
        <f t="shared" si="8"/>
        <v>0</v>
      </c>
      <c r="AO59" s="41"/>
    </row>
    <row r="60" spans="1:41" ht="12.9" customHeight="1" x14ac:dyDescent="0.3">
      <c r="A60" s="26">
        <v>2</v>
      </c>
      <c r="B60" s="61" t="s">
        <v>235</v>
      </c>
      <c r="C60" s="28" t="s">
        <v>236</v>
      </c>
      <c r="D60" s="31" t="s">
        <v>243</v>
      </c>
      <c r="E60" s="31" t="s">
        <v>240</v>
      </c>
      <c r="F60" s="31" t="s">
        <v>237</v>
      </c>
      <c r="G60" s="31" t="s">
        <v>238</v>
      </c>
      <c r="H60" s="30" t="s">
        <v>38</v>
      </c>
      <c r="I60" s="30" t="s">
        <v>39</v>
      </c>
      <c r="J60" s="28" t="s">
        <v>145</v>
      </c>
      <c r="K60" s="31" t="s">
        <v>40</v>
      </c>
      <c r="L60" s="31" t="s">
        <v>406</v>
      </c>
      <c r="M60" s="28" t="s">
        <v>54</v>
      </c>
      <c r="N60" s="29" t="s">
        <v>98</v>
      </c>
      <c r="O60" s="32"/>
      <c r="P60" s="33" t="s">
        <v>244</v>
      </c>
      <c r="Q60" s="33" t="s">
        <v>245</v>
      </c>
      <c r="R60" s="34">
        <v>45292</v>
      </c>
      <c r="S60" s="34">
        <v>45657</v>
      </c>
      <c r="T60" s="179"/>
      <c r="U60" s="35" t="s">
        <v>45</v>
      </c>
      <c r="V60" s="36">
        <v>100</v>
      </c>
      <c r="W60" s="36">
        <v>0</v>
      </c>
      <c r="X60" s="37">
        <f t="shared" si="11"/>
        <v>100</v>
      </c>
      <c r="Y60" s="73"/>
      <c r="Z60" s="39">
        <v>27983</v>
      </c>
      <c r="AA60" s="39">
        <v>26000</v>
      </c>
      <c r="AB60" s="39">
        <v>34487</v>
      </c>
      <c r="AC60" s="39">
        <v>19037</v>
      </c>
      <c r="AD60" s="39">
        <v>3506</v>
      </c>
      <c r="AE60" s="39">
        <v>1966</v>
      </c>
      <c r="AF60" s="39">
        <v>919</v>
      </c>
      <c r="AG60" s="39">
        <v>0</v>
      </c>
      <c r="AH60" s="39">
        <v>14124</v>
      </c>
      <c r="AI60" s="39">
        <v>24146</v>
      </c>
      <c r="AJ60" s="39">
        <v>38623</v>
      </c>
      <c r="AK60" s="39">
        <v>39281</v>
      </c>
      <c r="AL60" s="40">
        <f t="shared" si="6"/>
        <v>230072</v>
      </c>
      <c r="AM60" s="40">
        <f t="shared" si="7"/>
        <v>230072</v>
      </c>
      <c r="AN60" s="40">
        <f t="shared" si="8"/>
        <v>0</v>
      </c>
      <c r="AO60" s="41"/>
    </row>
    <row r="61" spans="1:41" ht="12.9" customHeight="1" x14ac:dyDescent="0.3">
      <c r="A61" s="26">
        <v>3</v>
      </c>
      <c r="B61" s="77" t="s">
        <v>461</v>
      </c>
      <c r="C61" s="28" t="s">
        <v>462</v>
      </c>
      <c r="D61" s="31" t="s">
        <v>246</v>
      </c>
      <c r="E61" s="31" t="s">
        <v>247</v>
      </c>
      <c r="F61" s="31" t="s">
        <v>237</v>
      </c>
      <c r="G61" s="31" t="s">
        <v>238</v>
      </c>
      <c r="H61" s="30" t="s">
        <v>38</v>
      </c>
      <c r="I61" s="30" t="s">
        <v>39</v>
      </c>
      <c r="J61" s="28" t="s">
        <v>145</v>
      </c>
      <c r="K61" s="31" t="s">
        <v>40</v>
      </c>
      <c r="L61" s="31" t="s">
        <v>406</v>
      </c>
      <c r="M61" s="29" t="s">
        <v>46</v>
      </c>
      <c r="N61" s="28" t="s">
        <v>42</v>
      </c>
      <c r="O61" s="32">
        <v>197</v>
      </c>
      <c r="P61" s="32"/>
      <c r="Q61" s="33" t="s">
        <v>248</v>
      </c>
      <c r="R61" s="34">
        <v>45292</v>
      </c>
      <c r="S61" s="34">
        <v>45657</v>
      </c>
      <c r="T61" s="179"/>
      <c r="U61" s="35" t="s">
        <v>45</v>
      </c>
      <c r="V61" s="36">
        <v>100</v>
      </c>
      <c r="W61" s="36">
        <v>0</v>
      </c>
      <c r="X61" s="37">
        <f t="shared" si="11"/>
        <v>100</v>
      </c>
      <c r="Y61" s="73"/>
      <c r="Z61" s="42">
        <v>24708</v>
      </c>
      <c r="AA61" s="42">
        <v>22513</v>
      </c>
      <c r="AB61" s="40">
        <v>21185</v>
      </c>
      <c r="AC61" s="42">
        <v>21957</v>
      </c>
      <c r="AD61" s="42">
        <v>5827</v>
      </c>
      <c r="AE61" s="42">
        <v>3079</v>
      </c>
      <c r="AF61" s="42">
        <v>0</v>
      </c>
      <c r="AG61" s="42">
        <v>171</v>
      </c>
      <c r="AH61" s="42">
        <v>2934</v>
      </c>
      <c r="AI61" s="42">
        <v>19371</v>
      </c>
      <c r="AJ61" s="42">
        <v>18927</v>
      </c>
      <c r="AK61" s="42">
        <v>36804</v>
      </c>
      <c r="AL61" s="40">
        <f t="shared" si="6"/>
        <v>177476</v>
      </c>
      <c r="AM61" s="40">
        <f t="shared" si="7"/>
        <v>177476</v>
      </c>
      <c r="AN61" s="40">
        <f t="shared" si="8"/>
        <v>0</v>
      </c>
      <c r="AO61" s="41"/>
    </row>
    <row r="62" spans="1:41" ht="12.9" customHeight="1" x14ac:dyDescent="0.3">
      <c r="A62" s="26">
        <v>4</v>
      </c>
      <c r="B62" s="77" t="s">
        <v>461</v>
      </c>
      <c r="C62" s="28" t="s">
        <v>462</v>
      </c>
      <c r="D62" s="31" t="s">
        <v>246</v>
      </c>
      <c r="E62" s="31" t="s">
        <v>247</v>
      </c>
      <c r="F62" s="31" t="s">
        <v>237</v>
      </c>
      <c r="G62" s="31" t="s">
        <v>238</v>
      </c>
      <c r="H62" s="30" t="s">
        <v>38</v>
      </c>
      <c r="I62" s="30" t="s">
        <v>39</v>
      </c>
      <c r="J62" s="28" t="s">
        <v>145</v>
      </c>
      <c r="K62" s="31" t="s">
        <v>40</v>
      </c>
      <c r="L62" s="31" t="s">
        <v>406</v>
      </c>
      <c r="M62" s="29" t="s">
        <v>46</v>
      </c>
      <c r="N62" s="28" t="s">
        <v>42</v>
      </c>
      <c r="O62" s="32">
        <v>307</v>
      </c>
      <c r="P62" s="33"/>
      <c r="Q62" s="33" t="s">
        <v>249</v>
      </c>
      <c r="R62" s="34">
        <v>45292</v>
      </c>
      <c r="S62" s="34">
        <v>45657</v>
      </c>
      <c r="T62" s="179"/>
      <c r="U62" s="35" t="s">
        <v>45</v>
      </c>
      <c r="V62" s="36">
        <v>100</v>
      </c>
      <c r="W62" s="36">
        <v>0</v>
      </c>
      <c r="X62" s="37">
        <f t="shared" si="11"/>
        <v>100</v>
      </c>
      <c r="Y62" s="73"/>
      <c r="Z62" s="42">
        <v>83940</v>
      </c>
      <c r="AA62" s="42">
        <v>78169</v>
      </c>
      <c r="AB62" s="42">
        <v>61464</v>
      </c>
      <c r="AC62" s="42">
        <v>39905</v>
      </c>
      <c r="AD62" s="42">
        <v>9327</v>
      </c>
      <c r="AE62" s="42">
        <v>0</v>
      </c>
      <c r="AF62" s="42">
        <v>0</v>
      </c>
      <c r="AG62" s="42">
        <v>0</v>
      </c>
      <c r="AH62" s="42">
        <v>9466</v>
      </c>
      <c r="AI62" s="42">
        <v>54124</v>
      </c>
      <c r="AJ62" s="42">
        <v>71120</v>
      </c>
      <c r="AK62" s="42">
        <v>90973</v>
      </c>
      <c r="AL62" s="40">
        <f t="shared" si="6"/>
        <v>498488</v>
      </c>
      <c r="AM62" s="40">
        <f t="shared" si="7"/>
        <v>498488</v>
      </c>
      <c r="AN62" s="40">
        <f t="shared" si="8"/>
        <v>0</v>
      </c>
      <c r="AO62" s="41"/>
    </row>
    <row r="63" spans="1:41" ht="12.9" customHeight="1" x14ac:dyDescent="0.3">
      <c r="A63" s="26">
        <v>5</v>
      </c>
      <c r="B63" s="77" t="s">
        <v>250</v>
      </c>
      <c r="C63" s="46" t="s">
        <v>251</v>
      </c>
      <c r="D63" s="31" t="s">
        <v>252</v>
      </c>
      <c r="E63" s="31" t="s">
        <v>253</v>
      </c>
      <c r="F63" s="31" t="s">
        <v>237</v>
      </c>
      <c r="G63" s="31" t="s">
        <v>238</v>
      </c>
      <c r="H63" s="30" t="s">
        <v>38</v>
      </c>
      <c r="I63" s="30" t="s">
        <v>39</v>
      </c>
      <c r="J63" s="28" t="s">
        <v>145</v>
      </c>
      <c r="K63" s="31" t="s">
        <v>40</v>
      </c>
      <c r="L63" s="31" t="s">
        <v>406</v>
      </c>
      <c r="M63" s="28" t="s">
        <v>54</v>
      </c>
      <c r="N63" s="28" t="s">
        <v>42</v>
      </c>
      <c r="O63" s="32"/>
      <c r="P63" s="32" t="s">
        <v>254</v>
      </c>
      <c r="Q63" s="33" t="s">
        <v>255</v>
      </c>
      <c r="R63" s="34">
        <v>45292</v>
      </c>
      <c r="S63" s="34">
        <v>45657</v>
      </c>
      <c r="T63" s="179"/>
      <c r="U63" s="35" t="s">
        <v>45</v>
      </c>
      <c r="V63" s="36">
        <v>100</v>
      </c>
      <c r="W63" s="36">
        <v>0</v>
      </c>
      <c r="X63" s="37">
        <f t="shared" si="11"/>
        <v>100</v>
      </c>
      <c r="Y63" s="73"/>
      <c r="Z63" s="42">
        <v>29882</v>
      </c>
      <c r="AA63" s="42">
        <v>30029</v>
      </c>
      <c r="AB63" s="42">
        <v>25177</v>
      </c>
      <c r="AC63" s="42">
        <v>14950</v>
      </c>
      <c r="AD63" s="42">
        <v>5572</v>
      </c>
      <c r="AE63" s="42">
        <v>4946</v>
      </c>
      <c r="AF63" s="42">
        <v>1857</v>
      </c>
      <c r="AG63" s="42">
        <v>1881</v>
      </c>
      <c r="AH63" s="42">
        <v>12518</v>
      </c>
      <c r="AI63" s="42">
        <v>21838</v>
      </c>
      <c r="AJ63" s="42">
        <v>23709</v>
      </c>
      <c r="AK63" s="42">
        <v>43732</v>
      </c>
      <c r="AL63" s="40">
        <f t="shared" si="6"/>
        <v>216091</v>
      </c>
      <c r="AM63" s="40">
        <f t="shared" si="7"/>
        <v>216091</v>
      </c>
      <c r="AN63" s="40">
        <f t="shared" si="8"/>
        <v>0</v>
      </c>
      <c r="AO63" s="41"/>
    </row>
    <row r="64" spans="1:41" ht="12.9" customHeight="1" x14ac:dyDescent="0.3">
      <c r="A64" s="26">
        <v>6</v>
      </c>
      <c r="B64" s="77" t="s">
        <v>250</v>
      </c>
      <c r="C64" s="46" t="s">
        <v>251</v>
      </c>
      <c r="D64" s="31" t="s">
        <v>252</v>
      </c>
      <c r="E64" s="31" t="s">
        <v>253</v>
      </c>
      <c r="F64" s="31" t="s">
        <v>237</v>
      </c>
      <c r="G64" s="31" t="s">
        <v>238</v>
      </c>
      <c r="H64" s="30" t="s">
        <v>38</v>
      </c>
      <c r="I64" s="30" t="s">
        <v>39</v>
      </c>
      <c r="J64" s="28" t="s">
        <v>145</v>
      </c>
      <c r="K64" s="31" t="s">
        <v>40</v>
      </c>
      <c r="L64" s="31" t="s">
        <v>406</v>
      </c>
      <c r="M64" s="46" t="s">
        <v>41</v>
      </c>
      <c r="N64" s="29" t="s">
        <v>42</v>
      </c>
      <c r="O64" s="32"/>
      <c r="P64" s="32" t="s">
        <v>444</v>
      </c>
      <c r="Q64" s="33" t="s">
        <v>256</v>
      </c>
      <c r="R64" s="34">
        <v>45292</v>
      </c>
      <c r="S64" s="34">
        <v>45657</v>
      </c>
      <c r="T64" s="179"/>
      <c r="U64" s="35" t="s">
        <v>45</v>
      </c>
      <c r="V64" s="36">
        <v>100</v>
      </c>
      <c r="W64" s="36">
        <v>0</v>
      </c>
      <c r="X64" s="37">
        <f t="shared" si="11"/>
        <v>100</v>
      </c>
      <c r="Y64" s="73"/>
      <c r="Z64" s="42">
        <v>0</v>
      </c>
      <c r="AA64" s="42"/>
      <c r="AB64" s="42">
        <v>25211</v>
      </c>
      <c r="AC64" s="42"/>
      <c r="AD64" s="42">
        <v>9462</v>
      </c>
      <c r="AE64" s="42"/>
      <c r="AF64" s="42">
        <v>1253</v>
      </c>
      <c r="AG64" s="42">
        <v>1115</v>
      </c>
      <c r="AH64" s="42">
        <f>698+194</f>
        <v>892</v>
      </c>
      <c r="AI64" s="42">
        <v>6167</v>
      </c>
      <c r="AJ64" s="42">
        <v>6046</v>
      </c>
      <c r="AK64" s="42">
        <v>26320</v>
      </c>
      <c r="AL64" s="40">
        <f t="shared" si="6"/>
        <v>76466</v>
      </c>
      <c r="AM64" s="40">
        <f t="shared" si="7"/>
        <v>76466</v>
      </c>
      <c r="AN64" s="40">
        <f t="shared" si="8"/>
        <v>0</v>
      </c>
      <c r="AO64" s="41"/>
    </row>
    <row r="65" spans="1:41" ht="12.9" customHeight="1" x14ac:dyDescent="0.3">
      <c r="A65" s="26">
        <v>7</v>
      </c>
      <c r="B65" s="77" t="s">
        <v>235</v>
      </c>
      <c r="C65" s="46" t="s">
        <v>257</v>
      </c>
      <c r="D65" s="46" t="s">
        <v>258</v>
      </c>
      <c r="E65" s="31" t="s">
        <v>443</v>
      </c>
      <c r="F65" s="31" t="s">
        <v>237</v>
      </c>
      <c r="G65" s="31" t="s">
        <v>238</v>
      </c>
      <c r="H65" s="30" t="s">
        <v>38</v>
      </c>
      <c r="I65" s="30" t="s">
        <v>39</v>
      </c>
      <c r="J65" s="28" t="s">
        <v>145</v>
      </c>
      <c r="K65" s="31" t="s">
        <v>40</v>
      </c>
      <c r="L65" s="31" t="s">
        <v>406</v>
      </c>
      <c r="M65" s="29" t="s">
        <v>46</v>
      </c>
      <c r="N65" s="28" t="s">
        <v>42</v>
      </c>
      <c r="O65" s="32">
        <v>307</v>
      </c>
      <c r="P65" s="33"/>
      <c r="Q65" s="33" t="s">
        <v>260</v>
      </c>
      <c r="R65" s="34">
        <v>45292</v>
      </c>
      <c r="S65" s="34">
        <v>45657</v>
      </c>
      <c r="T65" s="179"/>
      <c r="U65" s="35" t="s">
        <v>45</v>
      </c>
      <c r="V65" s="36">
        <v>100</v>
      </c>
      <c r="W65" s="36">
        <v>0</v>
      </c>
      <c r="X65" s="37">
        <f t="shared" si="11"/>
        <v>100</v>
      </c>
      <c r="Y65" s="73"/>
      <c r="Z65" s="42">
        <v>58376</v>
      </c>
      <c r="AA65" s="42">
        <v>62587</v>
      </c>
      <c r="AB65" s="42">
        <v>55832</v>
      </c>
      <c r="AC65" s="42"/>
      <c r="AD65" s="42">
        <v>17029</v>
      </c>
      <c r="AE65" s="42">
        <v>4078</v>
      </c>
      <c r="AF65" s="42">
        <v>4026</v>
      </c>
      <c r="AG65" s="42">
        <v>13725</v>
      </c>
      <c r="AH65" s="42">
        <v>16887</v>
      </c>
      <c r="AI65" s="42">
        <v>40132</v>
      </c>
      <c r="AJ65" s="42">
        <v>58903</v>
      </c>
      <c r="AK65" s="42">
        <v>75755</v>
      </c>
      <c r="AL65" s="40">
        <f t="shared" si="6"/>
        <v>407330</v>
      </c>
      <c r="AM65" s="40">
        <f t="shared" si="7"/>
        <v>407330</v>
      </c>
      <c r="AN65" s="40">
        <f t="shared" si="8"/>
        <v>0</v>
      </c>
      <c r="AO65" s="41"/>
    </row>
    <row r="66" spans="1:41" ht="12.9" customHeight="1" x14ac:dyDescent="0.3">
      <c r="A66" s="26">
        <v>8</v>
      </c>
      <c r="B66" s="61" t="s">
        <v>235</v>
      </c>
      <c r="C66" s="46" t="s">
        <v>257</v>
      </c>
      <c r="D66" s="46" t="s">
        <v>258</v>
      </c>
      <c r="E66" s="31" t="s">
        <v>261</v>
      </c>
      <c r="F66" s="31" t="s">
        <v>237</v>
      </c>
      <c r="G66" s="31" t="s">
        <v>238</v>
      </c>
      <c r="H66" s="30" t="s">
        <v>38</v>
      </c>
      <c r="I66" s="30" t="s">
        <v>39</v>
      </c>
      <c r="J66" s="28" t="s">
        <v>145</v>
      </c>
      <c r="K66" s="31" t="s">
        <v>40</v>
      </c>
      <c r="L66" s="31" t="s">
        <v>406</v>
      </c>
      <c r="M66" s="29" t="s">
        <v>46</v>
      </c>
      <c r="N66" s="28" t="s">
        <v>42</v>
      </c>
      <c r="O66" s="32">
        <v>395</v>
      </c>
      <c r="P66" s="32"/>
      <c r="Q66" s="33" t="s">
        <v>262</v>
      </c>
      <c r="R66" s="34">
        <v>45292</v>
      </c>
      <c r="S66" s="34">
        <v>45657</v>
      </c>
      <c r="T66" s="179"/>
      <c r="U66" s="35" t="s">
        <v>45</v>
      </c>
      <c r="V66" s="36">
        <v>100</v>
      </c>
      <c r="W66" s="36">
        <v>0</v>
      </c>
      <c r="X66" s="37">
        <f t="shared" si="11"/>
        <v>100</v>
      </c>
      <c r="Y66" s="73"/>
      <c r="Z66" s="42">
        <v>44117</v>
      </c>
      <c r="AA66" s="42">
        <v>53199</v>
      </c>
      <c r="AB66" s="42">
        <v>48272</v>
      </c>
      <c r="AC66" s="42">
        <v>45031</v>
      </c>
      <c r="AD66" s="42">
        <v>3715</v>
      </c>
      <c r="AE66" s="42">
        <v>2404</v>
      </c>
      <c r="AF66" s="42">
        <v>2202</v>
      </c>
      <c r="AG66" s="42">
        <v>2130</v>
      </c>
      <c r="AH66" s="42">
        <v>4217</v>
      </c>
      <c r="AI66" s="42">
        <v>17931</v>
      </c>
      <c r="AJ66" s="42">
        <v>45602</v>
      </c>
      <c r="AK66" s="42">
        <v>62555</v>
      </c>
      <c r="AL66" s="40">
        <f t="shared" si="6"/>
        <v>331375</v>
      </c>
      <c r="AM66" s="40">
        <f t="shared" si="7"/>
        <v>331375</v>
      </c>
      <c r="AN66" s="40">
        <f t="shared" si="8"/>
        <v>0</v>
      </c>
      <c r="AO66" s="41"/>
    </row>
    <row r="67" spans="1:41" ht="12.9" customHeight="1" x14ac:dyDescent="0.3">
      <c r="A67" s="26">
        <v>9</v>
      </c>
      <c r="B67" s="77" t="s">
        <v>263</v>
      </c>
      <c r="C67" s="46" t="s">
        <v>264</v>
      </c>
      <c r="D67" s="46" t="s">
        <v>258</v>
      </c>
      <c r="E67" s="31" t="s">
        <v>259</v>
      </c>
      <c r="F67" s="31" t="s">
        <v>237</v>
      </c>
      <c r="G67" s="31" t="s">
        <v>238</v>
      </c>
      <c r="H67" s="30" t="s">
        <v>38</v>
      </c>
      <c r="I67" s="30" t="s">
        <v>39</v>
      </c>
      <c r="J67" s="28" t="s">
        <v>145</v>
      </c>
      <c r="K67" s="31" t="s">
        <v>40</v>
      </c>
      <c r="L67" s="31" t="s">
        <v>406</v>
      </c>
      <c r="M67" s="31" t="s">
        <v>110</v>
      </c>
      <c r="N67" s="28" t="s">
        <v>42</v>
      </c>
      <c r="O67" s="32"/>
      <c r="P67" s="33" t="s">
        <v>265</v>
      </c>
      <c r="Q67" s="33" t="s">
        <v>266</v>
      </c>
      <c r="R67" s="34">
        <v>45292</v>
      </c>
      <c r="S67" s="34">
        <v>45657</v>
      </c>
      <c r="T67" s="179"/>
      <c r="U67" s="35" t="s">
        <v>45</v>
      </c>
      <c r="V67" s="36">
        <v>100</v>
      </c>
      <c r="W67" s="36">
        <v>0</v>
      </c>
      <c r="X67" s="37">
        <f t="shared" si="11"/>
        <v>100</v>
      </c>
      <c r="Y67" s="73"/>
      <c r="Z67" s="42">
        <v>0</v>
      </c>
      <c r="AA67" s="42">
        <v>0</v>
      </c>
      <c r="AB67" s="42">
        <v>0</v>
      </c>
      <c r="AC67" s="42">
        <v>1086</v>
      </c>
      <c r="AD67" s="42">
        <v>0</v>
      </c>
      <c r="AE67" s="42">
        <v>1064</v>
      </c>
      <c r="AF67" s="42">
        <v>0</v>
      </c>
      <c r="AG67" s="42">
        <v>1086</v>
      </c>
      <c r="AH67" s="42">
        <v>0</v>
      </c>
      <c r="AI67" s="42"/>
      <c r="AJ67" s="42">
        <v>1086</v>
      </c>
      <c r="AK67" s="42">
        <v>2086</v>
      </c>
      <c r="AL67" s="40">
        <f t="shared" si="6"/>
        <v>6408</v>
      </c>
      <c r="AM67" s="40">
        <f t="shared" si="7"/>
        <v>6408</v>
      </c>
      <c r="AN67" s="40">
        <f t="shared" si="8"/>
        <v>0</v>
      </c>
      <c r="AO67" s="41"/>
    </row>
    <row r="68" spans="1:41" ht="12.9" customHeight="1" x14ac:dyDescent="0.3">
      <c r="A68" s="26">
        <v>10</v>
      </c>
      <c r="B68" s="77" t="s">
        <v>263</v>
      </c>
      <c r="C68" s="46" t="s">
        <v>463</v>
      </c>
      <c r="D68" s="46" t="s">
        <v>466</v>
      </c>
      <c r="E68" s="31" t="s">
        <v>261</v>
      </c>
      <c r="F68" s="31" t="s">
        <v>237</v>
      </c>
      <c r="G68" s="31" t="s">
        <v>238</v>
      </c>
      <c r="H68" s="30" t="s">
        <v>38</v>
      </c>
      <c r="I68" s="30" t="s">
        <v>39</v>
      </c>
      <c r="J68" s="28" t="s">
        <v>145</v>
      </c>
      <c r="K68" s="31" t="s">
        <v>94</v>
      </c>
      <c r="L68" s="31" t="s">
        <v>467</v>
      </c>
      <c r="M68" s="46" t="s">
        <v>41</v>
      </c>
      <c r="N68" s="28" t="s">
        <v>42</v>
      </c>
      <c r="O68" s="32"/>
      <c r="P68" s="33" t="s">
        <v>464</v>
      </c>
      <c r="Q68" s="33" t="s">
        <v>465</v>
      </c>
      <c r="R68" s="34">
        <v>45292</v>
      </c>
      <c r="S68" s="34">
        <v>45657</v>
      </c>
      <c r="T68" s="179"/>
      <c r="U68" s="35" t="s">
        <v>45</v>
      </c>
      <c r="V68" s="36">
        <v>100</v>
      </c>
      <c r="W68" s="36">
        <v>0</v>
      </c>
      <c r="X68" s="37">
        <f t="shared" ref="X68" si="12">V68+W68</f>
        <v>100</v>
      </c>
      <c r="Y68" s="73"/>
      <c r="Z68" s="42"/>
      <c r="AA68" s="42">
        <v>16858</v>
      </c>
      <c r="AB68" s="42"/>
      <c r="AC68" s="42">
        <v>16030</v>
      </c>
      <c r="AD68" s="42"/>
      <c r="AE68" s="42">
        <v>2748</v>
      </c>
      <c r="AF68" s="42"/>
      <c r="AG68" s="42">
        <v>7448</v>
      </c>
      <c r="AH68" s="42"/>
      <c r="AI68" s="42">
        <v>16030</v>
      </c>
      <c r="AJ68" s="42"/>
      <c r="AK68" s="42">
        <v>27087</v>
      </c>
      <c r="AL68" s="40">
        <f t="shared" si="6"/>
        <v>86201</v>
      </c>
      <c r="AM68" s="40">
        <f t="shared" si="7"/>
        <v>86201</v>
      </c>
      <c r="AN68" s="40">
        <f t="shared" si="8"/>
        <v>0</v>
      </c>
      <c r="AO68" s="41"/>
    </row>
    <row r="69" spans="1:41" ht="12.9" customHeight="1" x14ac:dyDescent="0.3">
      <c r="A69" s="26">
        <v>11</v>
      </c>
      <c r="B69" s="77" t="s">
        <v>267</v>
      </c>
      <c r="C69" s="46" t="s">
        <v>268</v>
      </c>
      <c r="D69" s="31" t="s">
        <v>269</v>
      </c>
      <c r="E69" s="31" t="s">
        <v>441</v>
      </c>
      <c r="F69" s="31" t="s">
        <v>237</v>
      </c>
      <c r="G69" s="31" t="s">
        <v>238</v>
      </c>
      <c r="H69" s="30" t="s">
        <v>38</v>
      </c>
      <c r="I69" s="30" t="s">
        <v>39</v>
      </c>
      <c r="J69" s="28" t="s">
        <v>145</v>
      </c>
      <c r="K69" s="31" t="s">
        <v>40</v>
      </c>
      <c r="L69" s="31" t="s">
        <v>406</v>
      </c>
      <c r="M69" s="46" t="s">
        <v>41</v>
      </c>
      <c r="N69" s="29" t="s">
        <v>98</v>
      </c>
      <c r="O69" s="32"/>
      <c r="P69" s="32" t="s">
        <v>442</v>
      </c>
      <c r="Q69" s="33" t="s">
        <v>270</v>
      </c>
      <c r="R69" s="34">
        <v>45292</v>
      </c>
      <c r="S69" s="34">
        <v>45657</v>
      </c>
      <c r="T69" s="179"/>
      <c r="U69" s="35" t="s">
        <v>45</v>
      </c>
      <c r="V69" s="36">
        <v>100</v>
      </c>
      <c r="W69" s="36">
        <v>0</v>
      </c>
      <c r="X69" s="37">
        <f t="shared" si="11"/>
        <v>100</v>
      </c>
      <c r="Y69" s="73"/>
      <c r="Z69" s="42"/>
      <c r="AA69" s="42">
        <v>4497</v>
      </c>
      <c r="AB69" s="42"/>
      <c r="AC69" s="42">
        <v>8437</v>
      </c>
      <c r="AD69" s="42"/>
      <c r="AE69" s="42">
        <v>5680</v>
      </c>
      <c r="AF69" s="42">
        <v>547</v>
      </c>
      <c r="AG69" s="42">
        <v>527</v>
      </c>
      <c r="AH69" s="42">
        <v>126</v>
      </c>
      <c r="AI69" s="42">
        <f>264+18</f>
        <v>282</v>
      </c>
      <c r="AJ69" s="42">
        <v>4075</v>
      </c>
      <c r="AK69" s="42">
        <v>6217</v>
      </c>
      <c r="AL69" s="40">
        <f t="shared" ref="AL69:AL90" si="13">Z69+AA69+AB69+AC69+AE69+AF69+AG69+AH69+AI69+AJ69+AK69+AD69</f>
        <v>30388</v>
      </c>
      <c r="AM69" s="40">
        <f t="shared" ref="AM69:AM100" si="14">ROUND(AL69*V69/100,0)</f>
        <v>30388</v>
      </c>
      <c r="AN69" s="40">
        <f t="shared" ref="AN69:AN100" si="15">ROUND(AL69*W69/100,0)</f>
        <v>0</v>
      </c>
      <c r="AO69" s="41"/>
    </row>
    <row r="70" spans="1:41" ht="12.9" customHeight="1" x14ac:dyDescent="0.3">
      <c r="A70" s="26">
        <v>12</v>
      </c>
      <c r="B70" s="77" t="s">
        <v>271</v>
      </c>
      <c r="C70" s="46" t="s">
        <v>272</v>
      </c>
      <c r="D70" s="31" t="s">
        <v>273</v>
      </c>
      <c r="E70" s="31" t="s">
        <v>274</v>
      </c>
      <c r="F70" s="31" t="s">
        <v>237</v>
      </c>
      <c r="G70" s="31" t="s">
        <v>238</v>
      </c>
      <c r="H70" s="30" t="s">
        <v>38</v>
      </c>
      <c r="I70" s="30" t="s">
        <v>39</v>
      </c>
      <c r="J70" s="28" t="s">
        <v>145</v>
      </c>
      <c r="K70" s="31" t="s">
        <v>40</v>
      </c>
      <c r="L70" s="31" t="s">
        <v>406</v>
      </c>
      <c r="M70" s="29" t="s">
        <v>46</v>
      </c>
      <c r="N70" s="29" t="s">
        <v>98</v>
      </c>
      <c r="O70" s="32">
        <v>329</v>
      </c>
      <c r="P70" s="33"/>
      <c r="Q70" s="33" t="s">
        <v>275</v>
      </c>
      <c r="R70" s="34">
        <v>45292</v>
      </c>
      <c r="S70" s="34">
        <v>45657</v>
      </c>
      <c r="T70" s="180"/>
      <c r="U70" s="35" t="s">
        <v>45</v>
      </c>
      <c r="V70" s="36">
        <v>100</v>
      </c>
      <c r="W70" s="36">
        <v>0</v>
      </c>
      <c r="X70" s="37">
        <f t="shared" si="11"/>
        <v>100</v>
      </c>
      <c r="Y70" s="73"/>
      <c r="Z70" s="42">
        <v>116786</v>
      </c>
      <c r="AA70" s="42">
        <v>120918</v>
      </c>
      <c r="AB70" s="42">
        <v>10513</v>
      </c>
      <c r="AC70" s="42">
        <v>89164</v>
      </c>
      <c r="AD70" s="42">
        <v>55568</v>
      </c>
      <c r="AE70" s="42">
        <v>27639</v>
      </c>
      <c r="AF70" s="42">
        <v>39739</v>
      </c>
      <c r="AG70" s="42">
        <v>46600</v>
      </c>
      <c r="AH70" s="42">
        <v>50309</v>
      </c>
      <c r="AI70" s="42">
        <v>69902</v>
      </c>
      <c r="AJ70" s="42">
        <v>99059</v>
      </c>
      <c r="AK70" s="42">
        <v>131186</v>
      </c>
      <c r="AL70" s="40">
        <f t="shared" si="13"/>
        <v>857383</v>
      </c>
      <c r="AM70" s="40">
        <f t="shared" si="14"/>
        <v>857383</v>
      </c>
      <c r="AN70" s="40">
        <f t="shared" si="15"/>
        <v>0</v>
      </c>
      <c r="AO70" s="41"/>
    </row>
    <row r="71" spans="1:41" s="24" customFormat="1" ht="12.9" customHeight="1" x14ac:dyDescent="0.3">
      <c r="A71" s="50">
        <v>1</v>
      </c>
      <c r="B71" s="51" t="s">
        <v>409</v>
      </c>
      <c r="C71" s="13" t="s">
        <v>410</v>
      </c>
      <c r="D71" s="13"/>
      <c r="E71" s="52" t="s">
        <v>279</v>
      </c>
      <c r="F71" s="75" t="s">
        <v>277</v>
      </c>
      <c r="G71" s="52" t="s">
        <v>278</v>
      </c>
      <c r="H71" s="14" t="s">
        <v>38</v>
      </c>
      <c r="I71" s="14" t="s">
        <v>53</v>
      </c>
      <c r="J71" s="52" t="s">
        <v>145</v>
      </c>
      <c r="K71" s="13" t="s">
        <v>40</v>
      </c>
      <c r="L71" s="52" t="s">
        <v>406</v>
      </c>
      <c r="M71" s="15" t="s">
        <v>46</v>
      </c>
      <c r="N71" s="13" t="s">
        <v>42</v>
      </c>
      <c r="O71" s="53">
        <v>549</v>
      </c>
      <c r="P71" s="53"/>
      <c r="Q71" s="54" t="s">
        <v>280</v>
      </c>
      <c r="R71" s="19">
        <v>45292</v>
      </c>
      <c r="S71" s="19">
        <v>45657</v>
      </c>
      <c r="T71" s="186" t="s">
        <v>373</v>
      </c>
      <c r="U71" s="78" t="s">
        <v>45</v>
      </c>
      <c r="V71" s="71">
        <v>100</v>
      </c>
      <c r="W71" s="71">
        <v>0</v>
      </c>
      <c r="X71" s="20">
        <f t="shared" si="11"/>
        <v>100</v>
      </c>
      <c r="Y71" s="21"/>
      <c r="Z71" s="22">
        <v>108754</v>
      </c>
      <c r="AA71" s="58">
        <v>125078</v>
      </c>
      <c r="AB71" s="58">
        <v>108970</v>
      </c>
      <c r="AC71" s="58">
        <v>82616</v>
      </c>
      <c r="AD71" s="58">
        <v>36514</v>
      </c>
      <c r="AE71" s="58">
        <v>29788</v>
      </c>
      <c r="AF71" s="58">
        <v>29210</v>
      </c>
      <c r="AG71" s="58">
        <v>28683</v>
      </c>
      <c r="AH71" s="58">
        <v>37771</v>
      </c>
      <c r="AI71" s="58">
        <v>51390</v>
      </c>
      <c r="AJ71" s="58">
        <v>99198</v>
      </c>
      <c r="AK71" s="58">
        <v>133766</v>
      </c>
      <c r="AL71" s="22">
        <f t="shared" si="13"/>
        <v>871738</v>
      </c>
      <c r="AM71" s="22">
        <f t="shared" si="14"/>
        <v>871738</v>
      </c>
      <c r="AN71" s="22">
        <f t="shared" si="15"/>
        <v>0</v>
      </c>
      <c r="AO71" s="23"/>
    </row>
    <row r="72" spans="1:41" s="24" customFormat="1" ht="12.9" customHeight="1" x14ac:dyDescent="0.3">
      <c r="A72" s="50">
        <v>2</v>
      </c>
      <c r="B72" s="51" t="s">
        <v>276</v>
      </c>
      <c r="C72" s="13" t="s">
        <v>412</v>
      </c>
      <c r="D72" s="13" t="s">
        <v>281</v>
      </c>
      <c r="E72" s="52" t="s">
        <v>282</v>
      </c>
      <c r="F72" s="75" t="s">
        <v>277</v>
      </c>
      <c r="G72" s="52" t="s">
        <v>278</v>
      </c>
      <c r="H72" s="14" t="s">
        <v>38</v>
      </c>
      <c r="I72" s="14" t="s">
        <v>53</v>
      </c>
      <c r="J72" s="52" t="s">
        <v>145</v>
      </c>
      <c r="K72" s="13" t="s">
        <v>40</v>
      </c>
      <c r="L72" s="52" t="s">
        <v>406</v>
      </c>
      <c r="M72" s="15" t="s">
        <v>46</v>
      </c>
      <c r="N72" s="13" t="s">
        <v>10</v>
      </c>
      <c r="O72" s="53">
        <v>280</v>
      </c>
      <c r="P72" s="53"/>
      <c r="Q72" s="54" t="s">
        <v>283</v>
      </c>
      <c r="R72" s="19">
        <v>45292</v>
      </c>
      <c r="S72" s="19">
        <v>45657</v>
      </c>
      <c r="T72" s="186"/>
      <c r="U72" s="78" t="s">
        <v>45</v>
      </c>
      <c r="V72" s="71">
        <v>22.21</v>
      </c>
      <c r="W72" s="71">
        <v>77.790000000000006</v>
      </c>
      <c r="X72" s="20">
        <f t="shared" si="11"/>
        <v>100</v>
      </c>
      <c r="Y72" s="21"/>
      <c r="Z72" s="58">
        <v>50254</v>
      </c>
      <c r="AA72" s="58">
        <v>62190</v>
      </c>
      <c r="AB72" s="22">
        <v>54398</v>
      </c>
      <c r="AC72" s="58">
        <v>45240</v>
      </c>
      <c r="AD72" s="58">
        <v>22741</v>
      </c>
      <c r="AE72" s="58">
        <v>18449</v>
      </c>
      <c r="AF72" s="58">
        <v>18268</v>
      </c>
      <c r="AG72" s="58">
        <v>17650</v>
      </c>
      <c r="AH72" s="58">
        <v>20061</v>
      </c>
      <c r="AI72" s="58">
        <v>21906</v>
      </c>
      <c r="AJ72" s="58">
        <v>52190</v>
      </c>
      <c r="AK72" s="58">
        <v>55076</v>
      </c>
      <c r="AL72" s="22">
        <f t="shared" si="13"/>
        <v>438423</v>
      </c>
      <c r="AM72" s="22">
        <f t="shared" si="14"/>
        <v>97374</v>
      </c>
      <c r="AN72" s="22">
        <f t="shared" si="15"/>
        <v>341049</v>
      </c>
      <c r="AO72" s="23"/>
    </row>
    <row r="73" spans="1:41" s="24" customFormat="1" ht="12.9" customHeight="1" x14ac:dyDescent="0.3">
      <c r="A73" s="50">
        <v>3</v>
      </c>
      <c r="B73" s="51" t="s">
        <v>409</v>
      </c>
      <c r="C73" s="13" t="s">
        <v>284</v>
      </c>
      <c r="D73" s="13" t="s">
        <v>285</v>
      </c>
      <c r="E73" s="52" t="s">
        <v>286</v>
      </c>
      <c r="F73" s="75" t="s">
        <v>277</v>
      </c>
      <c r="G73" s="52" t="s">
        <v>278</v>
      </c>
      <c r="H73" s="14" t="s">
        <v>38</v>
      </c>
      <c r="I73" s="14" t="s">
        <v>53</v>
      </c>
      <c r="J73" s="52" t="s">
        <v>145</v>
      </c>
      <c r="K73" s="13" t="s">
        <v>40</v>
      </c>
      <c r="L73" s="52" t="s">
        <v>406</v>
      </c>
      <c r="M73" s="15" t="s">
        <v>46</v>
      </c>
      <c r="N73" s="13" t="s">
        <v>42</v>
      </c>
      <c r="O73" s="53">
        <v>111</v>
      </c>
      <c r="P73" s="54"/>
      <c r="Q73" s="54" t="s">
        <v>287</v>
      </c>
      <c r="R73" s="19">
        <v>45292</v>
      </c>
      <c r="S73" s="19">
        <v>45657</v>
      </c>
      <c r="T73" s="186"/>
      <c r="U73" s="78" t="s">
        <v>45</v>
      </c>
      <c r="V73" s="71">
        <v>100</v>
      </c>
      <c r="W73" s="71">
        <v>0</v>
      </c>
      <c r="X73" s="20">
        <f t="shared" si="11"/>
        <v>100</v>
      </c>
      <c r="Y73" s="21"/>
      <c r="Z73" s="58">
        <v>27676</v>
      </c>
      <c r="AA73" s="58">
        <v>23513</v>
      </c>
      <c r="AB73" s="58">
        <v>19681.333333333299</v>
      </c>
      <c r="AC73" s="58">
        <v>11890</v>
      </c>
      <c r="AD73" s="58">
        <v>6067</v>
      </c>
      <c r="AE73" s="58">
        <v>556</v>
      </c>
      <c r="AF73" s="58">
        <v>196</v>
      </c>
      <c r="AG73" s="58">
        <v>300</v>
      </c>
      <c r="AH73" s="58">
        <v>4785</v>
      </c>
      <c r="AI73" s="58">
        <v>10900.333333333299</v>
      </c>
      <c r="AJ73" s="58">
        <v>20989</v>
      </c>
      <c r="AK73" s="58">
        <v>25773</v>
      </c>
      <c r="AL73" s="22">
        <f t="shared" si="13"/>
        <v>152326.6666666666</v>
      </c>
      <c r="AM73" s="22">
        <f t="shared" si="14"/>
        <v>152327</v>
      </c>
      <c r="AN73" s="22">
        <f t="shared" si="15"/>
        <v>0</v>
      </c>
      <c r="AO73" s="23"/>
    </row>
    <row r="74" spans="1:41" ht="12.9" customHeight="1" x14ac:dyDescent="0.3">
      <c r="A74" s="26">
        <v>1</v>
      </c>
      <c r="B74" s="61" t="s">
        <v>288</v>
      </c>
      <c r="C74" s="31" t="s">
        <v>292</v>
      </c>
      <c r="D74" s="31"/>
      <c r="E74" s="31" t="s">
        <v>293</v>
      </c>
      <c r="F74" s="31" t="s">
        <v>419</v>
      </c>
      <c r="G74" s="31" t="s">
        <v>294</v>
      </c>
      <c r="H74" s="30" t="s">
        <v>38</v>
      </c>
      <c r="I74" s="30" t="s">
        <v>39</v>
      </c>
      <c r="J74" s="28" t="s">
        <v>145</v>
      </c>
      <c r="K74" s="30" t="s">
        <v>40</v>
      </c>
      <c r="L74" s="31" t="s">
        <v>406</v>
      </c>
      <c r="M74" s="46" t="s">
        <v>41</v>
      </c>
      <c r="N74" s="31" t="s">
        <v>42</v>
      </c>
      <c r="O74" s="32"/>
      <c r="P74" s="33" t="s">
        <v>295</v>
      </c>
      <c r="Q74" s="33" t="s">
        <v>296</v>
      </c>
      <c r="R74" s="34">
        <v>45292</v>
      </c>
      <c r="S74" s="34">
        <v>45657</v>
      </c>
      <c r="T74" s="183" t="s">
        <v>631</v>
      </c>
      <c r="U74" s="32" t="s">
        <v>45</v>
      </c>
      <c r="V74" s="36">
        <v>75.7</v>
      </c>
      <c r="W74" s="36">
        <v>24.3</v>
      </c>
      <c r="X74" s="37">
        <f t="shared" si="11"/>
        <v>100</v>
      </c>
      <c r="Y74" s="73"/>
      <c r="Z74" s="40">
        <v>0</v>
      </c>
      <c r="AA74" s="40">
        <v>0</v>
      </c>
      <c r="AB74" s="40">
        <v>23253</v>
      </c>
      <c r="AC74" s="40">
        <v>12915</v>
      </c>
      <c r="AD74" s="40">
        <v>0</v>
      </c>
      <c r="AE74" s="40">
        <v>0</v>
      </c>
      <c r="AF74" s="40">
        <v>284</v>
      </c>
      <c r="AG74" s="40">
        <v>0</v>
      </c>
      <c r="AH74" s="40">
        <v>0</v>
      </c>
      <c r="AI74" s="40">
        <v>0</v>
      </c>
      <c r="AJ74" s="40">
        <v>9767</v>
      </c>
      <c r="AK74" s="40">
        <v>21732</v>
      </c>
      <c r="AL74" s="40">
        <f t="shared" si="13"/>
        <v>67951</v>
      </c>
      <c r="AM74" s="40">
        <f t="shared" si="14"/>
        <v>51439</v>
      </c>
      <c r="AN74" s="40">
        <f t="shared" si="15"/>
        <v>16512</v>
      </c>
      <c r="AO74" s="41"/>
    </row>
    <row r="75" spans="1:41" ht="12.9" customHeight="1" x14ac:dyDescent="0.3">
      <c r="A75" s="26">
        <v>2</v>
      </c>
      <c r="B75" s="61" t="s">
        <v>288</v>
      </c>
      <c r="C75" s="31" t="s">
        <v>289</v>
      </c>
      <c r="D75" s="31"/>
      <c r="E75" s="31" t="s">
        <v>297</v>
      </c>
      <c r="F75" s="31" t="s">
        <v>290</v>
      </c>
      <c r="G75" s="31" t="s">
        <v>291</v>
      </c>
      <c r="H75" s="30" t="s">
        <v>38</v>
      </c>
      <c r="I75" s="30" t="s">
        <v>39</v>
      </c>
      <c r="J75" s="28" t="s">
        <v>145</v>
      </c>
      <c r="K75" s="30" t="s">
        <v>40</v>
      </c>
      <c r="L75" s="31" t="s">
        <v>406</v>
      </c>
      <c r="M75" s="46" t="s">
        <v>41</v>
      </c>
      <c r="N75" s="31" t="s">
        <v>42</v>
      </c>
      <c r="O75" s="32"/>
      <c r="P75" s="33" t="s">
        <v>298</v>
      </c>
      <c r="Q75" s="33" t="s">
        <v>299</v>
      </c>
      <c r="R75" s="34">
        <v>45292</v>
      </c>
      <c r="S75" s="34">
        <v>45657</v>
      </c>
      <c r="T75" s="183"/>
      <c r="U75" s="32" t="s">
        <v>45</v>
      </c>
      <c r="V75" s="36">
        <v>100</v>
      </c>
      <c r="W75" s="36">
        <v>0</v>
      </c>
      <c r="X75" s="37">
        <f t="shared" si="11"/>
        <v>100</v>
      </c>
      <c r="Y75" s="73"/>
      <c r="Z75" s="40">
        <v>1345</v>
      </c>
      <c r="AA75" s="40">
        <v>0</v>
      </c>
      <c r="AB75" s="40">
        <v>17734</v>
      </c>
      <c r="AC75" s="40">
        <v>0</v>
      </c>
      <c r="AD75" s="40">
        <v>14083</v>
      </c>
      <c r="AE75" s="40">
        <v>0</v>
      </c>
      <c r="AF75" s="40">
        <v>2330</v>
      </c>
      <c r="AG75" s="40">
        <v>1423</v>
      </c>
      <c r="AH75" s="40">
        <v>207</v>
      </c>
      <c r="AI75" s="40">
        <v>0</v>
      </c>
      <c r="AJ75" s="40">
        <v>6773</v>
      </c>
      <c r="AK75" s="40">
        <v>16188</v>
      </c>
      <c r="AL75" s="40">
        <f t="shared" si="13"/>
        <v>60083</v>
      </c>
      <c r="AM75" s="40">
        <f t="shared" si="14"/>
        <v>60083</v>
      </c>
      <c r="AN75" s="40">
        <f t="shared" si="15"/>
        <v>0</v>
      </c>
      <c r="AO75" s="41"/>
    </row>
    <row r="76" spans="1:41" ht="12.9" customHeight="1" x14ac:dyDescent="0.3">
      <c r="A76" s="26">
        <v>3</v>
      </c>
      <c r="B76" s="27" t="s">
        <v>288</v>
      </c>
      <c r="C76" s="28" t="s">
        <v>292</v>
      </c>
      <c r="D76" s="28"/>
      <c r="E76" s="29" t="s">
        <v>300</v>
      </c>
      <c r="F76" s="28" t="s">
        <v>290</v>
      </c>
      <c r="G76" s="28" t="s">
        <v>291</v>
      </c>
      <c r="H76" s="30" t="s">
        <v>38</v>
      </c>
      <c r="I76" s="30" t="s">
        <v>39</v>
      </c>
      <c r="J76" s="28" t="s">
        <v>145</v>
      </c>
      <c r="K76" s="30" t="s">
        <v>40</v>
      </c>
      <c r="L76" s="31" t="s">
        <v>406</v>
      </c>
      <c r="M76" s="46" t="s">
        <v>41</v>
      </c>
      <c r="N76" s="31" t="s">
        <v>42</v>
      </c>
      <c r="O76" s="32"/>
      <c r="P76" s="33" t="s">
        <v>301</v>
      </c>
      <c r="Q76" s="33" t="s">
        <v>302</v>
      </c>
      <c r="R76" s="34">
        <v>45292</v>
      </c>
      <c r="S76" s="34">
        <v>45657</v>
      </c>
      <c r="T76" s="183"/>
      <c r="U76" s="32" t="s">
        <v>45</v>
      </c>
      <c r="V76" s="36">
        <v>100</v>
      </c>
      <c r="W76" s="36">
        <v>0</v>
      </c>
      <c r="X76" s="37">
        <f t="shared" si="11"/>
        <v>100</v>
      </c>
      <c r="Y76" s="73"/>
      <c r="Z76" s="42">
        <v>0</v>
      </c>
      <c r="AA76" s="40">
        <v>0</v>
      </c>
      <c r="AB76" s="42">
        <v>708</v>
      </c>
      <c r="AC76" s="42">
        <v>0</v>
      </c>
      <c r="AD76" s="42">
        <v>945</v>
      </c>
      <c r="AE76" s="40">
        <v>0</v>
      </c>
      <c r="AF76" s="42">
        <v>1852</v>
      </c>
      <c r="AG76" s="42">
        <v>979</v>
      </c>
      <c r="AH76" s="42">
        <v>142</v>
      </c>
      <c r="AI76" s="40">
        <v>0</v>
      </c>
      <c r="AJ76" s="42">
        <v>1953</v>
      </c>
      <c r="AK76" s="42">
        <v>1673</v>
      </c>
      <c r="AL76" s="40">
        <f t="shared" si="13"/>
        <v>8252</v>
      </c>
      <c r="AM76" s="40">
        <f t="shared" si="14"/>
        <v>8252</v>
      </c>
      <c r="AN76" s="40">
        <f t="shared" si="15"/>
        <v>0</v>
      </c>
      <c r="AO76" s="41"/>
    </row>
    <row r="77" spans="1:41" ht="12.9" customHeight="1" x14ac:dyDescent="0.3">
      <c r="A77" s="26">
        <v>4</v>
      </c>
      <c r="B77" s="27" t="s">
        <v>288</v>
      </c>
      <c r="C77" s="28" t="s">
        <v>420</v>
      </c>
      <c r="D77" s="28" t="s">
        <v>425</v>
      </c>
      <c r="E77" s="29" t="s">
        <v>303</v>
      </c>
      <c r="F77" s="28" t="s">
        <v>419</v>
      </c>
      <c r="G77" s="28" t="s">
        <v>294</v>
      </c>
      <c r="H77" s="30" t="s">
        <v>38</v>
      </c>
      <c r="I77" s="30" t="s">
        <v>39</v>
      </c>
      <c r="J77" s="28" t="s">
        <v>145</v>
      </c>
      <c r="K77" s="30" t="s">
        <v>40</v>
      </c>
      <c r="L77" s="31" t="s">
        <v>406</v>
      </c>
      <c r="M77" s="46" t="s">
        <v>41</v>
      </c>
      <c r="N77" s="31" t="s">
        <v>42</v>
      </c>
      <c r="O77" s="32"/>
      <c r="P77" s="79" t="s">
        <v>418</v>
      </c>
      <c r="Q77" s="80" t="s">
        <v>304</v>
      </c>
      <c r="R77" s="34">
        <v>45292</v>
      </c>
      <c r="S77" s="34">
        <v>45657</v>
      </c>
      <c r="T77" s="183"/>
      <c r="U77" s="32" t="s">
        <v>45</v>
      </c>
      <c r="V77" s="36">
        <v>29</v>
      </c>
      <c r="W77" s="36">
        <v>71</v>
      </c>
      <c r="X77" s="37">
        <f t="shared" si="11"/>
        <v>100</v>
      </c>
      <c r="Y77" s="73"/>
      <c r="Z77" s="42">
        <v>11</v>
      </c>
      <c r="AA77" s="40">
        <v>0</v>
      </c>
      <c r="AB77" s="42">
        <v>16192</v>
      </c>
      <c r="AC77" s="42">
        <v>9637</v>
      </c>
      <c r="AD77" s="42">
        <v>935</v>
      </c>
      <c r="AE77" s="40">
        <v>0</v>
      </c>
      <c r="AF77" s="42">
        <v>909</v>
      </c>
      <c r="AG77" s="42">
        <v>0</v>
      </c>
      <c r="AH77" s="42">
        <v>0</v>
      </c>
      <c r="AI77" s="40">
        <v>0</v>
      </c>
      <c r="AJ77" s="42">
        <v>4146</v>
      </c>
      <c r="AK77" s="42">
        <v>15425</v>
      </c>
      <c r="AL77" s="40">
        <f t="shared" si="13"/>
        <v>47255</v>
      </c>
      <c r="AM77" s="40">
        <f t="shared" si="14"/>
        <v>13704</v>
      </c>
      <c r="AN77" s="40">
        <f t="shared" si="15"/>
        <v>33551</v>
      </c>
      <c r="AO77" s="41"/>
    </row>
    <row r="78" spans="1:41" ht="12.9" customHeight="1" x14ac:dyDescent="0.3">
      <c r="A78" s="26">
        <v>5</v>
      </c>
      <c r="B78" s="27" t="s">
        <v>288</v>
      </c>
      <c r="C78" s="29" t="s">
        <v>424</v>
      </c>
      <c r="D78" s="29" t="s">
        <v>305</v>
      </c>
      <c r="E78" s="29" t="s">
        <v>306</v>
      </c>
      <c r="F78" s="29" t="s">
        <v>290</v>
      </c>
      <c r="G78" s="29" t="s">
        <v>294</v>
      </c>
      <c r="H78" s="30" t="s">
        <v>38</v>
      </c>
      <c r="I78" s="30" t="s">
        <v>39</v>
      </c>
      <c r="J78" s="28" t="s">
        <v>145</v>
      </c>
      <c r="K78" s="30" t="s">
        <v>40</v>
      </c>
      <c r="L78" s="31" t="s">
        <v>406</v>
      </c>
      <c r="M78" s="46" t="s">
        <v>41</v>
      </c>
      <c r="N78" s="31" t="s">
        <v>42</v>
      </c>
      <c r="O78" s="32"/>
      <c r="P78" s="33" t="s">
        <v>423</v>
      </c>
      <c r="Q78" s="33" t="s">
        <v>307</v>
      </c>
      <c r="R78" s="34">
        <v>45292</v>
      </c>
      <c r="S78" s="34">
        <v>45657</v>
      </c>
      <c r="T78" s="183"/>
      <c r="U78" s="32" t="s">
        <v>45</v>
      </c>
      <c r="V78" s="36">
        <v>100</v>
      </c>
      <c r="W78" s="36">
        <v>0</v>
      </c>
      <c r="X78" s="37">
        <f t="shared" si="11"/>
        <v>100</v>
      </c>
      <c r="Y78" s="73"/>
      <c r="Z78" s="42">
        <v>0</v>
      </c>
      <c r="AA78" s="40">
        <v>0</v>
      </c>
      <c r="AB78" s="42">
        <v>13415</v>
      </c>
      <c r="AC78" s="42">
        <v>0</v>
      </c>
      <c r="AD78" s="42">
        <v>7469</v>
      </c>
      <c r="AE78" s="40">
        <v>0</v>
      </c>
      <c r="AF78" s="42">
        <v>500</v>
      </c>
      <c r="AG78" s="42">
        <v>0</v>
      </c>
      <c r="AH78" s="42">
        <v>0</v>
      </c>
      <c r="AI78" s="40">
        <v>0</v>
      </c>
      <c r="AJ78" s="42">
        <v>5146</v>
      </c>
      <c r="AK78" s="42">
        <v>12420</v>
      </c>
      <c r="AL78" s="40">
        <f t="shared" si="13"/>
        <v>38950</v>
      </c>
      <c r="AM78" s="40">
        <f t="shared" si="14"/>
        <v>38950</v>
      </c>
      <c r="AN78" s="40">
        <f t="shared" si="15"/>
        <v>0</v>
      </c>
      <c r="AO78" s="41"/>
    </row>
    <row r="79" spans="1:41" ht="12.9" customHeight="1" x14ac:dyDescent="0.3">
      <c r="A79" s="26">
        <v>6</v>
      </c>
      <c r="B79" s="27" t="s">
        <v>288</v>
      </c>
      <c r="C79" s="28" t="s">
        <v>422</v>
      </c>
      <c r="D79" s="28" t="s">
        <v>204</v>
      </c>
      <c r="E79" s="29" t="s">
        <v>308</v>
      </c>
      <c r="F79" s="28" t="s">
        <v>290</v>
      </c>
      <c r="G79" s="28" t="s">
        <v>291</v>
      </c>
      <c r="H79" s="30" t="s">
        <v>38</v>
      </c>
      <c r="I79" s="30" t="s">
        <v>39</v>
      </c>
      <c r="J79" s="28" t="s">
        <v>145</v>
      </c>
      <c r="K79" s="30" t="s">
        <v>40</v>
      </c>
      <c r="L79" s="31" t="s">
        <v>406</v>
      </c>
      <c r="M79" s="46" t="s">
        <v>41</v>
      </c>
      <c r="N79" s="31" t="s">
        <v>42</v>
      </c>
      <c r="O79" s="32"/>
      <c r="P79" s="33" t="s">
        <v>309</v>
      </c>
      <c r="Q79" s="33" t="s">
        <v>310</v>
      </c>
      <c r="R79" s="34">
        <v>45292</v>
      </c>
      <c r="S79" s="34">
        <v>45657</v>
      </c>
      <c r="T79" s="183"/>
      <c r="U79" s="32" t="s">
        <v>45</v>
      </c>
      <c r="V79" s="36">
        <v>100</v>
      </c>
      <c r="W79" s="36">
        <v>0</v>
      </c>
      <c r="X79" s="37">
        <f t="shared" si="11"/>
        <v>100</v>
      </c>
      <c r="Y79" s="73"/>
      <c r="Z79" s="42">
        <v>0</v>
      </c>
      <c r="AA79" s="40">
        <v>0</v>
      </c>
      <c r="AB79" s="42">
        <v>13381</v>
      </c>
      <c r="AC79" s="42">
        <v>0</v>
      </c>
      <c r="AD79" s="42">
        <v>8530</v>
      </c>
      <c r="AE79" s="40">
        <v>0</v>
      </c>
      <c r="AF79" s="42">
        <v>2353</v>
      </c>
      <c r="AG79" s="42">
        <v>168</v>
      </c>
      <c r="AH79" s="42">
        <v>24</v>
      </c>
      <c r="AI79" s="42">
        <v>0</v>
      </c>
      <c r="AJ79" s="42">
        <v>4599</v>
      </c>
      <c r="AK79" s="42">
        <v>11418</v>
      </c>
      <c r="AL79" s="40">
        <f t="shared" si="13"/>
        <v>40473</v>
      </c>
      <c r="AM79" s="40">
        <f t="shared" si="14"/>
        <v>40473</v>
      </c>
      <c r="AN79" s="40">
        <f t="shared" si="15"/>
        <v>0</v>
      </c>
      <c r="AO79" s="41"/>
    </row>
    <row r="80" spans="1:41" ht="12.9" customHeight="1" x14ac:dyDescent="0.3">
      <c r="A80" s="26">
        <v>7</v>
      </c>
      <c r="B80" s="27" t="s">
        <v>288</v>
      </c>
      <c r="C80" s="28" t="s">
        <v>292</v>
      </c>
      <c r="D80" s="28"/>
      <c r="E80" s="29" t="s">
        <v>421</v>
      </c>
      <c r="F80" s="28" t="s">
        <v>290</v>
      </c>
      <c r="G80" s="28" t="s">
        <v>291</v>
      </c>
      <c r="H80" s="30" t="s">
        <v>38</v>
      </c>
      <c r="I80" s="30" t="s">
        <v>39</v>
      </c>
      <c r="J80" s="28" t="s">
        <v>145</v>
      </c>
      <c r="K80" s="30" t="s">
        <v>40</v>
      </c>
      <c r="L80" s="31" t="s">
        <v>406</v>
      </c>
      <c r="M80" s="46" t="s">
        <v>41</v>
      </c>
      <c r="N80" s="31" t="s">
        <v>42</v>
      </c>
      <c r="O80" s="32"/>
      <c r="P80" s="79" t="s">
        <v>311</v>
      </c>
      <c r="Q80" s="79" t="s">
        <v>312</v>
      </c>
      <c r="R80" s="34">
        <v>45292</v>
      </c>
      <c r="S80" s="34">
        <v>45657</v>
      </c>
      <c r="T80" s="183"/>
      <c r="U80" s="32" t="s">
        <v>45</v>
      </c>
      <c r="V80" s="36">
        <v>100</v>
      </c>
      <c r="W80" s="36">
        <v>0</v>
      </c>
      <c r="X80" s="37">
        <f t="shared" si="11"/>
        <v>100</v>
      </c>
      <c r="Y80" s="73"/>
      <c r="Z80" s="42">
        <v>17935</v>
      </c>
      <c r="AA80" s="40">
        <v>0</v>
      </c>
      <c r="AB80" s="42">
        <v>28921</v>
      </c>
      <c r="AC80" s="42">
        <v>9274</v>
      </c>
      <c r="AD80" s="42">
        <v>0</v>
      </c>
      <c r="AE80" s="42">
        <v>1181</v>
      </c>
      <c r="AF80" s="42">
        <v>774</v>
      </c>
      <c r="AG80" s="42">
        <v>859</v>
      </c>
      <c r="AH80" s="42">
        <v>1349</v>
      </c>
      <c r="AI80" s="42">
        <v>3936</v>
      </c>
      <c r="AJ80" s="42">
        <v>11027</v>
      </c>
      <c r="AK80" s="42">
        <v>16826</v>
      </c>
      <c r="AL80" s="40">
        <f t="shared" si="13"/>
        <v>92082</v>
      </c>
      <c r="AM80" s="40">
        <f t="shared" si="14"/>
        <v>92082</v>
      </c>
      <c r="AN80" s="40">
        <f t="shared" si="15"/>
        <v>0</v>
      </c>
      <c r="AO80" s="41"/>
    </row>
    <row r="81" spans="1:41" ht="12.9" customHeight="1" x14ac:dyDescent="0.3">
      <c r="A81" s="26">
        <v>8</v>
      </c>
      <c r="B81" s="27" t="s">
        <v>288</v>
      </c>
      <c r="C81" s="28" t="s">
        <v>313</v>
      </c>
      <c r="D81" s="28"/>
      <c r="E81" s="29" t="s">
        <v>314</v>
      </c>
      <c r="F81" s="28" t="s">
        <v>315</v>
      </c>
      <c r="G81" s="28" t="s">
        <v>294</v>
      </c>
      <c r="H81" s="30" t="s">
        <v>38</v>
      </c>
      <c r="I81" s="30" t="s">
        <v>39</v>
      </c>
      <c r="J81" s="28" t="s">
        <v>145</v>
      </c>
      <c r="K81" s="30" t="s">
        <v>40</v>
      </c>
      <c r="L81" s="31" t="s">
        <v>406</v>
      </c>
      <c r="M81" s="28" t="s">
        <v>54</v>
      </c>
      <c r="N81" s="28" t="s">
        <v>10</v>
      </c>
      <c r="O81" s="32"/>
      <c r="P81" s="69" t="s">
        <v>316</v>
      </c>
      <c r="Q81" s="33" t="s">
        <v>317</v>
      </c>
      <c r="R81" s="34">
        <v>45292</v>
      </c>
      <c r="S81" s="34">
        <v>45657</v>
      </c>
      <c r="T81" s="184"/>
      <c r="U81" s="32" t="s">
        <v>45</v>
      </c>
      <c r="V81" s="36">
        <v>100</v>
      </c>
      <c r="W81" s="36">
        <v>0</v>
      </c>
      <c r="X81" s="37">
        <f t="shared" si="11"/>
        <v>100</v>
      </c>
      <c r="Y81" s="73"/>
      <c r="Z81" s="42">
        <v>16829</v>
      </c>
      <c r="AA81" s="42">
        <v>15840</v>
      </c>
      <c r="AB81" s="42">
        <v>16084</v>
      </c>
      <c r="AC81" s="81">
        <v>10642</v>
      </c>
      <c r="AD81" s="40">
        <v>824</v>
      </c>
      <c r="AE81" s="40">
        <v>636</v>
      </c>
      <c r="AF81" s="40">
        <v>11</v>
      </c>
      <c r="AG81" s="42">
        <v>11</v>
      </c>
      <c r="AH81" s="40">
        <v>1632</v>
      </c>
      <c r="AI81" s="40">
        <v>9453</v>
      </c>
      <c r="AJ81" s="42">
        <v>15840</v>
      </c>
      <c r="AK81" s="42">
        <v>18932</v>
      </c>
      <c r="AL81" s="40">
        <f t="shared" si="13"/>
        <v>106734</v>
      </c>
      <c r="AM81" s="40">
        <f t="shared" si="14"/>
        <v>106734</v>
      </c>
      <c r="AN81" s="40">
        <f t="shared" si="15"/>
        <v>0</v>
      </c>
      <c r="AO81" s="41"/>
    </row>
    <row r="82" spans="1:41" ht="12.9" customHeight="1" x14ac:dyDescent="0.3">
      <c r="A82" s="26">
        <v>9</v>
      </c>
      <c r="B82" s="61" t="s">
        <v>288</v>
      </c>
      <c r="C82" s="28" t="s">
        <v>313</v>
      </c>
      <c r="D82" s="28"/>
      <c r="E82" s="28" t="s">
        <v>318</v>
      </c>
      <c r="F82" s="28" t="s">
        <v>315</v>
      </c>
      <c r="G82" s="28" t="s">
        <v>294</v>
      </c>
      <c r="H82" s="30" t="s">
        <v>38</v>
      </c>
      <c r="I82" s="28" t="s">
        <v>39</v>
      </c>
      <c r="J82" s="31" t="s">
        <v>145</v>
      </c>
      <c r="K82" s="30" t="s">
        <v>40</v>
      </c>
      <c r="L82" s="31" t="s">
        <v>406</v>
      </c>
      <c r="M82" s="29" t="s">
        <v>46</v>
      </c>
      <c r="N82" s="28" t="s">
        <v>42</v>
      </c>
      <c r="O82" s="69">
        <v>219</v>
      </c>
      <c r="P82" s="69"/>
      <c r="Q82" s="82" t="s">
        <v>319</v>
      </c>
      <c r="R82" s="34">
        <v>45292</v>
      </c>
      <c r="S82" s="34">
        <v>45657</v>
      </c>
      <c r="T82" s="184"/>
      <c r="U82" s="32" t="s">
        <v>45</v>
      </c>
      <c r="V82" s="37">
        <v>100</v>
      </c>
      <c r="W82" s="37">
        <v>0</v>
      </c>
      <c r="X82" s="37">
        <f t="shared" si="11"/>
        <v>100</v>
      </c>
      <c r="Y82" s="73"/>
      <c r="Z82" s="40">
        <v>43697</v>
      </c>
      <c r="AA82" s="40">
        <v>35919</v>
      </c>
      <c r="AB82" s="40">
        <v>38419</v>
      </c>
      <c r="AC82" s="40">
        <v>22209</v>
      </c>
      <c r="AD82" s="40">
        <v>0</v>
      </c>
      <c r="AE82" s="40">
        <v>0</v>
      </c>
      <c r="AF82" s="40">
        <v>0</v>
      </c>
      <c r="AG82" s="40">
        <v>0</v>
      </c>
      <c r="AH82" s="40">
        <v>2537</v>
      </c>
      <c r="AI82" s="40">
        <v>17265</v>
      </c>
      <c r="AJ82" s="40">
        <v>35919</v>
      </c>
      <c r="AK82" s="40">
        <v>53236</v>
      </c>
      <c r="AL82" s="40">
        <f t="shared" si="13"/>
        <v>249201</v>
      </c>
      <c r="AM82" s="40">
        <f t="shared" si="14"/>
        <v>249201</v>
      </c>
      <c r="AN82" s="40">
        <f t="shared" si="15"/>
        <v>0</v>
      </c>
      <c r="AO82" s="41"/>
    </row>
    <row r="83" spans="1:41" ht="12.9" customHeight="1" x14ac:dyDescent="0.3">
      <c r="A83" s="26">
        <v>10</v>
      </c>
      <c r="B83" s="61" t="s">
        <v>288</v>
      </c>
      <c r="C83" s="28" t="s">
        <v>482</v>
      </c>
      <c r="D83" s="28" t="s">
        <v>483</v>
      </c>
      <c r="E83" s="28" t="s">
        <v>632</v>
      </c>
      <c r="F83" s="28" t="s">
        <v>484</v>
      </c>
      <c r="G83" s="28" t="s">
        <v>291</v>
      </c>
      <c r="H83" s="30" t="s">
        <v>38</v>
      </c>
      <c r="I83" s="28" t="s">
        <v>39</v>
      </c>
      <c r="J83" s="31" t="s">
        <v>145</v>
      </c>
      <c r="K83" s="30" t="s">
        <v>485</v>
      </c>
      <c r="L83" s="31" t="s">
        <v>489</v>
      </c>
      <c r="M83" s="29" t="s">
        <v>46</v>
      </c>
      <c r="N83" s="28" t="s">
        <v>42</v>
      </c>
      <c r="O83" s="69">
        <v>197</v>
      </c>
      <c r="P83" s="69"/>
      <c r="Q83" s="82" t="s">
        <v>486</v>
      </c>
      <c r="R83" s="34">
        <v>45292</v>
      </c>
      <c r="S83" s="34">
        <v>45657</v>
      </c>
      <c r="T83" s="185"/>
      <c r="U83" s="32" t="s">
        <v>45</v>
      </c>
      <c r="V83" s="37">
        <v>100</v>
      </c>
      <c r="W83" s="37">
        <v>0</v>
      </c>
      <c r="X83" s="37">
        <f t="shared" ref="X83" si="16">V83+W83</f>
        <v>100</v>
      </c>
      <c r="Y83" s="73" t="s">
        <v>628</v>
      </c>
      <c r="Z83" s="40">
        <v>38614</v>
      </c>
      <c r="AA83" s="40">
        <v>36857</v>
      </c>
      <c r="AB83" s="40">
        <v>43134</v>
      </c>
      <c r="AC83" s="40">
        <v>32138</v>
      </c>
      <c r="AD83" s="40">
        <v>159</v>
      </c>
      <c r="AE83" s="40">
        <v>0</v>
      </c>
      <c r="AF83" s="40">
        <v>0</v>
      </c>
      <c r="AG83" s="40">
        <v>0</v>
      </c>
      <c r="AH83" s="40">
        <v>0</v>
      </c>
      <c r="AI83" s="40">
        <v>0</v>
      </c>
      <c r="AJ83" s="40">
        <v>23053</v>
      </c>
      <c r="AK83" s="40">
        <v>46018</v>
      </c>
      <c r="AL83" s="40">
        <f t="shared" si="13"/>
        <v>219973</v>
      </c>
      <c r="AM83" s="40">
        <f t="shared" si="14"/>
        <v>219973</v>
      </c>
      <c r="AN83" s="40">
        <f t="shared" si="15"/>
        <v>0</v>
      </c>
      <c r="AO83" s="41"/>
    </row>
    <row r="84" spans="1:41" ht="12.9" customHeight="1" x14ac:dyDescent="0.3">
      <c r="A84" s="26">
        <v>11</v>
      </c>
      <c r="B84" s="61" t="s">
        <v>288</v>
      </c>
      <c r="C84" s="28" t="s">
        <v>482</v>
      </c>
      <c r="D84" s="28" t="s">
        <v>483</v>
      </c>
      <c r="E84" s="28" t="s">
        <v>487</v>
      </c>
      <c r="F84" s="28" t="s">
        <v>484</v>
      </c>
      <c r="G84" s="28" t="s">
        <v>291</v>
      </c>
      <c r="H84" s="30" t="s">
        <v>38</v>
      </c>
      <c r="I84" s="28" t="s">
        <v>39</v>
      </c>
      <c r="J84" s="31" t="s">
        <v>145</v>
      </c>
      <c r="K84" s="30" t="s">
        <v>485</v>
      </c>
      <c r="L84" s="31" t="s">
        <v>406</v>
      </c>
      <c r="M84" s="29" t="s">
        <v>46</v>
      </c>
      <c r="N84" s="28" t="s">
        <v>42</v>
      </c>
      <c r="O84" s="69">
        <v>150</v>
      </c>
      <c r="P84" s="69"/>
      <c r="Q84" s="82" t="s">
        <v>488</v>
      </c>
      <c r="R84" s="34">
        <v>45292</v>
      </c>
      <c r="S84" s="34">
        <v>45657</v>
      </c>
      <c r="T84" s="185"/>
      <c r="U84" s="32" t="s">
        <v>45</v>
      </c>
      <c r="V84" s="37">
        <v>100</v>
      </c>
      <c r="W84" s="37">
        <v>0</v>
      </c>
      <c r="X84" s="37">
        <v>100</v>
      </c>
      <c r="Y84" s="73" t="s">
        <v>628</v>
      </c>
      <c r="Z84" s="40">
        <v>36593</v>
      </c>
      <c r="AA84" s="40">
        <v>35496</v>
      </c>
      <c r="AB84" s="40">
        <v>32305</v>
      </c>
      <c r="AC84" s="40">
        <v>25777</v>
      </c>
      <c r="AD84" s="40">
        <v>6086</v>
      </c>
      <c r="AE84" s="40">
        <v>3208</v>
      </c>
      <c r="AF84" s="40">
        <v>3289</v>
      </c>
      <c r="AG84" s="40">
        <v>3219</v>
      </c>
      <c r="AH84" s="40">
        <v>7894</v>
      </c>
      <c r="AI84" s="40">
        <v>15926</v>
      </c>
      <c r="AJ84" s="40">
        <v>23292</v>
      </c>
      <c r="AK84" s="40">
        <v>40603</v>
      </c>
      <c r="AL84" s="40">
        <f t="shared" si="13"/>
        <v>233688</v>
      </c>
      <c r="AM84" s="40">
        <f t="shared" si="14"/>
        <v>233688</v>
      </c>
      <c r="AN84" s="40">
        <f t="shared" si="15"/>
        <v>0</v>
      </c>
      <c r="AO84" s="41"/>
    </row>
    <row r="85" spans="1:41" ht="12.9" customHeight="1" x14ac:dyDescent="0.3">
      <c r="A85" s="26">
        <v>12</v>
      </c>
      <c r="B85" s="27" t="s">
        <v>288</v>
      </c>
      <c r="C85" s="28" t="s">
        <v>292</v>
      </c>
      <c r="D85" s="28" t="s">
        <v>36</v>
      </c>
      <c r="E85" s="28" t="s">
        <v>320</v>
      </c>
      <c r="F85" s="28" t="s">
        <v>321</v>
      </c>
      <c r="G85" s="28" t="s">
        <v>291</v>
      </c>
      <c r="H85" s="30" t="s">
        <v>38</v>
      </c>
      <c r="I85" s="28" t="s">
        <v>39</v>
      </c>
      <c r="J85" s="31" t="s">
        <v>145</v>
      </c>
      <c r="K85" s="30" t="s">
        <v>40</v>
      </c>
      <c r="L85" s="31" t="s">
        <v>406</v>
      </c>
      <c r="M85" s="29" t="s">
        <v>46</v>
      </c>
      <c r="N85" s="28" t="s">
        <v>42</v>
      </c>
      <c r="O85" s="69">
        <v>176</v>
      </c>
      <c r="P85" s="69"/>
      <c r="Q85" s="80" t="s">
        <v>322</v>
      </c>
      <c r="R85" s="34">
        <v>45292</v>
      </c>
      <c r="S85" s="34">
        <v>45657</v>
      </c>
      <c r="T85" s="185"/>
      <c r="U85" s="32" t="s">
        <v>45</v>
      </c>
      <c r="V85" s="37" t="s">
        <v>323</v>
      </c>
      <c r="W85" s="37" t="s">
        <v>324</v>
      </c>
      <c r="X85" s="37">
        <f t="shared" si="11"/>
        <v>100</v>
      </c>
      <c r="Y85" s="73"/>
      <c r="Z85" s="40">
        <v>15304</v>
      </c>
      <c r="AA85" s="40">
        <v>18920</v>
      </c>
      <c r="AB85" s="40">
        <v>19894</v>
      </c>
      <c r="AC85" s="40">
        <v>12105</v>
      </c>
      <c r="AD85" s="40">
        <v>1124</v>
      </c>
      <c r="AE85" s="40">
        <v>921</v>
      </c>
      <c r="AF85" s="40">
        <v>407</v>
      </c>
      <c r="AG85" s="40">
        <v>238</v>
      </c>
      <c r="AH85" s="40">
        <v>4800</v>
      </c>
      <c r="AI85" s="40">
        <v>9307</v>
      </c>
      <c r="AJ85" s="40">
        <v>15494</v>
      </c>
      <c r="AK85" s="40">
        <v>27091</v>
      </c>
      <c r="AL85" s="40">
        <f t="shared" si="13"/>
        <v>125605</v>
      </c>
      <c r="AM85" s="40">
        <f t="shared" si="14"/>
        <v>125605</v>
      </c>
      <c r="AN85" s="40">
        <f t="shared" si="15"/>
        <v>0</v>
      </c>
      <c r="AO85" s="41"/>
    </row>
    <row r="86" spans="1:41" s="24" customFormat="1" ht="12.9" customHeight="1" x14ac:dyDescent="0.3">
      <c r="A86" s="50">
        <v>1</v>
      </c>
      <c r="B86" s="51" t="s">
        <v>430</v>
      </c>
      <c r="C86" s="52" t="s">
        <v>326</v>
      </c>
      <c r="D86" s="52" t="s">
        <v>327</v>
      </c>
      <c r="E86" s="52" t="s">
        <v>328</v>
      </c>
      <c r="F86" s="52" t="s">
        <v>329</v>
      </c>
      <c r="G86" s="52" t="s">
        <v>428</v>
      </c>
      <c r="H86" s="14" t="s">
        <v>38</v>
      </c>
      <c r="I86" s="14" t="s">
        <v>39</v>
      </c>
      <c r="J86" s="13" t="s">
        <v>145</v>
      </c>
      <c r="K86" s="52" t="s">
        <v>40</v>
      </c>
      <c r="L86" s="52" t="s">
        <v>406</v>
      </c>
      <c r="M86" s="12" t="s">
        <v>41</v>
      </c>
      <c r="N86" s="52" t="s">
        <v>42</v>
      </c>
      <c r="O86" s="53"/>
      <c r="P86" s="54" t="s">
        <v>331</v>
      </c>
      <c r="Q86" s="54" t="s">
        <v>332</v>
      </c>
      <c r="R86" s="19">
        <v>45292</v>
      </c>
      <c r="S86" s="19">
        <v>45657</v>
      </c>
      <c r="T86" s="181" t="s">
        <v>481</v>
      </c>
      <c r="U86" s="70" t="s">
        <v>45</v>
      </c>
      <c r="V86" s="83">
        <v>100</v>
      </c>
      <c r="W86" s="71">
        <v>0</v>
      </c>
      <c r="X86" s="20">
        <f t="shared" si="11"/>
        <v>100</v>
      </c>
      <c r="Y86" s="21"/>
      <c r="Z86" s="58">
        <v>20359</v>
      </c>
      <c r="AA86" s="58">
        <v>0</v>
      </c>
      <c r="AB86" s="58">
        <v>22443</v>
      </c>
      <c r="AC86" s="58"/>
      <c r="AD86" s="58">
        <v>1698</v>
      </c>
      <c r="AE86" s="58">
        <v>2003</v>
      </c>
      <c r="AF86" s="58">
        <v>1052</v>
      </c>
      <c r="AG86" s="58">
        <v>1052</v>
      </c>
      <c r="AH86" s="58">
        <f>470+638</f>
        <v>1108</v>
      </c>
      <c r="AI86" s="58">
        <v>1456</v>
      </c>
      <c r="AJ86" s="58">
        <v>1081</v>
      </c>
      <c r="AK86" s="58">
        <v>20359</v>
      </c>
      <c r="AL86" s="22">
        <f t="shared" si="13"/>
        <v>72611</v>
      </c>
      <c r="AM86" s="22">
        <f t="shared" si="14"/>
        <v>72611</v>
      </c>
      <c r="AN86" s="22">
        <f t="shared" si="15"/>
        <v>0</v>
      </c>
      <c r="AO86" s="23"/>
    </row>
    <row r="87" spans="1:41" s="24" customFormat="1" ht="12.9" customHeight="1" x14ac:dyDescent="0.3">
      <c r="A87" s="50">
        <v>2</v>
      </c>
      <c r="B87" s="51" t="s">
        <v>430</v>
      </c>
      <c r="C87" s="52" t="s">
        <v>337</v>
      </c>
      <c r="D87" s="52" t="s">
        <v>338</v>
      </c>
      <c r="E87" s="52" t="s">
        <v>429</v>
      </c>
      <c r="F87" s="52" t="s">
        <v>329</v>
      </c>
      <c r="G87" s="52" t="s">
        <v>428</v>
      </c>
      <c r="H87" s="14" t="s">
        <v>38</v>
      </c>
      <c r="I87" s="14" t="s">
        <v>39</v>
      </c>
      <c r="J87" s="13" t="s">
        <v>145</v>
      </c>
      <c r="K87" s="52" t="s">
        <v>40</v>
      </c>
      <c r="L87" s="52" t="s">
        <v>406</v>
      </c>
      <c r="M87" s="15" t="s">
        <v>46</v>
      </c>
      <c r="N87" s="52" t="s">
        <v>42</v>
      </c>
      <c r="O87" s="53">
        <v>329</v>
      </c>
      <c r="P87" s="53"/>
      <c r="Q87" s="54" t="s">
        <v>339</v>
      </c>
      <c r="R87" s="19">
        <v>45292</v>
      </c>
      <c r="S87" s="19">
        <v>45657</v>
      </c>
      <c r="T87" s="182"/>
      <c r="U87" s="70" t="s">
        <v>45</v>
      </c>
      <c r="V87" s="71">
        <v>100</v>
      </c>
      <c r="W87" s="71">
        <v>0</v>
      </c>
      <c r="X87" s="20">
        <f t="shared" si="11"/>
        <v>100</v>
      </c>
      <c r="Y87" s="21"/>
      <c r="Z87" s="58">
        <v>55410</v>
      </c>
      <c r="AA87" s="58">
        <v>41557</v>
      </c>
      <c r="AB87" s="58">
        <v>33872</v>
      </c>
      <c r="AC87" s="58">
        <v>14443</v>
      </c>
      <c r="AD87" s="58">
        <v>5411</v>
      </c>
      <c r="AE87" s="58">
        <v>8626</v>
      </c>
      <c r="AF87" s="58">
        <v>5195</v>
      </c>
      <c r="AG87" s="58">
        <v>4243</v>
      </c>
      <c r="AH87" s="58">
        <v>352</v>
      </c>
      <c r="AI87" s="58">
        <v>33872</v>
      </c>
      <c r="AJ87" s="58">
        <v>43735</v>
      </c>
      <c r="AK87" s="58">
        <v>53832</v>
      </c>
      <c r="AL87" s="22">
        <f t="shared" si="13"/>
        <v>300548</v>
      </c>
      <c r="AM87" s="22">
        <f t="shared" si="14"/>
        <v>300548</v>
      </c>
      <c r="AN87" s="22">
        <f t="shared" si="15"/>
        <v>0</v>
      </c>
      <c r="AO87" s="23"/>
    </row>
    <row r="88" spans="1:41" s="24" customFormat="1" ht="12.9" customHeight="1" x14ac:dyDescent="0.3">
      <c r="A88" s="50">
        <v>3</v>
      </c>
      <c r="B88" s="51" t="s">
        <v>325</v>
      </c>
      <c r="C88" s="52" t="s">
        <v>340</v>
      </c>
      <c r="D88" s="52" t="s">
        <v>341</v>
      </c>
      <c r="E88" s="52" t="s">
        <v>342</v>
      </c>
      <c r="F88" s="52" t="s">
        <v>329</v>
      </c>
      <c r="G88" s="52" t="s">
        <v>330</v>
      </c>
      <c r="H88" s="14" t="s">
        <v>38</v>
      </c>
      <c r="I88" s="14" t="s">
        <v>39</v>
      </c>
      <c r="J88" s="13" t="s">
        <v>145</v>
      </c>
      <c r="K88" s="52" t="s">
        <v>40</v>
      </c>
      <c r="L88" s="52" t="s">
        <v>406</v>
      </c>
      <c r="M88" s="12" t="s">
        <v>41</v>
      </c>
      <c r="N88" s="52" t="s">
        <v>42</v>
      </c>
      <c r="O88" s="53"/>
      <c r="P88" s="53" t="s">
        <v>343</v>
      </c>
      <c r="Q88" s="54" t="s">
        <v>344</v>
      </c>
      <c r="R88" s="19">
        <v>45292</v>
      </c>
      <c r="S88" s="19">
        <v>45657</v>
      </c>
      <c r="T88" s="182"/>
      <c r="U88" s="70" t="s">
        <v>45</v>
      </c>
      <c r="V88" s="71">
        <v>100</v>
      </c>
      <c r="W88" s="71">
        <v>0</v>
      </c>
      <c r="X88" s="20">
        <f t="shared" si="11"/>
        <v>100</v>
      </c>
      <c r="Y88" s="21"/>
      <c r="Z88" s="58"/>
      <c r="AA88" s="84">
        <v>5556</v>
      </c>
      <c r="AB88" s="58"/>
      <c r="AC88" s="58">
        <v>4498</v>
      </c>
      <c r="AD88" s="58"/>
      <c r="AE88" s="58">
        <v>1654</v>
      </c>
      <c r="AF88" s="58"/>
      <c r="AG88" s="58">
        <v>177</v>
      </c>
      <c r="AH88" s="58">
        <v>886</v>
      </c>
      <c r="AI88" s="58">
        <v>591</v>
      </c>
      <c r="AJ88" s="58"/>
      <c r="AK88" s="58">
        <f>459+865+4716</f>
        <v>6040</v>
      </c>
      <c r="AL88" s="22">
        <f t="shared" si="13"/>
        <v>19402</v>
      </c>
      <c r="AM88" s="22">
        <f t="shared" si="14"/>
        <v>19402</v>
      </c>
      <c r="AN88" s="22">
        <f t="shared" si="15"/>
        <v>0</v>
      </c>
      <c r="AO88" s="23"/>
    </row>
    <row r="89" spans="1:41" s="24" customFormat="1" ht="12.9" customHeight="1" x14ac:dyDescent="0.3">
      <c r="A89" s="50">
        <v>4</v>
      </c>
      <c r="B89" s="51" t="s">
        <v>325</v>
      </c>
      <c r="C89" s="52" t="s">
        <v>340</v>
      </c>
      <c r="D89" s="52" t="s">
        <v>341</v>
      </c>
      <c r="E89" s="52" t="s">
        <v>345</v>
      </c>
      <c r="F89" s="52" t="s">
        <v>329</v>
      </c>
      <c r="G89" s="52" t="s">
        <v>330</v>
      </c>
      <c r="H89" s="14" t="s">
        <v>38</v>
      </c>
      <c r="I89" s="14" t="s">
        <v>39</v>
      </c>
      <c r="J89" s="13" t="s">
        <v>145</v>
      </c>
      <c r="K89" s="52" t="s">
        <v>40</v>
      </c>
      <c r="L89" s="52" t="s">
        <v>406</v>
      </c>
      <c r="M89" s="12" t="s">
        <v>41</v>
      </c>
      <c r="N89" s="52" t="s">
        <v>42</v>
      </c>
      <c r="O89" s="53"/>
      <c r="P89" s="53" t="s">
        <v>346</v>
      </c>
      <c r="Q89" s="54" t="s">
        <v>347</v>
      </c>
      <c r="R89" s="19">
        <v>45292</v>
      </c>
      <c r="S89" s="19">
        <v>45657</v>
      </c>
      <c r="T89" s="182"/>
      <c r="U89" s="70" t="s">
        <v>45</v>
      </c>
      <c r="V89" s="71">
        <v>100</v>
      </c>
      <c r="W89" s="71">
        <v>0</v>
      </c>
      <c r="X89" s="20">
        <f t="shared" si="11"/>
        <v>100</v>
      </c>
      <c r="Y89" s="21"/>
      <c r="Z89" s="58"/>
      <c r="AA89" s="58">
        <f>1057+5764+619</f>
        <v>7440</v>
      </c>
      <c r="AB89" s="58"/>
      <c r="AC89" s="58">
        <v>5748</v>
      </c>
      <c r="AD89" s="58"/>
      <c r="AE89" s="58">
        <v>1300</v>
      </c>
      <c r="AF89" s="58"/>
      <c r="AG89" s="58">
        <f>48+11</f>
        <v>59</v>
      </c>
      <c r="AH89" s="58">
        <v>717</v>
      </c>
      <c r="AI89" s="58">
        <v>42</v>
      </c>
      <c r="AJ89" s="58"/>
      <c r="AK89" s="58">
        <f>1057+5764+619</f>
        <v>7440</v>
      </c>
      <c r="AL89" s="22">
        <f t="shared" si="13"/>
        <v>22746</v>
      </c>
      <c r="AM89" s="22">
        <f t="shared" si="14"/>
        <v>22746</v>
      </c>
      <c r="AN89" s="22">
        <f t="shared" si="15"/>
        <v>0</v>
      </c>
      <c r="AO89" s="23"/>
    </row>
    <row r="90" spans="1:41" s="24" customFormat="1" ht="12.9" customHeight="1" x14ac:dyDescent="0.3">
      <c r="A90" s="50">
        <v>5</v>
      </c>
      <c r="B90" s="51" t="s">
        <v>430</v>
      </c>
      <c r="C90" s="52" t="s">
        <v>432</v>
      </c>
      <c r="D90" s="52" t="s">
        <v>348</v>
      </c>
      <c r="E90" s="52" t="s">
        <v>431</v>
      </c>
      <c r="F90" s="52" t="s">
        <v>329</v>
      </c>
      <c r="G90" s="52" t="s">
        <v>428</v>
      </c>
      <c r="H90" s="14" t="s">
        <v>38</v>
      </c>
      <c r="I90" s="14" t="s">
        <v>39</v>
      </c>
      <c r="J90" s="13" t="s">
        <v>145</v>
      </c>
      <c r="K90" s="52" t="s">
        <v>40</v>
      </c>
      <c r="L90" s="52" t="s">
        <v>406</v>
      </c>
      <c r="M90" s="15" t="s">
        <v>46</v>
      </c>
      <c r="N90" s="52" t="s">
        <v>42</v>
      </c>
      <c r="O90" s="53">
        <v>130</v>
      </c>
      <c r="P90" s="55"/>
      <c r="Q90" s="54" t="s">
        <v>349</v>
      </c>
      <c r="R90" s="19">
        <v>45292</v>
      </c>
      <c r="S90" s="19">
        <v>45657</v>
      </c>
      <c r="T90" s="182"/>
      <c r="U90" s="70" t="s">
        <v>45</v>
      </c>
      <c r="V90" s="71">
        <v>100</v>
      </c>
      <c r="W90" s="71">
        <v>0</v>
      </c>
      <c r="X90" s="20">
        <f t="shared" si="11"/>
        <v>100</v>
      </c>
      <c r="Y90" s="21"/>
      <c r="Z90" s="58">
        <v>26796</v>
      </c>
      <c r="AA90" s="58">
        <v>24672</v>
      </c>
      <c r="AB90" s="58">
        <v>22654</v>
      </c>
      <c r="AC90" s="58">
        <v>14431</v>
      </c>
      <c r="AD90" s="58">
        <v>8139</v>
      </c>
      <c r="AE90" s="58">
        <v>5111</v>
      </c>
      <c r="AF90" s="58">
        <v>3093</v>
      </c>
      <c r="AG90" s="58">
        <v>8139</v>
      </c>
      <c r="AH90" s="58">
        <v>8117</v>
      </c>
      <c r="AI90" s="58">
        <v>10391</v>
      </c>
      <c r="AJ90" s="58">
        <v>20623</v>
      </c>
      <c r="AK90" s="58">
        <v>31190</v>
      </c>
      <c r="AL90" s="22">
        <f t="shared" si="13"/>
        <v>183356</v>
      </c>
      <c r="AM90" s="22">
        <f t="shared" si="14"/>
        <v>183356</v>
      </c>
      <c r="AN90" s="22">
        <f t="shared" si="15"/>
        <v>0</v>
      </c>
      <c r="AO90" s="23"/>
    </row>
    <row r="91" spans="1:41" s="24" customFormat="1" ht="12.9" customHeight="1" x14ac:dyDescent="0.3">
      <c r="A91" s="50">
        <v>6</v>
      </c>
      <c r="B91" s="51" t="s">
        <v>438</v>
      </c>
      <c r="C91" s="52" t="s">
        <v>439</v>
      </c>
      <c r="D91" s="52" t="s">
        <v>350</v>
      </c>
      <c r="E91" s="52" t="s">
        <v>351</v>
      </c>
      <c r="F91" s="52" t="s">
        <v>329</v>
      </c>
      <c r="G91" s="52" t="s">
        <v>428</v>
      </c>
      <c r="H91" s="14" t="s">
        <v>38</v>
      </c>
      <c r="I91" s="14" t="s">
        <v>39</v>
      </c>
      <c r="J91" s="13" t="s">
        <v>145</v>
      </c>
      <c r="K91" s="52" t="s">
        <v>40</v>
      </c>
      <c r="L91" s="52" t="s">
        <v>406</v>
      </c>
      <c r="M91" s="12" t="s">
        <v>41</v>
      </c>
      <c r="N91" s="52" t="s">
        <v>42</v>
      </c>
      <c r="O91" s="53"/>
      <c r="P91" s="53" t="s">
        <v>433</v>
      </c>
      <c r="Q91" s="54" t="s">
        <v>352</v>
      </c>
      <c r="R91" s="19">
        <v>45292</v>
      </c>
      <c r="S91" s="19">
        <v>45657</v>
      </c>
      <c r="T91" s="182"/>
      <c r="U91" s="70" t="s">
        <v>45</v>
      </c>
      <c r="V91" s="71">
        <v>100</v>
      </c>
      <c r="W91" s="71">
        <v>0</v>
      </c>
      <c r="X91" s="20">
        <f t="shared" si="11"/>
        <v>100</v>
      </c>
      <c r="Y91" s="21"/>
      <c r="Z91" s="58">
        <v>0</v>
      </c>
      <c r="AA91" s="58">
        <v>15371</v>
      </c>
      <c r="AB91" s="58">
        <v>0</v>
      </c>
      <c r="AC91" s="58">
        <v>5955</v>
      </c>
      <c r="AD91" s="58">
        <v>0</v>
      </c>
      <c r="AE91" s="58">
        <v>901</v>
      </c>
      <c r="AF91" s="58">
        <v>0</v>
      </c>
      <c r="AG91" s="58">
        <f>221+424</f>
        <v>645</v>
      </c>
      <c r="AH91" s="58">
        <v>1589</v>
      </c>
      <c r="AI91" s="58">
        <f>1060+2347</f>
        <v>3407</v>
      </c>
      <c r="AJ91" s="58">
        <v>0</v>
      </c>
      <c r="AK91" s="58">
        <f>12799+1136</f>
        <v>13935</v>
      </c>
      <c r="AL91" s="22">
        <f>Z91+AA91+AB91+AC91+AE91+AF91+AG91+AH91+AI91+AJ91+AK91+AD92</f>
        <v>41803</v>
      </c>
      <c r="AM91" s="22">
        <f t="shared" si="14"/>
        <v>41803</v>
      </c>
      <c r="AN91" s="22">
        <f t="shared" si="15"/>
        <v>0</v>
      </c>
      <c r="AO91" s="23"/>
    </row>
    <row r="92" spans="1:41" s="24" customFormat="1" ht="12.9" customHeight="1" x14ac:dyDescent="0.3">
      <c r="A92" s="50">
        <v>7</v>
      </c>
      <c r="B92" s="51" t="s">
        <v>438</v>
      </c>
      <c r="C92" s="52" t="s">
        <v>439</v>
      </c>
      <c r="D92" s="52" t="s">
        <v>353</v>
      </c>
      <c r="E92" s="52" t="s">
        <v>354</v>
      </c>
      <c r="F92" s="52" t="s">
        <v>329</v>
      </c>
      <c r="G92" s="52" t="s">
        <v>330</v>
      </c>
      <c r="H92" s="14" t="s">
        <v>38</v>
      </c>
      <c r="I92" s="14" t="s">
        <v>39</v>
      </c>
      <c r="J92" s="13" t="s">
        <v>145</v>
      </c>
      <c r="K92" s="52" t="s">
        <v>40</v>
      </c>
      <c r="L92" s="52" t="s">
        <v>406</v>
      </c>
      <c r="M92" s="12" t="s">
        <v>41</v>
      </c>
      <c r="N92" s="52" t="s">
        <v>42</v>
      </c>
      <c r="O92" s="53"/>
      <c r="P92" s="53" t="s">
        <v>440</v>
      </c>
      <c r="Q92" s="54" t="s">
        <v>355</v>
      </c>
      <c r="R92" s="19">
        <v>45292</v>
      </c>
      <c r="S92" s="19">
        <v>45657</v>
      </c>
      <c r="T92" s="182"/>
      <c r="U92" s="70" t="s">
        <v>45</v>
      </c>
      <c r="V92" s="71">
        <v>100</v>
      </c>
      <c r="W92" s="71">
        <v>0</v>
      </c>
      <c r="X92" s="20">
        <f t="shared" si="11"/>
        <v>100</v>
      </c>
      <c r="Y92" s="21"/>
      <c r="Z92" s="58">
        <v>0</v>
      </c>
      <c r="AA92" s="58">
        <v>10973</v>
      </c>
      <c r="AB92" s="58">
        <v>0</v>
      </c>
      <c r="AC92" s="58">
        <v>7745</v>
      </c>
      <c r="AD92" s="58">
        <v>0</v>
      </c>
      <c r="AE92" s="58">
        <v>1311</v>
      </c>
      <c r="AF92" s="58">
        <v>0</v>
      </c>
      <c r="AG92" s="58">
        <f>365+274</f>
        <v>639</v>
      </c>
      <c r="AH92" s="58">
        <v>1028</v>
      </c>
      <c r="AI92" s="58">
        <f>1487+686</f>
        <v>2173</v>
      </c>
      <c r="AJ92" s="58">
        <v>0</v>
      </c>
      <c r="AK92" s="58">
        <v>9088</v>
      </c>
      <c r="AL92" s="22">
        <f t="shared" ref="AL92:AL98" si="17">Z92+AA92+AB92+AC92+AE92+AF92+AG92+AH92+AI92+AJ92+AK92+AD92</f>
        <v>32957</v>
      </c>
      <c r="AM92" s="22">
        <f t="shared" si="14"/>
        <v>32957</v>
      </c>
      <c r="AN92" s="22">
        <f t="shared" si="15"/>
        <v>0</v>
      </c>
      <c r="AO92" s="23"/>
    </row>
    <row r="93" spans="1:41" s="24" customFormat="1" ht="12.9" customHeight="1" x14ac:dyDescent="0.3">
      <c r="A93" s="50">
        <v>8</v>
      </c>
      <c r="B93" s="51" t="s">
        <v>438</v>
      </c>
      <c r="C93" s="52" t="s">
        <v>439</v>
      </c>
      <c r="D93" s="52" t="s">
        <v>356</v>
      </c>
      <c r="E93" s="52" t="s">
        <v>357</v>
      </c>
      <c r="F93" s="52" t="s">
        <v>329</v>
      </c>
      <c r="G93" s="52" t="s">
        <v>330</v>
      </c>
      <c r="H93" s="14" t="s">
        <v>38</v>
      </c>
      <c r="I93" s="14" t="s">
        <v>39</v>
      </c>
      <c r="J93" s="13" t="s">
        <v>145</v>
      </c>
      <c r="K93" s="52" t="s">
        <v>40</v>
      </c>
      <c r="L93" s="52" t="s">
        <v>406</v>
      </c>
      <c r="M93" s="12" t="s">
        <v>41</v>
      </c>
      <c r="N93" s="52" t="s">
        <v>42</v>
      </c>
      <c r="O93" s="53"/>
      <c r="P93" s="53" t="s">
        <v>437</v>
      </c>
      <c r="Q93" s="54" t="s">
        <v>358</v>
      </c>
      <c r="R93" s="19">
        <v>45292</v>
      </c>
      <c r="S93" s="19">
        <v>45657</v>
      </c>
      <c r="T93" s="182"/>
      <c r="U93" s="70" t="s">
        <v>45</v>
      </c>
      <c r="V93" s="71">
        <v>100</v>
      </c>
      <c r="W93" s="71">
        <v>0</v>
      </c>
      <c r="X93" s="20">
        <f t="shared" si="11"/>
        <v>100</v>
      </c>
      <c r="Y93" s="21"/>
      <c r="Z93" s="58">
        <v>4915</v>
      </c>
      <c r="AA93" s="58">
        <v>0</v>
      </c>
      <c r="AB93" s="58">
        <v>17735</v>
      </c>
      <c r="AC93" s="58">
        <v>0</v>
      </c>
      <c r="AD93" s="58">
        <v>5334</v>
      </c>
      <c r="AE93" s="58">
        <v>0</v>
      </c>
      <c r="AF93" s="58">
        <v>2036</v>
      </c>
      <c r="AG93" s="58">
        <v>985</v>
      </c>
      <c r="AH93" s="58">
        <f>832+638</f>
        <v>1470</v>
      </c>
      <c r="AI93" s="58">
        <v>3225</v>
      </c>
      <c r="AJ93" s="58">
        <v>2288</v>
      </c>
      <c r="AK93" s="58">
        <v>4915</v>
      </c>
      <c r="AL93" s="22">
        <f t="shared" si="17"/>
        <v>42903</v>
      </c>
      <c r="AM93" s="22">
        <f t="shared" si="14"/>
        <v>42903</v>
      </c>
      <c r="AN93" s="22">
        <f t="shared" si="15"/>
        <v>0</v>
      </c>
      <c r="AO93" s="23"/>
    </row>
    <row r="94" spans="1:41" s="24" customFormat="1" ht="12.9" customHeight="1" x14ac:dyDescent="0.3">
      <c r="A94" s="50">
        <v>9</v>
      </c>
      <c r="B94" s="51" t="s">
        <v>325</v>
      </c>
      <c r="C94" s="52" t="s">
        <v>333</v>
      </c>
      <c r="D94" s="52" t="s">
        <v>334</v>
      </c>
      <c r="E94" s="52" t="s">
        <v>328</v>
      </c>
      <c r="F94" s="52" t="s">
        <v>329</v>
      </c>
      <c r="G94" s="52" t="s">
        <v>428</v>
      </c>
      <c r="H94" s="14" t="s">
        <v>38</v>
      </c>
      <c r="I94" s="14" t="s">
        <v>39</v>
      </c>
      <c r="J94" s="13" t="s">
        <v>145</v>
      </c>
      <c r="K94" s="52" t="s">
        <v>40</v>
      </c>
      <c r="L94" s="52" t="s">
        <v>406</v>
      </c>
      <c r="M94" s="12" t="s">
        <v>41</v>
      </c>
      <c r="N94" s="52" t="s">
        <v>42</v>
      </c>
      <c r="O94" s="53"/>
      <c r="P94" s="53" t="s">
        <v>335</v>
      </c>
      <c r="Q94" s="54" t="s">
        <v>336</v>
      </c>
      <c r="R94" s="19">
        <v>45292</v>
      </c>
      <c r="S94" s="19">
        <v>45657</v>
      </c>
      <c r="T94" s="182"/>
      <c r="U94" s="70" t="s">
        <v>45</v>
      </c>
      <c r="V94" s="71">
        <v>100</v>
      </c>
      <c r="W94" s="71">
        <v>0</v>
      </c>
      <c r="X94" s="20">
        <f t="shared" si="11"/>
        <v>100</v>
      </c>
      <c r="Y94" s="21"/>
      <c r="Z94" s="58">
        <v>25425</v>
      </c>
      <c r="AA94" s="58">
        <v>0</v>
      </c>
      <c r="AB94" s="58">
        <v>43213</v>
      </c>
      <c r="AC94" s="58">
        <v>824</v>
      </c>
      <c r="AD94" s="58">
        <v>16677</v>
      </c>
      <c r="AE94" s="58">
        <v>2477</v>
      </c>
      <c r="AF94" s="58">
        <v>1530</v>
      </c>
      <c r="AG94" s="58">
        <v>1706</v>
      </c>
      <c r="AH94" s="58">
        <v>6028</v>
      </c>
      <c r="AI94" s="58">
        <v>8936</v>
      </c>
      <c r="AJ94" s="58">
        <v>20576</v>
      </c>
      <c r="AK94" s="58">
        <v>28136</v>
      </c>
      <c r="AL94" s="22">
        <f t="shared" si="17"/>
        <v>155528</v>
      </c>
      <c r="AM94" s="22">
        <f t="shared" si="14"/>
        <v>155528</v>
      </c>
      <c r="AN94" s="22">
        <f t="shared" si="15"/>
        <v>0</v>
      </c>
      <c r="AO94" s="23"/>
    </row>
    <row r="95" spans="1:41" s="91" customFormat="1" ht="12.9" customHeight="1" x14ac:dyDescent="0.25">
      <c r="A95" s="50">
        <v>10</v>
      </c>
      <c r="B95" s="51" t="s">
        <v>469</v>
      </c>
      <c r="C95" s="85" t="s">
        <v>326</v>
      </c>
      <c r="D95" s="85" t="s">
        <v>470</v>
      </c>
      <c r="E95" s="85" t="s">
        <v>471</v>
      </c>
      <c r="F95" s="85" t="s">
        <v>329</v>
      </c>
      <c r="G95" s="85" t="s">
        <v>428</v>
      </c>
      <c r="H95" s="14" t="s">
        <v>38</v>
      </c>
      <c r="I95" s="86" t="s">
        <v>39</v>
      </c>
      <c r="J95" s="13" t="s">
        <v>450</v>
      </c>
      <c r="K95" s="85" t="s">
        <v>40</v>
      </c>
      <c r="L95" s="52" t="s">
        <v>406</v>
      </c>
      <c r="M95" s="13" t="s">
        <v>54</v>
      </c>
      <c r="N95" s="85" t="s">
        <v>42</v>
      </c>
      <c r="O95" s="53"/>
      <c r="P95" s="54" t="s">
        <v>472</v>
      </c>
      <c r="Q95" s="54" t="s">
        <v>473</v>
      </c>
      <c r="R95" s="19">
        <v>45292</v>
      </c>
      <c r="S95" s="19">
        <v>45657</v>
      </c>
      <c r="T95" s="182"/>
      <c r="U95" s="70" t="s">
        <v>45</v>
      </c>
      <c r="V95" s="87">
        <v>100</v>
      </c>
      <c r="W95" s="87">
        <v>0</v>
      </c>
      <c r="X95" s="88">
        <f t="shared" si="11"/>
        <v>100</v>
      </c>
      <c r="Y95" s="89"/>
      <c r="Z95" s="90">
        <v>16034</v>
      </c>
      <c r="AA95" s="90">
        <v>14747</v>
      </c>
      <c r="AB95" s="90">
        <v>11824</v>
      </c>
      <c r="AC95" s="90">
        <v>7451</v>
      </c>
      <c r="AD95" s="90">
        <v>3225</v>
      </c>
      <c r="AE95" s="90">
        <v>3505</v>
      </c>
      <c r="AF95" s="90">
        <v>2683</v>
      </c>
      <c r="AG95" s="90">
        <v>2785</v>
      </c>
      <c r="AH95" s="90">
        <v>5736</v>
      </c>
      <c r="AI95" s="90">
        <v>7992</v>
      </c>
      <c r="AJ95" s="90">
        <v>13449</v>
      </c>
      <c r="AK95" s="90">
        <v>17010</v>
      </c>
      <c r="AL95" s="22">
        <f t="shared" si="17"/>
        <v>106441</v>
      </c>
      <c r="AM95" s="22">
        <f t="shared" si="14"/>
        <v>106441</v>
      </c>
      <c r="AN95" s="22">
        <f t="shared" si="15"/>
        <v>0</v>
      </c>
      <c r="AO95" s="23"/>
    </row>
    <row r="96" spans="1:41" s="91" customFormat="1" ht="12.9" customHeight="1" x14ac:dyDescent="0.25">
      <c r="A96" s="50">
        <v>11</v>
      </c>
      <c r="B96" s="51" t="s">
        <v>469</v>
      </c>
      <c r="C96" s="85" t="s">
        <v>474</v>
      </c>
      <c r="D96" s="85" t="s">
        <v>470</v>
      </c>
      <c r="E96" s="85" t="s">
        <v>471</v>
      </c>
      <c r="F96" s="85" t="s">
        <v>329</v>
      </c>
      <c r="G96" s="85" t="s">
        <v>428</v>
      </c>
      <c r="H96" s="14" t="s">
        <v>38</v>
      </c>
      <c r="I96" s="86" t="s">
        <v>39</v>
      </c>
      <c r="J96" s="13" t="s">
        <v>450</v>
      </c>
      <c r="K96" s="85" t="s">
        <v>40</v>
      </c>
      <c r="L96" s="52" t="s">
        <v>406</v>
      </c>
      <c r="M96" s="12" t="s">
        <v>41</v>
      </c>
      <c r="N96" s="85" t="s">
        <v>42</v>
      </c>
      <c r="O96" s="53"/>
      <c r="P96" s="54" t="s">
        <v>475</v>
      </c>
      <c r="Q96" s="54" t="s">
        <v>476</v>
      </c>
      <c r="R96" s="19">
        <v>45292</v>
      </c>
      <c r="S96" s="19">
        <v>45657</v>
      </c>
      <c r="T96" s="182"/>
      <c r="U96" s="70" t="s">
        <v>45</v>
      </c>
      <c r="V96" s="87">
        <v>22.43</v>
      </c>
      <c r="W96" s="87">
        <v>77.569999999999993</v>
      </c>
      <c r="X96" s="88">
        <f>V96+W96</f>
        <v>100</v>
      </c>
      <c r="Y96" s="89"/>
      <c r="Z96" s="92"/>
      <c r="AA96" s="92">
        <v>0</v>
      </c>
      <c r="AB96" s="92"/>
      <c r="AC96" s="92">
        <v>0</v>
      </c>
      <c r="AD96" s="92"/>
      <c r="AE96" s="92">
        <v>1883</v>
      </c>
      <c r="AF96" s="92"/>
      <c r="AG96" s="92">
        <v>11</v>
      </c>
      <c r="AH96" s="92">
        <v>0</v>
      </c>
      <c r="AI96" s="92">
        <v>0</v>
      </c>
      <c r="AJ96" s="92"/>
      <c r="AK96" s="92">
        <v>0</v>
      </c>
      <c r="AL96" s="22">
        <f t="shared" si="17"/>
        <v>1894</v>
      </c>
      <c r="AM96" s="22">
        <f t="shared" si="14"/>
        <v>425</v>
      </c>
      <c r="AN96" s="22">
        <f t="shared" si="15"/>
        <v>1469</v>
      </c>
      <c r="AO96" s="23"/>
    </row>
    <row r="97" spans="1:41" s="91" customFormat="1" ht="12.9" customHeight="1" x14ac:dyDescent="0.25">
      <c r="A97" s="50">
        <v>12</v>
      </c>
      <c r="B97" s="51" t="s">
        <v>469</v>
      </c>
      <c r="C97" s="85" t="s">
        <v>340</v>
      </c>
      <c r="D97" s="85" t="s">
        <v>477</v>
      </c>
      <c r="E97" s="85" t="s">
        <v>478</v>
      </c>
      <c r="F97" s="85" t="s">
        <v>329</v>
      </c>
      <c r="G97" s="85" t="s">
        <v>330</v>
      </c>
      <c r="H97" s="14" t="s">
        <v>38</v>
      </c>
      <c r="I97" s="86" t="s">
        <v>39</v>
      </c>
      <c r="J97" s="13" t="s">
        <v>450</v>
      </c>
      <c r="K97" s="85" t="s">
        <v>40</v>
      </c>
      <c r="L97" s="52" t="s">
        <v>406</v>
      </c>
      <c r="M97" s="12" t="s">
        <v>41</v>
      </c>
      <c r="N97" s="85" t="s">
        <v>42</v>
      </c>
      <c r="O97" s="53"/>
      <c r="P97" s="54" t="s">
        <v>479</v>
      </c>
      <c r="Q97" s="54" t="s">
        <v>480</v>
      </c>
      <c r="R97" s="19">
        <v>45292</v>
      </c>
      <c r="S97" s="19">
        <v>45657</v>
      </c>
      <c r="T97" s="182"/>
      <c r="U97" s="70" t="s">
        <v>45</v>
      </c>
      <c r="V97" s="87">
        <v>100</v>
      </c>
      <c r="W97" s="87">
        <v>0</v>
      </c>
      <c r="X97" s="88">
        <f t="shared" si="11"/>
        <v>100</v>
      </c>
      <c r="Y97" s="89"/>
      <c r="Z97" s="90">
        <v>12037</v>
      </c>
      <c r="AA97" s="90">
        <v>0</v>
      </c>
      <c r="AB97" s="90">
        <v>20378</v>
      </c>
      <c r="AC97" s="90">
        <v>0</v>
      </c>
      <c r="AD97" s="90">
        <v>10360</v>
      </c>
      <c r="AE97" s="90"/>
      <c r="AF97" s="90">
        <v>1869</v>
      </c>
      <c r="AG97" s="90">
        <v>2107</v>
      </c>
      <c r="AH97" s="90">
        <v>2039</v>
      </c>
      <c r="AI97" s="90">
        <v>7047</v>
      </c>
      <c r="AJ97" s="90">
        <v>6820</v>
      </c>
      <c r="AK97" s="90">
        <v>12778</v>
      </c>
      <c r="AL97" s="22">
        <f t="shared" si="17"/>
        <v>75435</v>
      </c>
      <c r="AM97" s="22">
        <f t="shared" si="14"/>
        <v>75435</v>
      </c>
      <c r="AN97" s="22">
        <f t="shared" si="15"/>
        <v>0</v>
      </c>
      <c r="AO97" s="23"/>
    </row>
    <row r="98" spans="1:41" s="100" customFormat="1" ht="12.9" customHeight="1" x14ac:dyDescent="0.3">
      <c r="A98" s="50">
        <v>13</v>
      </c>
      <c r="B98" s="51" t="s">
        <v>367</v>
      </c>
      <c r="C98" s="12" t="s">
        <v>359</v>
      </c>
      <c r="D98" s="93" t="s">
        <v>360</v>
      </c>
      <c r="E98" s="94" t="s">
        <v>361</v>
      </c>
      <c r="F98" s="94" t="s">
        <v>329</v>
      </c>
      <c r="G98" s="94" t="s">
        <v>330</v>
      </c>
      <c r="H98" s="14" t="s">
        <v>38</v>
      </c>
      <c r="I98" s="93" t="s">
        <v>39</v>
      </c>
      <c r="J98" s="13" t="s">
        <v>145</v>
      </c>
      <c r="K98" s="93" t="s">
        <v>94</v>
      </c>
      <c r="L98" s="52" t="s">
        <v>406</v>
      </c>
      <c r="M98" s="12" t="s">
        <v>41</v>
      </c>
      <c r="N98" s="52" t="s">
        <v>42</v>
      </c>
      <c r="O98" s="95"/>
      <c r="P98" s="95" t="s">
        <v>362</v>
      </c>
      <c r="Q98" s="96" t="s">
        <v>363</v>
      </c>
      <c r="R98" s="19">
        <v>45292</v>
      </c>
      <c r="S98" s="19">
        <v>45657</v>
      </c>
      <c r="T98" s="182"/>
      <c r="U98" s="95" t="s">
        <v>45</v>
      </c>
      <c r="V98" s="97">
        <v>100</v>
      </c>
      <c r="W98" s="83">
        <v>0</v>
      </c>
      <c r="X98" s="20">
        <f t="shared" si="11"/>
        <v>100</v>
      </c>
      <c r="Y98" s="21"/>
      <c r="Z98" s="98">
        <v>0</v>
      </c>
      <c r="AA98" s="99">
        <v>11023</v>
      </c>
      <c r="AB98" s="98">
        <v>0</v>
      </c>
      <c r="AC98" s="98">
        <v>3891</v>
      </c>
      <c r="AD98" s="98">
        <v>0</v>
      </c>
      <c r="AE98" s="98">
        <v>1713</v>
      </c>
      <c r="AF98" s="98">
        <v>0</v>
      </c>
      <c r="AG98" s="98">
        <v>1213</v>
      </c>
      <c r="AH98" s="98">
        <v>0</v>
      </c>
      <c r="AI98" s="98">
        <v>2683</v>
      </c>
      <c r="AJ98" s="99">
        <v>0</v>
      </c>
      <c r="AK98" s="99">
        <v>11023</v>
      </c>
      <c r="AL98" s="22">
        <f t="shared" si="17"/>
        <v>31546</v>
      </c>
      <c r="AM98" s="22">
        <f t="shared" si="14"/>
        <v>31546</v>
      </c>
      <c r="AN98" s="22">
        <f t="shared" si="15"/>
        <v>0</v>
      </c>
      <c r="AO98" s="23"/>
    </row>
    <row r="99" spans="1:41" s="107" customFormat="1" ht="12.9" customHeight="1" x14ac:dyDescent="0.3">
      <c r="A99" s="69">
        <v>1</v>
      </c>
      <c r="B99" s="27" t="s">
        <v>622</v>
      </c>
      <c r="C99" s="28" t="s">
        <v>491</v>
      </c>
      <c r="D99" s="28" t="s">
        <v>492</v>
      </c>
      <c r="E99" s="28" t="s">
        <v>490</v>
      </c>
      <c r="F99" s="28" t="s">
        <v>237</v>
      </c>
      <c r="G99" s="28" t="s">
        <v>238</v>
      </c>
      <c r="H99" s="30" t="s">
        <v>38</v>
      </c>
      <c r="I99" s="101" t="s">
        <v>39</v>
      </c>
      <c r="J99" s="28" t="s">
        <v>493</v>
      </c>
      <c r="K99" s="28" t="s">
        <v>40</v>
      </c>
      <c r="L99" s="28" t="s">
        <v>494</v>
      </c>
      <c r="M99" s="28" t="s">
        <v>54</v>
      </c>
      <c r="N99" s="28" t="s">
        <v>10</v>
      </c>
      <c r="O99" s="69"/>
      <c r="P99" s="48" t="s">
        <v>495</v>
      </c>
      <c r="Q99" s="80" t="s">
        <v>496</v>
      </c>
      <c r="R99" s="34">
        <v>45292</v>
      </c>
      <c r="S99" s="34">
        <v>45657</v>
      </c>
      <c r="T99" s="154" t="s">
        <v>629</v>
      </c>
      <c r="U99" s="102" t="s">
        <v>45</v>
      </c>
      <c r="V99" s="103" t="s">
        <v>323</v>
      </c>
      <c r="W99" s="104" t="s">
        <v>324</v>
      </c>
      <c r="X99" s="105">
        <f>W99+V99</f>
        <v>100</v>
      </c>
      <c r="Y99" s="106"/>
      <c r="Z99" s="39">
        <v>22512</v>
      </c>
      <c r="AA99" s="39">
        <v>21320</v>
      </c>
      <c r="AB99" s="39">
        <v>19193</v>
      </c>
      <c r="AC99" s="39">
        <v>14223</v>
      </c>
      <c r="AD99" s="39">
        <v>3310</v>
      </c>
      <c r="AE99" s="39">
        <v>0</v>
      </c>
      <c r="AF99" s="39">
        <v>0</v>
      </c>
      <c r="AG99" s="39">
        <v>0</v>
      </c>
      <c r="AH99" s="39">
        <v>3258</v>
      </c>
      <c r="AI99" s="39">
        <v>10508</v>
      </c>
      <c r="AJ99" s="39">
        <v>16055</v>
      </c>
      <c r="AK99" s="39">
        <v>24136</v>
      </c>
      <c r="AL99" s="39">
        <f t="shared" ref="AL99:AL131" si="18">AK99+AJ99+AI99+AH99+AG99+AF99+AE99+AD99+AC99+AB99+AA99+Z99</f>
        <v>134515</v>
      </c>
      <c r="AM99" s="40">
        <f t="shared" si="14"/>
        <v>134515</v>
      </c>
      <c r="AN99" s="40">
        <f t="shared" si="15"/>
        <v>0</v>
      </c>
      <c r="AO99" s="41"/>
    </row>
    <row r="100" spans="1:41" s="107" customFormat="1" ht="12.9" customHeight="1" x14ac:dyDescent="0.3">
      <c r="A100" s="69">
        <v>2</v>
      </c>
      <c r="B100" s="27" t="s">
        <v>622</v>
      </c>
      <c r="C100" s="28" t="s">
        <v>491</v>
      </c>
      <c r="D100" s="28" t="s">
        <v>350</v>
      </c>
      <c r="E100" s="28" t="s">
        <v>497</v>
      </c>
      <c r="F100" s="28" t="s">
        <v>237</v>
      </c>
      <c r="G100" s="28" t="s">
        <v>238</v>
      </c>
      <c r="H100" s="30" t="s">
        <v>38</v>
      </c>
      <c r="I100" s="101" t="s">
        <v>39</v>
      </c>
      <c r="J100" s="28" t="s">
        <v>493</v>
      </c>
      <c r="K100" s="28" t="s">
        <v>40</v>
      </c>
      <c r="L100" s="28" t="s">
        <v>494</v>
      </c>
      <c r="M100" s="28" t="s">
        <v>54</v>
      </c>
      <c r="N100" s="28" t="s">
        <v>10</v>
      </c>
      <c r="O100" s="69"/>
      <c r="P100" s="69" t="s">
        <v>498</v>
      </c>
      <c r="Q100" s="80" t="s">
        <v>499</v>
      </c>
      <c r="R100" s="34">
        <v>45292</v>
      </c>
      <c r="S100" s="34">
        <v>45657</v>
      </c>
      <c r="T100" s="155"/>
      <c r="U100" s="102" t="s">
        <v>45</v>
      </c>
      <c r="V100" s="103" t="s">
        <v>323</v>
      </c>
      <c r="W100" s="104" t="s">
        <v>324</v>
      </c>
      <c r="X100" s="105">
        <f t="shared" ref="X100:X131" si="19">W100+V100</f>
        <v>100</v>
      </c>
      <c r="Y100" s="106"/>
      <c r="Z100" s="39">
        <v>22500</v>
      </c>
      <c r="AA100" s="39">
        <v>21285</v>
      </c>
      <c r="AB100" s="39">
        <v>20571</v>
      </c>
      <c r="AC100" s="39">
        <v>11648</v>
      </c>
      <c r="AD100" s="39">
        <v>3460</v>
      </c>
      <c r="AE100" s="39">
        <v>0</v>
      </c>
      <c r="AF100" s="39">
        <v>0</v>
      </c>
      <c r="AG100" s="39">
        <v>0</v>
      </c>
      <c r="AH100" s="39">
        <v>3212</v>
      </c>
      <c r="AI100" s="39">
        <v>8182</v>
      </c>
      <c r="AJ100" s="39">
        <v>16124</v>
      </c>
      <c r="AK100" s="39">
        <v>24583</v>
      </c>
      <c r="AL100" s="39">
        <f t="shared" si="18"/>
        <v>131565</v>
      </c>
      <c r="AM100" s="40">
        <f t="shared" si="14"/>
        <v>131565</v>
      </c>
      <c r="AN100" s="40">
        <f t="shared" si="15"/>
        <v>0</v>
      </c>
      <c r="AO100" s="41"/>
    </row>
    <row r="101" spans="1:41" s="107" customFormat="1" ht="12.9" customHeight="1" x14ac:dyDescent="0.3">
      <c r="A101" s="69">
        <v>3</v>
      </c>
      <c r="B101" s="27" t="s">
        <v>623</v>
      </c>
      <c r="C101" s="28" t="s">
        <v>501</v>
      </c>
      <c r="D101" s="28" t="s">
        <v>502</v>
      </c>
      <c r="E101" s="28" t="s">
        <v>500</v>
      </c>
      <c r="F101" s="28" t="s">
        <v>237</v>
      </c>
      <c r="G101" s="28" t="s">
        <v>238</v>
      </c>
      <c r="H101" s="30" t="s">
        <v>38</v>
      </c>
      <c r="I101" s="101" t="s">
        <v>39</v>
      </c>
      <c r="J101" s="28" t="s">
        <v>493</v>
      </c>
      <c r="K101" s="28" t="s">
        <v>40</v>
      </c>
      <c r="L101" s="28" t="s">
        <v>494</v>
      </c>
      <c r="M101" s="46" t="s">
        <v>41</v>
      </c>
      <c r="N101" s="28" t="s">
        <v>42</v>
      </c>
      <c r="O101" s="69"/>
      <c r="P101" s="80" t="s">
        <v>503</v>
      </c>
      <c r="Q101" s="80" t="s">
        <v>504</v>
      </c>
      <c r="R101" s="34">
        <v>45292</v>
      </c>
      <c r="S101" s="34">
        <v>45657</v>
      </c>
      <c r="T101" s="155"/>
      <c r="U101" s="102" t="s">
        <v>45</v>
      </c>
      <c r="V101" s="103" t="s">
        <v>323</v>
      </c>
      <c r="W101" s="104" t="s">
        <v>324</v>
      </c>
      <c r="X101" s="105">
        <f t="shared" si="19"/>
        <v>100</v>
      </c>
      <c r="Y101" s="106"/>
      <c r="Z101" s="39">
        <v>14813</v>
      </c>
      <c r="AA101" s="39">
        <v>0</v>
      </c>
      <c r="AB101" s="39">
        <v>15408</v>
      </c>
      <c r="AC101" s="39">
        <v>0</v>
      </c>
      <c r="AD101" s="39">
        <v>4327</v>
      </c>
      <c r="AE101" s="39">
        <v>0</v>
      </c>
      <c r="AF101" s="39">
        <v>0</v>
      </c>
      <c r="AG101" s="39">
        <v>0</v>
      </c>
      <c r="AH101" s="39">
        <v>1165</v>
      </c>
      <c r="AI101" s="39">
        <v>0</v>
      </c>
      <c r="AJ101" s="39">
        <v>1757</v>
      </c>
      <c r="AK101" s="39">
        <v>0</v>
      </c>
      <c r="AL101" s="39">
        <f t="shared" si="18"/>
        <v>37470</v>
      </c>
      <c r="AM101" s="40">
        <f t="shared" ref="AM101:AM131" si="20">ROUND(AL101*V101/100,0)</f>
        <v>37470</v>
      </c>
      <c r="AN101" s="40">
        <f t="shared" ref="AN101:AN131" si="21">ROUND(AL101*W101/100,0)</f>
        <v>0</v>
      </c>
      <c r="AO101" s="41"/>
    </row>
    <row r="102" spans="1:41" s="107" customFormat="1" ht="12.9" customHeight="1" x14ac:dyDescent="0.3">
      <c r="A102" s="69">
        <v>4</v>
      </c>
      <c r="B102" s="27" t="s">
        <v>624</v>
      </c>
      <c r="C102" s="28" t="s">
        <v>505</v>
      </c>
      <c r="D102" s="28" t="s">
        <v>506</v>
      </c>
      <c r="E102" s="28" t="s">
        <v>507</v>
      </c>
      <c r="F102" s="28" t="s">
        <v>237</v>
      </c>
      <c r="G102" s="28" t="s">
        <v>238</v>
      </c>
      <c r="H102" s="30" t="s">
        <v>38</v>
      </c>
      <c r="I102" s="101" t="s">
        <v>39</v>
      </c>
      <c r="J102" s="28" t="s">
        <v>493</v>
      </c>
      <c r="K102" s="28" t="s">
        <v>40</v>
      </c>
      <c r="L102" s="28" t="s">
        <v>494</v>
      </c>
      <c r="M102" s="28" t="s">
        <v>54</v>
      </c>
      <c r="N102" s="28" t="s">
        <v>42</v>
      </c>
      <c r="O102" s="69"/>
      <c r="P102" s="80" t="s">
        <v>508</v>
      </c>
      <c r="Q102" s="80" t="s">
        <v>509</v>
      </c>
      <c r="R102" s="34">
        <v>45292</v>
      </c>
      <c r="S102" s="34">
        <v>45657</v>
      </c>
      <c r="T102" s="155"/>
      <c r="U102" s="102" t="s">
        <v>121</v>
      </c>
      <c r="V102" s="103" t="s">
        <v>323</v>
      </c>
      <c r="W102" s="104" t="s">
        <v>324</v>
      </c>
      <c r="X102" s="105">
        <f t="shared" si="19"/>
        <v>100</v>
      </c>
      <c r="Y102" s="106"/>
      <c r="Z102" s="39">
        <v>0</v>
      </c>
      <c r="AA102" s="39">
        <v>30168</v>
      </c>
      <c r="AB102" s="39">
        <v>13921</v>
      </c>
      <c r="AC102" s="39">
        <v>10944</v>
      </c>
      <c r="AD102" s="39">
        <v>7486</v>
      </c>
      <c r="AE102" s="39">
        <v>4791</v>
      </c>
      <c r="AF102" s="39">
        <v>5251</v>
      </c>
      <c r="AG102" s="39">
        <v>5115</v>
      </c>
      <c r="AH102" s="39">
        <v>7097</v>
      </c>
      <c r="AI102" s="39">
        <v>10371</v>
      </c>
      <c r="AJ102" s="39">
        <v>13802</v>
      </c>
      <c r="AK102" s="39">
        <v>14908</v>
      </c>
      <c r="AL102" s="39">
        <f t="shared" si="18"/>
        <v>123854</v>
      </c>
      <c r="AM102" s="40">
        <f t="shared" si="20"/>
        <v>123854</v>
      </c>
      <c r="AN102" s="40">
        <f t="shared" si="21"/>
        <v>0</v>
      </c>
      <c r="AO102" s="41"/>
    </row>
    <row r="103" spans="1:41" s="107" customFormat="1" ht="12.9" customHeight="1" x14ac:dyDescent="0.3">
      <c r="A103" s="69">
        <v>5</v>
      </c>
      <c r="B103" s="27" t="s">
        <v>624</v>
      </c>
      <c r="C103" s="28" t="s">
        <v>505</v>
      </c>
      <c r="D103" s="28" t="s">
        <v>510</v>
      </c>
      <c r="E103" s="28" t="s">
        <v>511</v>
      </c>
      <c r="F103" s="28" t="s">
        <v>237</v>
      </c>
      <c r="G103" s="28" t="s">
        <v>238</v>
      </c>
      <c r="H103" s="30" t="s">
        <v>38</v>
      </c>
      <c r="I103" s="101" t="s">
        <v>39</v>
      </c>
      <c r="J103" s="28" t="s">
        <v>493</v>
      </c>
      <c r="K103" s="28" t="s">
        <v>40</v>
      </c>
      <c r="L103" s="28" t="s">
        <v>494</v>
      </c>
      <c r="M103" s="46" t="s">
        <v>41</v>
      </c>
      <c r="N103" s="28" t="s">
        <v>10</v>
      </c>
      <c r="O103" s="69"/>
      <c r="P103" s="80" t="s">
        <v>512</v>
      </c>
      <c r="Q103" s="80" t="s">
        <v>513</v>
      </c>
      <c r="R103" s="34">
        <v>45292</v>
      </c>
      <c r="S103" s="34">
        <v>45657</v>
      </c>
      <c r="T103" s="155"/>
      <c r="U103" s="102" t="s">
        <v>45</v>
      </c>
      <c r="V103" s="103" t="s">
        <v>323</v>
      </c>
      <c r="W103" s="104" t="s">
        <v>324</v>
      </c>
      <c r="X103" s="105">
        <f t="shared" si="19"/>
        <v>100</v>
      </c>
      <c r="Y103" s="106"/>
      <c r="Z103" s="39">
        <v>3251</v>
      </c>
      <c r="AA103" s="39">
        <v>4612</v>
      </c>
      <c r="AB103" s="39">
        <v>4950</v>
      </c>
      <c r="AC103" s="39">
        <v>2621</v>
      </c>
      <c r="AD103" s="39">
        <v>0</v>
      </c>
      <c r="AE103" s="39">
        <v>0</v>
      </c>
      <c r="AF103" s="39">
        <v>0</v>
      </c>
      <c r="AG103" s="39">
        <v>0</v>
      </c>
      <c r="AH103" s="39">
        <v>0</v>
      </c>
      <c r="AI103" s="39">
        <v>240</v>
      </c>
      <c r="AJ103" s="39">
        <v>414</v>
      </c>
      <c r="AK103" s="39">
        <v>6286</v>
      </c>
      <c r="AL103" s="39">
        <f t="shared" si="18"/>
        <v>22374</v>
      </c>
      <c r="AM103" s="40">
        <f t="shared" si="20"/>
        <v>22374</v>
      </c>
      <c r="AN103" s="40">
        <f t="shared" si="21"/>
        <v>0</v>
      </c>
      <c r="AO103" s="41"/>
    </row>
    <row r="104" spans="1:41" s="107" customFormat="1" ht="12.9" customHeight="1" x14ac:dyDescent="0.3">
      <c r="A104" s="69">
        <v>6</v>
      </c>
      <c r="B104" s="27" t="s">
        <v>624</v>
      </c>
      <c r="C104" s="28" t="s">
        <v>505</v>
      </c>
      <c r="D104" s="28" t="s">
        <v>506</v>
      </c>
      <c r="E104" s="28" t="s">
        <v>514</v>
      </c>
      <c r="F104" s="28" t="s">
        <v>237</v>
      </c>
      <c r="G104" s="28" t="s">
        <v>238</v>
      </c>
      <c r="H104" s="30" t="s">
        <v>38</v>
      </c>
      <c r="I104" s="101" t="s">
        <v>39</v>
      </c>
      <c r="J104" s="28" t="s">
        <v>493</v>
      </c>
      <c r="K104" s="28" t="s">
        <v>40</v>
      </c>
      <c r="L104" s="28" t="s">
        <v>494</v>
      </c>
      <c r="M104" s="46" t="s">
        <v>41</v>
      </c>
      <c r="N104" s="28" t="s">
        <v>10</v>
      </c>
      <c r="O104" s="69"/>
      <c r="P104" s="48" t="s">
        <v>515</v>
      </c>
      <c r="Q104" s="80" t="s">
        <v>516</v>
      </c>
      <c r="R104" s="34">
        <v>45292</v>
      </c>
      <c r="S104" s="34">
        <v>45657</v>
      </c>
      <c r="T104" s="155"/>
      <c r="U104" s="102" t="s">
        <v>517</v>
      </c>
      <c r="V104" s="103" t="s">
        <v>518</v>
      </c>
      <c r="W104" s="104" t="s">
        <v>519</v>
      </c>
      <c r="X104" s="105">
        <f t="shared" si="19"/>
        <v>100</v>
      </c>
      <c r="Y104" s="106"/>
      <c r="Z104" s="39">
        <v>6937</v>
      </c>
      <c r="AA104" s="39">
        <v>5756</v>
      </c>
      <c r="AB104" s="39">
        <v>7431</v>
      </c>
      <c r="AC104" s="39">
        <v>4203</v>
      </c>
      <c r="AD104" s="39">
        <v>1454</v>
      </c>
      <c r="AE104" s="39">
        <v>692</v>
      </c>
      <c r="AF104" s="39">
        <v>0</v>
      </c>
      <c r="AG104" s="39">
        <v>0</v>
      </c>
      <c r="AH104" s="39">
        <v>0</v>
      </c>
      <c r="AI104" s="39">
        <v>0</v>
      </c>
      <c r="AJ104" s="39">
        <v>4005</v>
      </c>
      <c r="AK104" s="39">
        <v>9321</v>
      </c>
      <c r="AL104" s="39">
        <f t="shared" si="18"/>
        <v>39799</v>
      </c>
      <c r="AM104" s="40">
        <f t="shared" si="20"/>
        <v>5970</v>
      </c>
      <c r="AN104" s="40">
        <f t="shared" si="21"/>
        <v>33829</v>
      </c>
      <c r="AO104" s="41"/>
    </row>
    <row r="105" spans="1:41" s="107" customFormat="1" ht="12.9" customHeight="1" x14ac:dyDescent="0.3">
      <c r="A105" s="69">
        <v>7</v>
      </c>
      <c r="B105" s="27" t="s">
        <v>624</v>
      </c>
      <c r="C105" s="28" t="s">
        <v>505</v>
      </c>
      <c r="D105" s="28" t="s">
        <v>510</v>
      </c>
      <c r="E105" s="28" t="s">
        <v>520</v>
      </c>
      <c r="F105" s="28" t="s">
        <v>237</v>
      </c>
      <c r="G105" s="28" t="s">
        <v>238</v>
      </c>
      <c r="H105" s="30" t="s">
        <v>38</v>
      </c>
      <c r="I105" s="101" t="s">
        <v>39</v>
      </c>
      <c r="J105" s="28" t="s">
        <v>493</v>
      </c>
      <c r="K105" s="28" t="s">
        <v>40</v>
      </c>
      <c r="L105" s="28" t="s">
        <v>494</v>
      </c>
      <c r="M105" s="46" t="s">
        <v>41</v>
      </c>
      <c r="N105" s="28" t="s">
        <v>10</v>
      </c>
      <c r="O105" s="69"/>
      <c r="P105" s="80" t="s">
        <v>521</v>
      </c>
      <c r="Q105" s="80" t="s">
        <v>522</v>
      </c>
      <c r="R105" s="34">
        <v>45292</v>
      </c>
      <c r="S105" s="34">
        <v>45657</v>
      </c>
      <c r="T105" s="155"/>
      <c r="U105" s="102" t="s">
        <v>517</v>
      </c>
      <c r="V105" s="108">
        <v>90</v>
      </c>
      <c r="W105" s="81">
        <v>10</v>
      </c>
      <c r="X105" s="105">
        <f t="shared" si="19"/>
        <v>100</v>
      </c>
      <c r="Y105" s="106"/>
      <c r="Z105" s="39">
        <v>0</v>
      </c>
      <c r="AA105" s="39">
        <v>6754</v>
      </c>
      <c r="AB105" s="39">
        <v>2091</v>
      </c>
      <c r="AC105" s="39">
        <v>2170</v>
      </c>
      <c r="AD105" s="39">
        <v>1096</v>
      </c>
      <c r="AE105" s="39">
        <v>0</v>
      </c>
      <c r="AF105" s="39">
        <v>1309</v>
      </c>
      <c r="AG105" s="39">
        <v>0</v>
      </c>
      <c r="AH105" s="39">
        <v>1748</v>
      </c>
      <c r="AI105" s="39">
        <v>2091</v>
      </c>
      <c r="AJ105" s="39">
        <v>2820</v>
      </c>
      <c r="AK105" s="39">
        <v>4958</v>
      </c>
      <c r="AL105" s="39">
        <f t="shared" si="18"/>
        <v>25037</v>
      </c>
      <c r="AM105" s="40">
        <f t="shared" si="20"/>
        <v>22533</v>
      </c>
      <c r="AN105" s="40">
        <f t="shared" si="21"/>
        <v>2504</v>
      </c>
      <c r="AO105" s="41"/>
    </row>
    <row r="106" spans="1:41" s="107" customFormat="1" ht="12.9" customHeight="1" x14ac:dyDescent="0.3">
      <c r="A106" s="69">
        <v>8</v>
      </c>
      <c r="B106" s="27" t="s">
        <v>624</v>
      </c>
      <c r="C106" s="28" t="s">
        <v>505</v>
      </c>
      <c r="D106" s="28" t="s">
        <v>510</v>
      </c>
      <c r="E106" s="28" t="s">
        <v>523</v>
      </c>
      <c r="F106" s="28" t="s">
        <v>237</v>
      </c>
      <c r="G106" s="28" t="s">
        <v>238</v>
      </c>
      <c r="H106" s="30" t="s">
        <v>38</v>
      </c>
      <c r="I106" s="101" t="s">
        <v>39</v>
      </c>
      <c r="J106" s="28" t="s">
        <v>493</v>
      </c>
      <c r="K106" s="28" t="s">
        <v>40</v>
      </c>
      <c r="L106" s="28" t="s">
        <v>494</v>
      </c>
      <c r="M106" s="28" t="s">
        <v>129</v>
      </c>
      <c r="N106" s="28" t="s">
        <v>10</v>
      </c>
      <c r="O106" s="69"/>
      <c r="P106" s="80" t="s">
        <v>524</v>
      </c>
      <c r="Q106" s="80" t="s">
        <v>525</v>
      </c>
      <c r="R106" s="34">
        <v>45292</v>
      </c>
      <c r="S106" s="34">
        <v>45657</v>
      </c>
      <c r="T106" s="155"/>
      <c r="U106" s="102" t="s">
        <v>517</v>
      </c>
      <c r="V106" s="108">
        <v>90</v>
      </c>
      <c r="W106" s="81">
        <v>10</v>
      </c>
      <c r="X106" s="105">
        <f t="shared" si="19"/>
        <v>100</v>
      </c>
      <c r="Y106" s="106"/>
      <c r="Z106" s="39">
        <v>0</v>
      </c>
      <c r="AA106" s="39">
        <v>1500</v>
      </c>
      <c r="AB106" s="39">
        <v>0</v>
      </c>
      <c r="AC106" s="39">
        <v>0</v>
      </c>
      <c r="AD106" s="39">
        <v>112</v>
      </c>
      <c r="AE106" s="39">
        <v>219</v>
      </c>
      <c r="AF106" s="39">
        <v>0</v>
      </c>
      <c r="AG106" s="39">
        <v>413</v>
      </c>
      <c r="AH106" s="39">
        <v>0</v>
      </c>
      <c r="AI106" s="39">
        <v>157</v>
      </c>
      <c r="AJ106" s="39">
        <v>1138</v>
      </c>
      <c r="AK106" s="39">
        <v>1458</v>
      </c>
      <c r="AL106" s="39">
        <f t="shared" si="18"/>
        <v>4997</v>
      </c>
      <c r="AM106" s="40">
        <f t="shared" si="20"/>
        <v>4497</v>
      </c>
      <c r="AN106" s="40">
        <f t="shared" si="21"/>
        <v>500</v>
      </c>
      <c r="AO106" s="41"/>
    </row>
    <row r="107" spans="1:41" s="107" customFormat="1" ht="12.9" customHeight="1" x14ac:dyDescent="0.3">
      <c r="A107" s="69">
        <v>9</v>
      </c>
      <c r="B107" s="27" t="s">
        <v>624</v>
      </c>
      <c r="C107" s="28" t="s">
        <v>505</v>
      </c>
      <c r="D107" s="28" t="s">
        <v>510</v>
      </c>
      <c r="E107" s="28" t="s">
        <v>526</v>
      </c>
      <c r="F107" s="28" t="s">
        <v>237</v>
      </c>
      <c r="G107" s="28" t="s">
        <v>238</v>
      </c>
      <c r="H107" s="30" t="s">
        <v>38</v>
      </c>
      <c r="I107" s="101" t="s">
        <v>39</v>
      </c>
      <c r="J107" s="28" t="s">
        <v>493</v>
      </c>
      <c r="K107" s="28" t="s">
        <v>40</v>
      </c>
      <c r="L107" s="28" t="s">
        <v>494</v>
      </c>
      <c r="M107" s="46" t="s">
        <v>41</v>
      </c>
      <c r="N107" s="28" t="s">
        <v>10</v>
      </c>
      <c r="O107" s="69"/>
      <c r="P107" s="80" t="s">
        <v>527</v>
      </c>
      <c r="Q107" s="80" t="s">
        <v>528</v>
      </c>
      <c r="R107" s="34">
        <v>45292</v>
      </c>
      <c r="S107" s="34">
        <v>45657</v>
      </c>
      <c r="T107" s="155"/>
      <c r="U107" s="102" t="s">
        <v>517</v>
      </c>
      <c r="V107" s="108">
        <v>90</v>
      </c>
      <c r="W107" s="81">
        <v>10</v>
      </c>
      <c r="X107" s="105">
        <f t="shared" si="19"/>
        <v>100</v>
      </c>
      <c r="Y107" s="106"/>
      <c r="Z107" s="39">
        <v>0</v>
      </c>
      <c r="AA107" s="39">
        <v>3106</v>
      </c>
      <c r="AB107" s="39">
        <v>3930</v>
      </c>
      <c r="AC107" s="39">
        <v>0</v>
      </c>
      <c r="AD107" s="39">
        <v>0</v>
      </c>
      <c r="AE107" s="39">
        <v>3687</v>
      </c>
      <c r="AF107" s="39">
        <v>0</v>
      </c>
      <c r="AG107" s="39">
        <v>3720</v>
      </c>
      <c r="AH107" s="39">
        <v>2183</v>
      </c>
      <c r="AI107" s="39">
        <v>1278</v>
      </c>
      <c r="AJ107" s="39">
        <v>3546</v>
      </c>
      <c r="AK107" s="39">
        <v>8584</v>
      </c>
      <c r="AL107" s="39">
        <f t="shared" si="18"/>
        <v>30034</v>
      </c>
      <c r="AM107" s="40">
        <f t="shared" si="20"/>
        <v>27031</v>
      </c>
      <c r="AN107" s="40">
        <f t="shared" si="21"/>
        <v>3003</v>
      </c>
      <c r="AO107" s="41"/>
    </row>
    <row r="108" spans="1:41" s="107" customFormat="1" ht="12.9" customHeight="1" x14ac:dyDescent="0.3">
      <c r="A108" s="69">
        <v>10</v>
      </c>
      <c r="B108" s="27" t="s">
        <v>624</v>
      </c>
      <c r="C108" s="28" t="s">
        <v>505</v>
      </c>
      <c r="D108" s="28"/>
      <c r="E108" s="28" t="s">
        <v>529</v>
      </c>
      <c r="F108" s="28" t="s">
        <v>237</v>
      </c>
      <c r="G108" s="28" t="s">
        <v>238</v>
      </c>
      <c r="H108" s="30" t="s">
        <v>38</v>
      </c>
      <c r="I108" s="101" t="s">
        <v>39</v>
      </c>
      <c r="J108" s="28" t="s">
        <v>493</v>
      </c>
      <c r="K108" s="28" t="s">
        <v>40</v>
      </c>
      <c r="L108" s="28" t="s">
        <v>494</v>
      </c>
      <c r="M108" s="46" t="s">
        <v>41</v>
      </c>
      <c r="N108" s="28" t="s">
        <v>10</v>
      </c>
      <c r="O108" s="69"/>
      <c r="P108" s="48" t="s">
        <v>530</v>
      </c>
      <c r="Q108" s="80" t="s">
        <v>531</v>
      </c>
      <c r="R108" s="34">
        <v>45292</v>
      </c>
      <c r="S108" s="34">
        <v>45657</v>
      </c>
      <c r="T108" s="155"/>
      <c r="U108" s="102" t="s">
        <v>517</v>
      </c>
      <c r="V108" s="108">
        <v>90</v>
      </c>
      <c r="W108" s="81">
        <v>10</v>
      </c>
      <c r="X108" s="105">
        <f t="shared" si="19"/>
        <v>100</v>
      </c>
      <c r="Y108" s="106"/>
      <c r="Z108" s="39">
        <v>0</v>
      </c>
      <c r="AA108" s="39">
        <v>5722</v>
      </c>
      <c r="AB108" s="39">
        <v>3250</v>
      </c>
      <c r="AC108" s="39">
        <v>300</v>
      </c>
      <c r="AD108" s="39">
        <v>2285</v>
      </c>
      <c r="AE108" s="39">
        <v>0</v>
      </c>
      <c r="AF108" s="39">
        <v>0</v>
      </c>
      <c r="AG108" s="39">
        <v>0</v>
      </c>
      <c r="AH108" s="39">
        <v>102</v>
      </c>
      <c r="AI108" s="39">
        <v>743</v>
      </c>
      <c r="AJ108" s="39">
        <v>150</v>
      </c>
      <c r="AK108" s="39">
        <v>2771</v>
      </c>
      <c r="AL108" s="39">
        <f t="shared" si="18"/>
        <v>15323</v>
      </c>
      <c r="AM108" s="40">
        <f t="shared" si="20"/>
        <v>13791</v>
      </c>
      <c r="AN108" s="40">
        <f t="shared" si="21"/>
        <v>1532</v>
      </c>
      <c r="AO108" s="41"/>
    </row>
    <row r="109" spans="1:41" s="107" customFormat="1" ht="12.9" customHeight="1" x14ac:dyDescent="0.3">
      <c r="A109" s="69">
        <v>11</v>
      </c>
      <c r="B109" s="27" t="s">
        <v>624</v>
      </c>
      <c r="C109" s="28" t="s">
        <v>505</v>
      </c>
      <c r="D109" s="28"/>
      <c r="E109" s="28" t="s">
        <v>532</v>
      </c>
      <c r="F109" s="28" t="s">
        <v>237</v>
      </c>
      <c r="G109" s="28" t="s">
        <v>238</v>
      </c>
      <c r="H109" s="30" t="s">
        <v>38</v>
      </c>
      <c r="I109" s="101" t="s">
        <v>39</v>
      </c>
      <c r="J109" s="28" t="s">
        <v>493</v>
      </c>
      <c r="K109" s="28" t="s">
        <v>40</v>
      </c>
      <c r="L109" s="28" t="s">
        <v>494</v>
      </c>
      <c r="M109" s="28" t="s">
        <v>54</v>
      </c>
      <c r="N109" s="28" t="s">
        <v>42</v>
      </c>
      <c r="O109" s="69"/>
      <c r="P109" s="80" t="s">
        <v>533</v>
      </c>
      <c r="Q109" s="80" t="s">
        <v>534</v>
      </c>
      <c r="R109" s="34">
        <v>45292</v>
      </c>
      <c r="S109" s="34">
        <v>45657</v>
      </c>
      <c r="T109" s="155"/>
      <c r="U109" s="102" t="s">
        <v>45</v>
      </c>
      <c r="V109" s="103" t="s">
        <v>323</v>
      </c>
      <c r="W109" s="104" t="s">
        <v>324</v>
      </c>
      <c r="X109" s="105">
        <f t="shared" si="19"/>
        <v>100</v>
      </c>
      <c r="Y109" s="106"/>
      <c r="Z109" s="39">
        <v>52271</v>
      </c>
      <c r="AA109" s="39">
        <v>45913</v>
      </c>
      <c r="AB109" s="39">
        <v>38443</v>
      </c>
      <c r="AC109" s="39">
        <v>33159</v>
      </c>
      <c r="AD109" s="39">
        <v>6044</v>
      </c>
      <c r="AE109" s="39">
        <v>2048</v>
      </c>
      <c r="AF109" s="39">
        <v>1857</v>
      </c>
      <c r="AG109" s="39">
        <v>1652</v>
      </c>
      <c r="AH109" s="39">
        <v>9056</v>
      </c>
      <c r="AI109" s="39">
        <v>17132</v>
      </c>
      <c r="AJ109" s="39">
        <v>19056</v>
      </c>
      <c r="AK109" s="39">
        <v>46773</v>
      </c>
      <c r="AL109" s="39">
        <f t="shared" si="18"/>
        <v>273404</v>
      </c>
      <c r="AM109" s="40">
        <f t="shared" si="20"/>
        <v>273404</v>
      </c>
      <c r="AN109" s="40">
        <f t="shared" si="21"/>
        <v>0</v>
      </c>
      <c r="AO109" s="41"/>
    </row>
    <row r="110" spans="1:41" s="107" customFormat="1" ht="12.9" customHeight="1" x14ac:dyDescent="0.3">
      <c r="A110" s="69">
        <v>12</v>
      </c>
      <c r="B110" s="27" t="s">
        <v>624</v>
      </c>
      <c r="C110" s="28" t="s">
        <v>535</v>
      </c>
      <c r="D110" s="28" t="s">
        <v>536</v>
      </c>
      <c r="E110" s="28" t="s">
        <v>537</v>
      </c>
      <c r="F110" s="28" t="s">
        <v>237</v>
      </c>
      <c r="G110" s="28" t="s">
        <v>238</v>
      </c>
      <c r="H110" s="30" t="s">
        <v>38</v>
      </c>
      <c r="I110" s="101" t="s">
        <v>39</v>
      </c>
      <c r="J110" s="28" t="s">
        <v>493</v>
      </c>
      <c r="K110" s="28" t="s">
        <v>40</v>
      </c>
      <c r="L110" s="28" t="s">
        <v>494</v>
      </c>
      <c r="M110" s="46" t="s">
        <v>41</v>
      </c>
      <c r="N110" s="28" t="s">
        <v>42</v>
      </c>
      <c r="O110" s="69"/>
      <c r="P110" s="80" t="s">
        <v>538</v>
      </c>
      <c r="Q110" s="80" t="s">
        <v>539</v>
      </c>
      <c r="R110" s="34">
        <v>45292</v>
      </c>
      <c r="S110" s="34">
        <v>45657</v>
      </c>
      <c r="T110" s="155"/>
      <c r="U110" s="102" t="s">
        <v>45</v>
      </c>
      <c r="V110" s="103" t="s">
        <v>323</v>
      </c>
      <c r="W110" s="104" t="s">
        <v>324</v>
      </c>
      <c r="X110" s="105">
        <f t="shared" si="19"/>
        <v>100</v>
      </c>
      <c r="Y110" s="106"/>
      <c r="Z110" s="39">
        <v>0</v>
      </c>
      <c r="AA110" s="39">
        <v>2833</v>
      </c>
      <c r="AB110" s="39">
        <v>5032</v>
      </c>
      <c r="AC110" s="39">
        <v>438</v>
      </c>
      <c r="AD110" s="39">
        <v>0</v>
      </c>
      <c r="AE110" s="39">
        <v>4168</v>
      </c>
      <c r="AF110" s="39">
        <v>0</v>
      </c>
      <c r="AG110" s="39">
        <f>1868+1640</f>
        <v>3508</v>
      </c>
      <c r="AH110" s="39">
        <v>0</v>
      </c>
      <c r="AI110" s="39">
        <v>4170</v>
      </c>
      <c r="AJ110" s="39">
        <v>0</v>
      </c>
      <c r="AK110" s="39">
        <v>7580</v>
      </c>
      <c r="AL110" s="39">
        <f t="shared" si="18"/>
        <v>27729</v>
      </c>
      <c r="AM110" s="40">
        <f t="shared" si="20"/>
        <v>27729</v>
      </c>
      <c r="AN110" s="40">
        <f t="shared" si="21"/>
        <v>0</v>
      </c>
      <c r="AO110" s="41"/>
    </row>
    <row r="111" spans="1:41" s="107" customFormat="1" ht="12.9" customHeight="1" x14ac:dyDescent="0.3">
      <c r="A111" s="69">
        <v>13</v>
      </c>
      <c r="B111" s="27" t="s">
        <v>624</v>
      </c>
      <c r="C111" s="28" t="s">
        <v>535</v>
      </c>
      <c r="D111" s="28" t="s">
        <v>536</v>
      </c>
      <c r="E111" s="28" t="s">
        <v>537</v>
      </c>
      <c r="F111" s="28" t="s">
        <v>237</v>
      </c>
      <c r="G111" s="28" t="s">
        <v>238</v>
      </c>
      <c r="H111" s="30" t="s">
        <v>38</v>
      </c>
      <c r="I111" s="101" t="s">
        <v>39</v>
      </c>
      <c r="J111" s="28" t="s">
        <v>493</v>
      </c>
      <c r="K111" s="28" t="s">
        <v>40</v>
      </c>
      <c r="L111" s="28" t="s">
        <v>494</v>
      </c>
      <c r="M111" s="29" t="s">
        <v>46</v>
      </c>
      <c r="N111" s="28" t="s">
        <v>42</v>
      </c>
      <c r="O111" s="69">
        <v>439</v>
      </c>
      <c r="P111" s="69"/>
      <c r="Q111" s="80" t="s">
        <v>540</v>
      </c>
      <c r="R111" s="34">
        <v>45292</v>
      </c>
      <c r="S111" s="34">
        <v>45657</v>
      </c>
      <c r="T111" s="155"/>
      <c r="U111" s="102" t="s">
        <v>45</v>
      </c>
      <c r="V111" s="103" t="s">
        <v>323</v>
      </c>
      <c r="W111" s="104" t="s">
        <v>324</v>
      </c>
      <c r="X111" s="105">
        <f t="shared" si="19"/>
        <v>100</v>
      </c>
      <c r="Y111" s="106"/>
      <c r="Z111" s="39">
        <v>89582</v>
      </c>
      <c r="AA111" s="39">
        <v>85509</v>
      </c>
      <c r="AB111" s="39">
        <v>78520</v>
      </c>
      <c r="AC111" s="39">
        <v>57708</v>
      </c>
      <c r="AD111" s="39">
        <v>10287</v>
      </c>
      <c r="AE111" s="39">
        <v>0</v>
      </c>
      <c r="AF111" s="39">
        <v>0</v>
      </c>
      <c r="AG111" s="39">
        <v>0</v>
      </c>
      <c r="AH111" s="39">
        <v>22812</v>
      </c>
      <c r="AI111" s="39">
        <v>25815</v>
      </c>
      <c r="AJ111" s="39">
        <v>49338</v>
      </c>
      <c r="AK111" s="39">
        <v>83217</v>
      </c>
      <c r="AL111" s="39">
        <f t="shared" si="18"/>
        <v>502788</v>
      </c>
      <c r="AM111" s="40">
        <f t="shared" si="20"/>
        <v>502788</v>
      </c>
      <c r="AN111" s="40">
        <f t="shared" si="21"/>
        <v>0</v>
      </c>
      <c r="AO111" s="41"/>
    </row>
    <row r="112" spans="1:41" s="107" customFormat="1" ht="12.9" customHeight="1" x14ac:dyDescent="0.3">
      <c r="A112" s="69">
        <v>14</v>
      </c>
      <c r="B112" s="27" t="s">
        <v>624</v>
      </c>
      <c r="C112" s="28" t="s">
        <v>541</v>
      </c>
      <c r="D112" s="28" t="s">
        <v>542</v>
      </c>
      <c r="E112" s="28" t="s">
        <v>543</v>
      </c>
      <c r="F112" s="28" t="s">
        <v>237</v>
      </c>
      <c r="G112" s="28" t="s">
        <v>238</v>
      </c>
      <c r="H112" s="30" t="s">
        <v>38</v>
      </c>
      <c r="I112" s="101" t="s">
        <v>39</v>
      </c>
      <c r="J112" s="28" t="s">
        <v>493</v>
      </c>
      <c r="K112" s="28" t="s">
        <v>40</v>
      </c>
      <c r="L112" s="28" t="s">
        <v>494</v>
      </c>
      <c r="M112" s="28" t="s">
        <v>54</v>
      </c>
      <c r="N112" s="28" t="s">
        <v>42</v>
      </c>
      <c r="O112" s="69"/>
      <c r="P112" s="80" t="s">
        <v>544</v>
      </c>
      <c r="Q112" s="80" t="s">
        <v>545</v>
      </c>
      <c r="R112" s="34">
        <v>45292</v>
      </c>
      <c r="S112" s="34">
        <v>45657</v>
      </c>
      <c r="T112" s="155"/>
      <c r="U112" s="102" t="s">
        <v>45</v>
      </c>
      <c r="V112" s="103" t="s">
        <v>323</v>
      </c>
      <c r="W112" s="104" t="s">
        <v>324</v>
      </c>
      <c r="X112" s="105">
        <f t="shared" si="19"/>
        <v>100</v>
      </c>
      <c r="Y112" s="106"/>
      <c r="Z112" s="39">
        <v>13710</v>
      </c>
      <c r="AA112" s="39">
        <v>42434</v>
      </c>
      <c r="AB112" s="39">
        <v>28393</v>
      </c>
      <c r="AC112" s="39">
        <v>24960</v>
      </c>
      <c r="AD112" s="39">
        <v>9677</v>
      </c>
      <c r="AE112" s="39">
        <v>1263</v>
      </c>
      <c r="AF112" s="39">
        <v>0</v>
      </c>
      <c r="AG112" s="39">
        <v>2545</v>
      </c>
      <c r="AH112" s="39">
        <v>4253</v>
      </c>
      <c r="AI112" s="39">
        <v>7196</v>
      </c>
      <c r="AJ112" s="39">
        <v>23005</v>
      </c>
      <c r="AK112" s="39">
        <v>33710</v>
      </c>
      <c r="AL112" s="39">
        <f t="shared" si="18"/>
        <v>191146</v>
      </c>
      <c r="AM112" s="40">
        <f t="shared" si="20"/>
        <v>191146</v>
      </c>
      <c r="AN112" s="40">
        <f t="shared" si="21"/>
        <v>0</v>
      </c>
      <c r="AO112" s="41"/>
    </row>
    <row r="113" spans="1:41" s="107" customFormat="1" ht="12.9" customHeight="1" x14ac:dyDescent="0.3">
      <c r="A113" s="69">
        <v>15</v>
      </c>
      <c r="B113" s="27" t="s">
        <v>624</v>
      </c>
      <c r="C113" s="29" t="s">
        <v>546</v>
      </c>
      <c r="D113" s="29" t="s">
        <v>547</v>
      </c>
      <c r="E113" s="29" t="s">
        <v>548</v>
      </c>
      <c r="F113" s="28" t="s">
        <v>237</v>
      </c>
      <c r="G113" s="28" t="s">
        <v>238</v>
      </c>
      <c r="H113" s="30" t="s">
        <v>38</v>
      </c>
      <c r="I113" s="101" t="s">
        <v>39</v>
      </c>
      <c r="J113" s="28" t="s">
        <v>493</v>
      </c>
      <c r="K113" s="28" t="s">
        <v>40</v>
      </c>
      <c r="L113" s="28" t="s">
        <v>494</v>
      </c>
      <c r="M113" s="29" t="s">
        <v>46</v>
      </c>
      <c r="N113" s="28" t="s">
        <v>42</v>
      </c>
      <c r="O113" s="69">
        <v>530</v>
      </c>
      <c r="P113" s="69"/>
      <c r="Q113" s="80" t="s">
        <v>549</v>
      </c>
      <c r="R113" s="34">
        <v>45292</v>
      </c>
      <c r="S113" s="34">
        <v>45657</v>
      </c>
      <c r="T113" s="155"/>
      <c r="U113" s="102" t="s">
        <v>45</v>
      </c>
      <c r="V113" s="103" t="s">
        <v>323</v>
      </c>
      <c r="W113" s="104" t="s">
        <v>324</v>
      </c>
      <c r="X113" s="105">
        <f t="shared" si="19"/>
        <v>100</v>
      </c>
      <c r="Y113" s="106"/>
      <c r="Z113" s="39">
        <v>88714</v>
      </c>
      <c r="AA113" s="39">
        <v>85927</v>
      </c>
      <c r="AB113" s="39">
        <v>73172</v>
      </c>
      <c r="AC113" s="39">
        <v>51272</v>
      </c>
      <c r="AD113" s="39">
        <v>0</v>
      </c>
      <c r="AE113" s="39">
        <v>0</v>
      </c>
      <c r="AF113" s="39">
        <v>0</v>
      </c>
      <c r="AG113" s="39">
        <v>0</v>
      </c>
      <c r="AH113" s="39">
        <v>14676</v>
      </c>
      <c r="AI113" s="39">
        <v>36747</v>
      </c>
      <c r="AJ113" s="39">
        <v>80318</v>
      </c>
      <c r="AK113" s="39">
        <v>98793</v>
      </c>
      <c r="AL113" s="39">
        <f t="shared" si="18"/>
        <v>529619</v>
      </c>
      <c r="AM113" s="40">
        <f t="shared" si="20"/>
        <v>529619</v>
      </c>
      <c r="AN113" s="40">
        <f t="shared" si="21"/>
        <v>0</v>
      </c>
      <c r="AO113" s="41"/>
    </row>
    <row r="114" spans="1:41" s="107" customFormat="1" ht="12.9" customHeight="1" x14ac:dyDescent="0.3">
      <c r="A114" s="69">
        <v>16</v>
      </c>
      <c r="B114" s="27" t="s">
        <v>624</v>
      </c>
      <c r="C114" s="29" t="s">
        <v>546</v>
      </c>
      <c r="D114" s="29" t="s">
        <v>547</v>
      </c>
      <c r="E114" s="28" t="s">
        <v>550</v>
      </c>
      <c r="F114" s="28" t="s">
        <v>237</v>
      </c>
      <c r="G114" s="28" t="s">
        <v>238</v>
      </c>
      <c r="H114" s="30" t="s">
        <v>38</v>
      </c>
      <c r="I114" s="101" t="s">
        <v>39</v>
      </c>
      <c r="J114" s="28" t="s">
        <v>493</v>
      </c>
      <c r="K114" s="28" t="s">
        <v>40</v>
      </c>
      <c r="L114" s="28" t="s">
        <v>494</v>
      </c>
      <c r="M114" s="28" t="s">
        <v>129</v>
      </c>
      <c r="N114" s="28" t="s">
        <v>42</v>
      </c>
      <c r="O114" s="69"/>
      <c r="P114" s="48"/>
      <c r="Q114" s="80" t="s">
        <v>551</v>
      </c>
      <c r="R114" s="34">
        <v>45292</v>
      </c>
      <c r="S114" s="34">
        <v>45657</v>
      </c>
      <c r="T114" s="155"/>
      <c r="U114" s="102" t="s">
        <v>45</v>
      </c>
      <c r="V114" s="103" t="s">
        <v>323</v>
      </c>
      <c r="W114" s="104" t="s">
        <v>324</v>
      </c>
      <c r="X114" s="105">
        <f t="shared" si="19"/>
        <v>100</v>
      </c>
      <c r="Y114" s="106"/>
      <c r="Z114" s="39">
        <v>0</v>
      </c>
      <c r="AA114" s="39">
        <v>0</v>
      </c>
      <c r="AB114" s="39">
        <v>0</v>
      </c>
      <c r="AC114" s="39">
        <v>0</v>
      </c>
      <c r="AD114" s="39">
        <v>0</v>
      </c>
      <c r="AE114" s="39">
        <v>0</v>
      </c>
      <c r="AF114" s="39">
        <v>0</v>
      </c>
      <c r="AG114" s="39">
        <v>0</v>
      </c>
      <c r="AH114" s="39">
        <v>1</v>
      </c>
      <c r="AI114" s="39">
        <v>0</v>
      </c>
      <c r="AJ114" s="39">
        <v>0</v>
      </c>
      <c r="AK114" s="39">
        <v>0</v>
      </c>
      <c r="AL114" s="39">
        <f t="shared" si="18"/>
        <v>1</v>
      </c>
      <c r="AM114" s="40">
        <f t="shared" si="20"/>
        <v>1</v>
      </c>
      <c r="AN114" s="40">
        <f t="shared" si="21"/>
        <v>0</v>
      </c>
      <c r="AO114" s="41"/>
    </row>
    <row r="115" spans="1:41" s="107" customFormat="1" ht="12.9" customHeight="1" x14ac:dyDescent="0.3">
      <c r="A115" s="69">
        <v>17</v>
      </c>
      <c r="B115" s="27" t="s">
        <v>624</v>
      </c>
      <c r="C115" s="28" t="s">
        <v>552</v>
      </c>
      <c r="D115" s="28" t="s">
        <v>553</v>
      </c>
      <c r="E115" s="28" t="s">
        <v>554</v>
      </c>
      <c r="F115" s="28" t="s">
        <v>237</v>
      </c>
      <c r="G115" s="28" t="s">
        <v>238</v>
      </c>
      <c r="H115" s="30" t="s">
        <v>38</v>
      </c>
      <c r="I115" s="101" t="s">
        <v>39</v>
      </c>
      <c r="J115" s="28" t="s">
        <v>493</v>
      </c>
      <c r="K115" s="28" t="s">
        <v>40</v>
      </c>
      <c r="L115" s="28" t="s">
        <v>494</v>
      </c>
      <c r="M115" s="29" t="s">
        <v>46</v>
      </c>
      <c r="N115" s="28" t="s">
        <v>42</v>
      </c>
      <c r="O115" s="69">
        <v>111</v>
      </c>
      <c r="P115" s="80" t="s">
        <v>555</v>
      </c>
      <c r="Q115" s="80" t="s">
        <v>556</v>
      </c>
      <c r="R115" s="34">
        <v>45292</v>
      </c>
      <c r="S115" s="34">
        <v>45657</v>
      </c>
      <c r="T115" s="155"/>
      <c r="U115" s="102" t="s">
        <v>45</v>
      </c>
      <c r="V115" s="103" t="s">
        <v>323</v>
      </c>
      <c r="W115" s="104" t="s">
        <v>324</v>
      </c>
      <c r="X115" s="105">
        <f t="shared" si="19"/>
        <v>100</v>
      </c>
      <c r="Y115" s="106"/>
      <c r="Z115" s="39">
        <v>67726</v>
      </c>
      <c r="AA115" s="39">
        <v>67274</v>
      </c>
      <c r="AB115" s="39">
        <v>63301</v>
      </c>
      <c r="AC115" s="39">
        <v>35309</v>
      </c>
      <c r="AD115" s="39">
        <v>15966</v>
      </c>
      <c r="AE115" s="39">
        <v>12993</v>
      </c>
      <c r="AF115" s="39">
        <v>12700</v>
      </c>
      <c r="AG115" s="39">
        <v>12225</v>
      </c>
      <c r="AH115" s="39">
        <v>17746</v>
      </c>
      <c r="AI115" s="39">
        <v>35594</v>
      </c>
      <c r="AJ115" s="39">
        <v>64669</v>
      </c>
      <c r="AK115" s="39">
        <v>90684</v>
      </c>
      <c r="AL115" s="39">
        <f t="shared" si="18"/>
        <v>496187</v>
      </c>
      <c r="AM115" s="40">
        <f t="shared" si="20"/>
        <v>496187</v>
      </c>
      <c r="AN115" s="40">
        <f t="shared" si="21"/>
        <v>0</v>
      </c>
      <c r="AO115" s="41"/>
    </row>
    <row r="116" spans="1:41" s="107" customFormat="1" ht="12.9" customHeight="1" x14ac:dyDescent="0.3">
      <c r="A116" s="69">
        <v>18</v>
      </c>
      <c r="B116" s="27" t="s">
        <v>624</v>
      </c>
      <c r="C116" s="28" t="s">
        <v>557</v>
      </c>
      <c r="D116" s="28" t="s">
        <v>558</v>
      </c>
      <c r="E116" s="28" t="s">
        <v>559</v>
      </c>
      <c r="F116" s="28" t="s">
        <v>237</v>
      </c>
      <c r="G116" s="28" t="s">
        <v>238</v>
      </c>
      <c r="H116" s="30" t="s">
        <v>38</v>
      </c>
      <c r="I116" s="101" t="s">
        <v>39</v>
      </c>
      <c r="J116" s="28" t="s">
        <v>493</v>
      </c>
      <c r="K116" s="28" t="s">
        <v>40</v>
      </c>
      <c r="L116" s="28" t="s">
        <v>494</v>
      </c>
      <c r="M116" s="29" t="s">
        <v>46</v>
      </c>
      <c r="N116" s="28" t="s">
        <v>42</v>
      </c>
      <c r="O116" s="69">
        <v>439</v>
      </c>
      <c r="P116" s="48"/>
      <c r="Q116" s="80" t="s">
        <v>560</v>
      </c>
      <c r="R116" s="34">
        <v>45292</v>
      </c>
      <c r="S116" s="34">
        <v>45657</v>
      </c>
      <c r="T116" s="155"/>
      <c r="U116" s="102" t="s">
        <v>45</v>
      </c>
      <c r="V116" s="103" t="s">
        <v>323</v>
      </c>
      <c r="W116" s="104" t="s">
        <v>324</v>
      </c>
      <c r="X116" s="105">
        <f t="shared" si="19"/>
        <v>100</v>
      </c>
      <c r="Y116" s="106"/>
      <c r="Z116" s="39">
        <v>63789</v>
      </c>
      <c r="AA116" s="39">
        <v>59417</v>
      </c>
      <c r="AB116" s="39">
        <v>49944</v>
      </c>
      <c r="AC116" s="39">
        <v>28215</v>
      </c>
      <c r="AD116" s="39">
        <v>1330</v>
      </c>
      <c r="AE116" s="39">
        <v>0</v>
      </c>
      <c r="AF116" s="39">
        <v>0</v>
      </c>
      <c r="AG116" s="39">
        <v>0</v>
      </c>
      <c r="AH116" s="39">
        <v>6693</v>
      </c>
      <c r="AI116" s="39">
        <v>12107</v>
      </c>
      <c r="AJ116" s="39">
        <v>48136</v>
      </c>
      <c r="AK116" s="39">
        <v>70902</v>
      </c>
      <c r="AL116" s="39">
        <f t="shared" si="18"/>
        <v>340533</v>
      </c>
      <c r="AM116" s="40">
        <f t="shared" si="20"/>
        <v>340533</v>
      </c>
      <c r="AN116" s="40">
        <f t="shared" si="21"/>
        <v>0</v>
      </c>
      <c r="AO116" s="41"/>
    </row>
    <row r="117" spans="1:41" s="107" customFormat="1" ht="12.9" customHeight="1" x14ac:dyDescent="0.3">
      <c r="A117" s="69">
        <v>19</v>
      </c>
      <c r="B117" s="27" t="s">
        <v>624</v>
      </c>
      <c r="C117" s="28" t="s">
        <v>557</v>
      </c>
      <c r="D117" s="28"/>
      <c r="E117" s="28" t="s">
        <v>559</v>
      </c>
      <c r="F117" s="28" t="s">
        <v>237</v>
      </c>
      <c r="G117" s="28" t="s">
        <v>238</v>
      </c>
      <c r="H117" s="30" t="s">
        <v>38</v>
      </c>
      <c r="I117" s="101" t="s">
        <v>39</v>
      </c>
      <c r="J117" s="29" t="s">
        <v>493</v>
      </c>
      <c r="K117" s="28" t="s">
        <v>94</v>
      </c>
      <c r="L117" s="28" t="s">
        <v>561</v>
      </c>
      <c r="M117" s="46" t="s">
        <v>41</v>
      </c>
      <c r="N117" s="28" t="s">
        <v>42</v>
      </c>
      <c r="O117" s="69"/>
      <c r="P117" s="48" t="s">
        <v>562</v>
      </c>
      <c r="Q117" s="80" t="s">
        <v>563</v>
      </c>
      <c r="R117" s="34">
        <v>45292</v>
      </c>
      <c r="S117" s="34">
        <v>45657</v>
      </c>
      <c r="T117" s="155"/>
      <c r="U117" s="102" t="s">
        <v>45</v>
      </c>
      <c r="V117" s="103" t="s">
        <v>323</v>
      </c>
      <c r="W117" s="104" t="s">
        <v>324</v>
      </c>
      <c r="X117" s="105">
        <f t="shared" si="19"/>
        <v>100</v>
      </c>
      <c r="Y117" s="106"/>
      <c r="Z117" s="39">
        <v>2129</v>
      </c>
      <c r="AA117" s="39">
        <v>0</v>
      </c>
      <c r="AB117" s="39">
        <v>7864</v>
      </c>
      <c r="AC117" s="39">
        <v>0</v>
      </c>
      <c r="AD117" s="39">
        <v>6303</v>
      </c>
      <c r="AE117" s="39">
        <v>0</v>
      </c>
      <c r="AF117" s="39">
        <v>6301</v>
      </c>
      <c r="AG117" s="39">
        <v>0</v>
      </c>
      <c r="AH117" s="39">
        <v>6297</v>
      </c>
      <c r="AI117" s="39">
        <v>0</v>
      </c>
      <c r="AJ117" s="39">
        <v>7864</v>
      </c>
      <c r="AK117" s="39">
        <v>2129</v>
      </c>
      <c r="AL117" s="39">
        <f t="shared" si="18"/>
        <v>38887</v>
      </c>
      <c r="AM117" s="40">
        <f t="shared" si="20"/>
        <v>38887</v>
      </c>
      <c r="AN117" s="40">
        <f t="shared" si="21"/>
        <v>0</v>
      </c>
      <c r="AO117" s="41"/>
    </row>
    <row r="118" spans="1:41" s="107" customFormat="1" ht="12.9" customHeight="1" x14ac:dyDescent="0.3">
      <c r="A118" s="69">
        <v>20</v>
      </c>
      <c r="B118" s="27" t="s">
        <v>624</v>
      </c>
      <c r="C118" s="28" t="s">
        <v>564</v>
      </c>
      <c r="D118" s="28" t="s">
        <v>565</v>
      </c>
      <c r="E118" s="28" t="s">
        <v>566</v>
      </c>
      <c r="F118" s="28" t="s">
        <v>237</v>
      </c>
      <c r="G118" s="28" t="s">
        <v>238</v>
      </c>
      <c r="H118" s="30" t="s">
        <v>38</v>
      </c>
      <c r="I118" s="101" t="s">
        <v>39</v>
      </c>
      <c r="J118" s="28" t="s">
        <v>493</v>
      </c>
      <c r="K118" s="28" t="s">
        <v>40</v>
      </c>
      <c r="L118" s="28" t="s">
        <v>494</v>
      </c>
      <c r="M118" s="46" t="s">
        <v>41</v>
      </c>
      <c r="N118" s="28" t="s">
        <v>42</v>
      </c>
      <c r="O118" s="69"/>
      <c r="P118" s="80" t="s">
        <v>567</v>
      </c>
      <c r="Q118" s="80" t="s">
        <v>568</v>
      </c>
      <c r="R118" s="34">
        <v>45292</v>
      </c>
      <c r="S118" s="34">
        <v>45657</v>
      </c>
      <c r="T118" s="155"/>
      <c r="U118" s="102" t="s">
        <v>45</v>
      </c>
      <c r="V118" s="103" t="s">
        <v>323</v>
      </c>
      <c r="W118" s="104" t="s">
        <v>324</v>
      </c>
      <c r="X118" s="105">
        <f t="shared" si="19"/>
        <v>100</v>
      </c>
      <c r="Y118" s="106"/>
      <c r="Z118" s="39">
        <v>0</v>
      </c>
      <c r="AA118" s="39">
        <v>22775</v>
      </c>
      <c r="AB118" s="39">
        <v>0</v>
      </c>
      <c r="AC118" s="39">
        <v>20256</v>
      </c>
      <c r="AD118" s="39">
        <v>0</v>
      </c>
      <c r="AE118" s="39">
        <v>7328</v>
      </c>
      <c r="AF118" s="39">
        <v>0</v>
      </c>
      <c r="AG118" s="39">
        <v>2005</v>
      </c>
      <c r="AH118" s="39">
        <v>0</v>
      </c>
      <c r="AI118" s="39">
        <v>4481</v>
      </c>
      <c r="AJ118" s="39">
        <v>0</v>
      </c>
      <c r="AK118" s="39">
        <v>13489</v>
      </c>
      <c r="AL118" s="39">
        <f t="shared" si="18"/>
        <v>70334</v>
      </c>
      <c r="AM118" s="40">
        <f t="shared" si="20"/>
        <v>70334</v>
      </c>
      <c r="AN118" s="40">
        <f t="shared" si="21"/>
        <v>0</v>
      </c>
      <c r="AO118" s="41"/>
    </row>
    <row r="119" spans="1:41" s="107" customFormat="1" ht="12.9" customHeight="1" x14ac:dyDescent="0.3">
      <c r="A119" s="69">
        <v>21</v>
      </c>
      <c r="B119" s="27" t="s">
        <v>624</v>
      </c>
      <c r="C119" s="28" t="s">
        <v>569</v>
      </c>
      <c r="D119" s="28" t="s">
        <v>570</v>
      </c>
      <c r="E119" s="28" t="s">
        <v>571</v>
      </c>
      <c r="F119" s="28" t="s">
        <v>237</v>
      </c>
      <c r="G119" s="28" t="s">
        <v>238</v>
      </c>
      <c r="H119" s="30" t="s">
        <v>38</v>
      </c>
      <c r="I119" s="101" t="s">
        <v>39</v>
      </c>
      <c r="J119" s="28" t="s">
        <v>493</v>
      </c>
      <c r="K119" s="28" t="s">
        <v>40</v>
      </c>
      <c r="L119" s="28" t="s">
        <v>494</v>
      </c>
      <c r="M119" s="29" t="s">
        <v>46</v>
      </c>
      <c r="N119" s="28" t="s">
        <v>42</v>
      </c>
      <c r="O119" s="69">
        <v>160</v>
      </c>
      <c r="P119" s="69"/>
      <c r="Q119" s="80" t="s">
        <v>572</v>
      </c>
      <c r="R119" s="34">
        <v>45292</v>
      </c>
      <c r="S119" s="34">
        <v>45657</v>
      </c>
      <c r="T119" s="155"/>
      <c r="U119" s="102" t="s">
        <v>45</v>
      </c>
      <c r="V119" s="103" t="s">
        <v>323</v>
      </c>
      <c r="W119" s="104" t="s">
        <v>324</v>
      </c>
      <c r="X119" s="105">
        <f t="shared" si="19"/>
        <v>100</v>
      </c>
      <c r="Y119" s="106"/>
      <c r="Z119" s="39">
        <v>45925</v>
      </c>
      <c r="AA119" s="39">
        <v>42785</v>
      </c>
      <c r="AB119" s="39">
        <v>37002</v>
      </c>
      <c r="AC119" s="39">
        <v>27620</v>
      </c>
      <c r="AD119" s="39">
        <v>9743</v>
      </c>
      <c r="AE119" s="39">
        <v>6049</v>
      </c>
      <c r="AF119" s="39">
        <v>4760</v>
      </c>
      <c r="AG119" s="39">
        <v>4523</v>
      </c>
      <c r="AH119" s="39">
        <v>11781</v>
      </c>
      <c r="AI119" s="39">
        <v>17885</v>
      </c>
      <c r="AJ119" s="39">
        <v>34316</v>
      </c>
      <c r="AK119" s="39">
        <v>48252</v>
      </c>
      <c r="AL119" s="39">
        <f t="shared" si="18"/>
        <v>290641</v>
      </c>
      <c r="AM119" s="40">
        <f t="shared" si="20"/>
        <v>290641</v>
      </c>
      <c r="AN119" s="40">
        <f t="shared" si="21"/>
        <v>0</v>
      </c>
      <c r="AO119" s="41"/>
    </row>
    <row r="120" spans="1:41" s="107" customFormat="1" ht="12.9" customHeight="1" x14ac:dyDescent="0.3">
      <c r="A120" s="69">
        <v>22</v>
      </c>
      <c r="B120" s="27" t="s">
        <v>624</v>
      </c>
      <c r="C120" s="28" t="s">
        <v>573</v>
      </c>
      <c r="D120" s="28" t="s">
        <v>574</v>
      </c>
      <c r="E120" s="28" t="s">
        <v>575</v>
      </c>
      <c r="F120" s="28" t="s">
        <v>237</v>
      </c>
      <c r="G120" s="28" t="s">
        <v>238</v>
      </c>
      <c r="H120" s="30" t="s">
        <v>38</v>
      </c>
      <c r="I120" s="101" t="s">
        <v>39</v>
      </c>
      <c r="J120" s="28" t="s">
        <v>493</v>
      </c>
      <c r="K120" s="28" t="s">
        <v>40</v>
      </c>
      <c r="L120" s="28" t="s">
        <v>494</v>
      </c>
      <c r="M120" s="31" t="s">
        <v>110</v>
      </c>
      <c r="N120" s="28" t="s">
        <v>42</v>
      </c>
      <c r="O120" s="69"/>
      <c r="P120" s="48" t="s">
        <v>576</v>
      </c>
      <c r="Q120" s="80" t="s">
        <v>577</v>
      </c>
      <c r="R120" s="34">
        <v>45292</v>
      </c>
      <c r="S120" s="34">
        <v>45657</v>
      </c>
      <c r="T120" s="155"/>
      <c r="U120" s="102" t="s">
        <v>45</v>
      </c>
      <c r="V120" s="103" t="s">
        <v>323</v>
      </c>
      <c r="W120" s="104" t="s">
        <v>324</v>
      </c>
      <c r="X120" s="105">
        <f t="shared" si="19"/>
        <v>100</v>
      </c>
      <c r="Y120" s="106"/>
      <c r="Z120" s="39">
        <v>0</v>
      </c>
      <c r="AA120" s="39">
        <v>2792</v>
      </c>
      <c r="AB120" s="39">
        <v>0</v>
      </c>
      <c r="AC120" s="39">
        <v>1877</v>
      </c>
      <c r="AD120" s="39">
        <v>0</v>
      </c>
      <c r="AE120" s="39">
        <v>1534</v>
      </c>
      <c r="AF120" s="39">
        <v>0</v>
      </c>
      <c r="AG120" s="39">
        <v>869</v>
      </c>
      <c r="AH120" s="39">
        <v>0</v>
      </c>
      <c r="AI120" s="39">
        <v>2685</v>
      </c>
      <c r="AJ120" s="39">
        <v>0</v>
      </c>
      <c r="AK120" s="39">
        <v>2433</v>
      </c>
      <c r="AL120" s="39">
        <f t="shared" si="18"/>
        <v>12190</v>
      </c>
      <c r="AM120" s="40">
        <f t="shared" si="20"/>
        <v>12190</v>
      </c>
      <c r="AN120" s="40">
        <f t="shared" si="21"/>
        <v>0</v>
      </c>
      <c r="AO120" s="41"/>
    </row>
    <row r="121" spans="1:41" s="107" customFormat="1" ht="12.9" customHeight="1" x14ac:dyDescent="0.3">
      <c r="A121" s="69">
        <v>23</v>
      </c>
      <c r="B121" s="27" t="s">
        <v>624</v>
      </c>
      <c r="C121" s="28" t="s">
        <v>578</v>
      </c>
      <c r="D121" s="28" t="s">
        <v>579</v>
      </c>
      <c r="E121" s="28" t="s">
        <v>580</v>
      </c>
      <c r="F121" s="28" t="s">
        <v>237</v>
      </c>
      <c r="G121" s="28" t="s">
        <v>238</v>
      </c>
      <c r="H121" s="30" t="s">
        <v>38</v>
      </c>
      <c r="I121" s="101" t="s">
        <v>39</v>
      </c>
      <c r="J121" s="28" t="s">
        <v>493</v>
      </c>
      <c r="K121" s="28" t="s">
        <v>40</v>
      </c>
      <c r="L121" s="28" t="s">
        <v>494</v>
      </c>
      <c r="M121" s="46" t="s">
        <v>41</v>
      </c>
      <c r="N121" s="28" t="s">
        <v>42</v>
      </c>
      <c r="O121" s="69"/>
      <c r="P121" s="48" t="s">
        <v>581</v>
      </c>
      <c r="Q121" s="80" t="s">
        <v>582</v>
      </c>
      <c r="R121" s="34">
        <v>45292</v>
      </c>
      <c r="S121" s="34">
        <v>45657</v>
      </c>
      <c r="T121" s="155"/>
      <c r="U121" s="102" t="s">
        <v>45</v>
      </c>
      <c r="V121" s="103" t="s">
        <v>323</v>
      </c>
      <c r="W121" s="104" t="s">
        <v>324</v>
      </c>
      <c r="X121" s="105">
        <f t="shared" si="19"/>
        <v>100</v>
      </c>
      <c r="Y121" s="106"/>
      <c r="Z121" s="39">
        <v>0</v>
      </c>
      <c r="AA121" s="39">
        <v>3147</v>
      </c>
      <c r="AB121" s="39">
        <v>0</v>
      </c>
      <c r="AC121" s="39">
        <v>3926</v>
      </c>
      <c r="AD121" s="39">
        <v>0</v>
      </c>
      <c r="AE121" s="39">
        <v>3389</v>
      </c>
      <c r="AF121" s="39">
        <v>0</v>
      </c>
      <c r="AG121" s="39">
        <v>3657</v>
      </c>
      <c r="AH121" s="39">
        <v>0</v>
      </c>
      <c r="AI121" s="39">
        <v>2353</v>
      </c>
      <c r="AJ121" s="39">
        <v>0</v>
      </c>
      <c r="AK121" s="39">
        <v>3590</v>
      </c>
      <c r="AL121" s="39">
        <f t="shared" si="18"/>
        <v>20062</v>
      </c>
      <c r="AM121" s="40">
        <f t="shared" si="20"/>
        <v>20062</v>
      </c>
      <c r="AN121" s="40">
        <f t="shared" si="21"/>
        <v>0</v>
      </c>
      <c r="AO121" s="41"/>
    </row>
    <row r="122" spans="1:41" s="112" customFormat="1" ht="12.9" customHeight="1" x14ac:dyDescent="0.3">
      <c r="A122" s="69">
        <v>24</v>
      </c>
      <c r="B122" s="27" t="s">
        <v>624</v>
      </c>
      <c r="C122" s="29" t="s">
        <v>583</v>
      </c>
      <c r="D122" s="109" t="s">
        <v>584</v>
      </c>
      <c r="E122" s="110" t="s">
        <v>585</v>
      </c>
      <c r="F122" s="29" t="s">
        <v>237</v>
      </c>
      <c r="G122" s="29" t="s">
        <v>238</v>
      </c>
      <c r="H122" s="30" t="s">
        <v>38</v>
      </c>
      <c r="I122" s="101" t="s">
        <v>39</v>
      </c>
      <c r="J122" s="29" t="s">
        <v>493</v>
      </c>
      <c r="K122" s="29" t="s">
        <v>40</v>
      </c>
      <c r="L122" s="28" t="s">
        <v>494</v>
      </c>
      <c r="M122" s="31" t="s">
        <v>110</v>
      </c>
      <c r="N122" s="29" t="s">
        <v>42</v>
      </c>
      <c r="O122" s="26"/>
      <c r="P122" s="102" t="s">
        <v>586</v>
      </c>
      <c r="Q122" s="102" t="s">
        <v>587</v>
      </c>
      <c r="R122" s="34">
        <v>45292</v>
      </c>
      <c r="S122" s="34">
        <v>45657</v>
      </c>
      <c r="T122" s="155"/>
      <c r="U122" s="102" t="s">
        <v>45</v>
      </c>
      <c r="V122" s="108">
        <v>100</v>
      </c>
      <c r="W122" s="108">
        <v>0</v>
      </c>
      <c r="X122" s="105">
        <f t="shared" si="19"/>
        <v>100</v>
      </c>
      <c r="Y122" s="106"/>
      <c r="Z122" s="39">
        <v>0</v>
      </c>
      <c r="AA122" s="39">
        <v>0</v>
      </c>
      <c r="AB122" s="39">
        <v>0</v>
      </c>
      <c r="AC122" s="111">
        <v>0</v>
      </c>
      <c r="AD122" s="39">
        <v>0</v>
      </c>
      <c r="AE122" s="39">
        <v>0</v>
      </c>
      <c r="AF122" s="39">
        <v>0</v>
      </c>
      <c r="AG122" s="39">
        <v>0</v>
      </c>
      <c r="AH122" s="39">
        <v>0</v>
      </c>
      <c r="AI122" s="39">
        <v>0</v>
      </c>
      <c r="AJ122" s="39">
        <v>0</v>
      </c>
      <c r="AK122" s="39">
        <v>3888</v>
      </c>
      <c r="AL122" s="39">
        <f t="shared" si="18"/>
        <v>3888</v>
      </c>
      <c r="AM122" s="40">
        <f t="shared" si="20"/>
        <v>3888</v>
      </c>
      <c r="AN122" s="40">
        <f t="shared" si="21"/>
        <v>0</v>
      </c>
      <c r="AO122" s="41"/>
    </row>
    <row r="123" spans="1:41" s="107" customFormat="1" ht="12.9" customHeight="1" x14ac:dyDescent="0.3">
      <c r="A123" s="69">
        <v>25</v>
      </c>
      <c r="B123" s="27" t="s">
        <v>624</v>
      </c>
      <c r="C123" s="28" t="s">
        <v>583</v>
      </c>
      <c r="D123" s="28" t="s">
        <v>588</v>
      </c>
      <c r="E123" s="28" t="s">
        <v>589</v>
      </c>
      <c r="F123" s="28" t="s">
        <v>237</v>
      </c>
      <c r="G123" s="28" t="s">
        <v>238</v>
      </c>
      <c r="H123" s="30" t="s">
        <v>38</v>
      </c>
      <c r="I123" s="101" t="s">
        <v>39</v>
      </c>
      <c r="J123" s="28" t="s">
        <v>493</v>
      </c>
      <c r="K123" s="28" t="s">
        <v>40</v>
      </c>
      <c r="L123" s="28" t="s">
        <v>494</v>
      </c>
      <c r="M123" s="28" t="s">
        <v>54</v>
      </c>
      <c r="N123" s="28" t="s">
        <v>42</v>
      </c>
      <c r="O123" s="69"/>
      <c r="P123" s="48" t="s">
        <v>590</v>
      </c>
      <c r="Q123" s="80" t="s">
        <v>591</v>
      </c>
      <c r="R123" s="34">
        <v>45292</v>
      </c>
      <c r="S123" s="34">
        <v>45657</v>
      </c>
      <c r="T123" s="155"/>
      <c r="U123" s="102" t="s">
        <v>517</v>
      </c>
      <c r="V123" s="103">
        <v>49.81</v>
      </c>
      <c r="W123" s="113">
        <v>50.19</v>
      </c>
      <c r="X123" s="105">
        <f t="shared" si="19"/>
        <v>100</v>
      </c>
      <c r="Y123" s="106"/>
      <c r="Z123" s="39">
        <v>0</v>
      </c>
      <c r="AA123" s="39">
        <v>49394</v>
      </c>
      <c r="AB123" s="39">
        <v>29203</v>
      </c>
      <c r="AC123" s="39">
        <v>14234</v>
      </c>
      <c r="AD123" s="39">
        <v>5156</v>
      </c>
      <c r="AE123" s="39">
        <v>1104</v>
      </c>
      <c r="AF123" s="39">
        <v>1150</v>
      </c>
      <c r="AG123" s="39">
        <v>1101</v>
      </c>
      <c r="AH123" s="39">
        <v>1332</v>
      </c>
      <c r="AI123" s="39">
        <v>4469</v>
      </c>
      <c r="AJ123" s="1">
        <v>18840</v>
      </c>
      <c r="AK123" s="39">
        <v>37067</v>
      </c>
      <c r="AL123" s="39">
        <f t="shared" si="18"/>
        <v>163050</v>
      </c>
      <c r="AM123" s="40">
        <f t="shared" si="20"/>
        <v>81215</v>
      </c>
      <c r="AN123" s="40">
        <f t="shared" si="21"/>
        <v>81835</v>
      </c>
      <c r="AO123" s="41"/>
    </row>
    <row r="124" spans="1:41" s="107" customFormat="1" ht="12.9" customHeight="1" x14ac:dyDescent="0.3">
      <c r="A124" s="69">
        <v>26</v>
      </c>
      <c r="B124" s="27" t="s">
        <v>624</v>
      </c>
      <c r="C124" s="28" t="s">
        <v>583</v>
      </c>
      <c r="D124" s="28" t="s">
        <v>592</v>
      </c>
      <c r="E124" s="28" t="s">
        <v>593</v>
      </c>
      <c r="F124" s="28" t="s">
        <v>237</v>
      </c>
      <c r="G124" s="28" t="s">
        <v>238</v>
      </c>
      <c r="H124" s="30" t="s">
        <v>38</v>
      </c>
      <c r="I124" s="101" t="s">
        <v>39</v>
      </c>
      <c r="J124" s="28" t="s">
        <v>493</v>
      </c>
      <c r="K124" s="28" t="s">
        <v>40</v>
      </c>
      <c r="L124" s="28" t="s">
        <v>494</v>
      </c>
      <c r="M124" s="46" t="s">
        <v>41</v>
      </c>
      <c r="N124" s="28" t="s">
        <v>42</v>
      </c>
      <c r="O124" s="69"/>
      <c r="P124" s="80" t="s">
        <v>594</v>
      </c>
      <c r="Q124" s="80" t="s">
        <v>595</v>
      </c>
      <c r="R124" s="34">
        <v>45292</v>
      </c>
      <c r="S124" s="34">
        <v>45657</v>
      </c>
      <c r="T124" s="155"/>
      <c r="U124" s="102" t="s">
        <v>517</v>
      </c>
      <c r="V124" s="103">
        <v>71.150000000000006</v>
      </c>
      <c r="W124" s="113">
        <v>28.85</v>
      </c>
      <c r="X124" s="105">
        <f t="shared" si="19"/>
        <v>100</v>
      </c>
      <c r="Y124" s="106"/>
      <c r="Z124" s="39">
        <v>0</v>
      </c>
      <c r="AA124" s="39">
        <v>19971</v>
      </c>
      <c r="AB124" s="39">
        <v>0</v>
      </c>
      <c r="AC124" s="39">
        <v>12460</v>
      </c>
      <c r="AD124" s="39">
        <v>0</v>
      </c>
      <c r="AE124" s="39">
        <f>3515+91</f>
        <v>3606</v>
      </c>
      <c r="AF124" s="39">
        <v>0</v>
      </c>
      <c r="AG124" s="39">
        <v>148</v>
      </c>
      <c r="AH124" s="39">
        <v>0</v>
      </c>
      <c r="AI124" s="39">
        <v>1016</v>
      </c>
      <c r="AJ124" s="39">
        <v>0</v>
      </c>
      <c r="AK124" s="39">
        <v>8300</v>
      </c>
      <c r="AL124" s="39">
        <f t="shared" si="18"/>
        <v>45501</v>
      </c>
      <c r="AM124" s="40">
        <f t="shared" si="20"/>
        <v>32374</v>
      </c>
      <c r="AN124" s="40">
        <f t="shared" si="21"/>
        <v>13127</v>
      </c>
      <c r="AO124" s="41"/>
    </row>
    <row r="125" spans="1:41" s="107" customFormat="1" ht="12.9" customHeight="1" x14ac:dyDescent="0.3">
      <c r="A125" s="69">
        <v>27</v>
      </c>
      <c r="B125" s="27" t="s">
        <v>624</v>
      </c>
      <c r="C125" s="28" t="s">
        <v>583</v>
      </c>
      <c r="D125" s="28" t="s">
        <v>596</v>
      </c>
      <c r="E125" s="28" t="s">
        <v>597</v>
      </c>
      <c r="F125" s="28" t="s">
        <v>237</v>
      </c>
      <c r="G125" s="28" t="s">
        <v>238</v>
      </c>
      <c r="H125" s="30" t="s">
        <v>38</v>
      </c>
      <c r="I125" s="101" t="s">
        <v>39</v>
      </c>
      <c r="J125" s="28" t="s">
        <v>493</v>
      </c>
      <c r="K125" s="28" t="s">
        <v>40</v>
      </c>
      <c r="L125" s="28" t="s">
        <v>494</v>
      </c>
      <c r="M125" s="46" t="s">
        <v>41</v>
      </c>
      <c r="N125" s="28" t="s">
        <v>42</v>
      </c>
      <c r="O125" s="69"/>
      <c r="P125" s="48" t="s">
        <v>598</v>
      </c>
      <c r="Q125" s="80" t="s">
        <v>599</v>
      </c>
      <c r="R125" s="34">
        <v>45292</v>
      </c>
      <c r="S125" s="34">
        <v>45657</v>
      </c>
      <c r="T125" s="155"/>
      <c r="U125" s="102" t="s">
        <v>517</v>
      </c>
      <c r="V125" s="103">
        <v>69.41</v>
      </c>
      <c r="W125" s="113">
        <v>30.59</v>
      </c>
      <c r="X125" s="105">
        <f t="shared" si="19"/>
        <v>100</v>
      </c>
      <c r="Y125" s="106"/>
      <c r="Z125" s="39">
        <v>0</v>
      </c>
      <c r="AA125" s="39">
        <v>11490</v>
      </c>
      <c r="AB125" s="39">
        <v>0</v>
      </c>
      <c r="AC125" s="39">
        <v>10506</v>
      </c>
      <c r="AD125" s="39">
        <v>0</v>
      </c>
      <c r="AE125" s="39">
        <v>1919</v>
      </c>
      <c r="AF125" s="39">
        <v>0</v>
      </c>
      <c r="AG125" s="39">
        <v>880</v>
      </c>
      <c r="AH125" s="39">
        <v>0</v>
      </c>
      <c r="AI125" s="39">
        <v>1668</v>
      </c>
      <c r="AJ125" s="39">
        <v>0</v>
      </c>
      <c r="AK125" s="39">
        <v>5384</v>
      </c>
      <c r="AL125" s="39">
        <f t="shared" si="18"/>
        <v>31847</v>
      </c>
      <c r="AM125" s="40">
        <f t="shared" si="20"/>
        <v>22105</v>
      </c>
      <c r="AN125" s="40">
        <f t="shared" si="21"/>
        <v>9742</v>
      </c>
      <c r="AO125" s="41"/>
    </row>
    <row r="126" spans="1:41" s="107" customFormat="1" ht="12.9" customHeight="1" x14ac:dyDescent="0.3">
      <c r="A126" s="69">
        <v>28</v>
      </c>
      <c r="B126" s="27" t="s">
        <v>624</v>
      </c>
      <c r="C126" s="28" t="s">
        <v>583</v>
      </c>
      <c r="D126" s="28" t="s">
        <v>600</v>
      </c>
      <c r="E126" s="28" t="s">
        <v>593</v>
      </c>
      <c r="F126" s="28" t="s">
        <v>237</v>
      </c>
      <c r="G126" s="28" t="s">
        <v>238</v>
      </c>
      <c r="H126" s="30" t="s">
        <v>38</v>
      </c>
      <c r="I126" s="101" t="s">
        <v>39</v>
      </c>
      <c r="J126" s="28" t="s">
        <v>493</v>
      </c>
      <c r="K126" s="28" t="s">
        <v>40</v>
      </c>
      <c r="L126" s="28" t="s">
        <v>494</v>
      </c>
      <c r="M126" s="46" t="s">
        <v>41</v>
      </c>
      <c r="N126" s="28" t="s">
        <v>42</v>
      </c>
      <c r="O126" s="69"/>
      <c r="P126" s="80" t="s">
        <v>601</v>
      </c>
      <c r="Q126" s="80" t="s">
        <v>602</v>
      </c>
      <c r="R126" s="34">
        <v>45292</v>
      </c>
      <c r="S126" s="34">
        <v>45657</v>
      </c>
      <c r="T126" s="155"/>
      <c r="U126" s="80" t="s">
        <v>45</v>
      </c>
      <c r="V126" s="104" t="s">
        <v>323</v>
      </c>
      <c r="W126" s="113">
        <v>0</v>
      </c>
      <c r="X126" s="105">
        <f t="shared" si="19"/>
        <v>100</v>
      </c>
      <c r="Y126" s="106" t="s">
        <v>603</v>
      </c>
      <c r="Z126" s="39">
        <v>0</v>
      </c>
      <c r="AA126" s="39">
        <v>10231</v>
      </c>
      <c r="AB126" s="39">
        <v>0</v>
      </c>
      <c r="AC126" s="39">
        <v>9270</v>
      </c>
      <c r="AD126" s="39">
        <v>0</v>
      </c>
      <c r="AE126" s="39">
        <v>3395</v>
      </c>
      <c r="AF126" s="39">
        <v>0</v>
      </c>
      <c r="AG126" s="39">
        <v>846</v>
      </c>
      <c r="AH126" s="39">
        <v>0</v>
      </c>
      <c r="AI126" s="39">
        <v>3347</v>
      </c>
      <c r="AJ126" s="39">
        <v>0</v>
      </c>
      <c r="AK126" s="39">
        <v>7312</v>
      </c>
      <c r="AL126" s="39">
        <f t="shared" si="18"/>
        <v>34401</v>
      </c>
      <c r="AM126" s="40">
        <f t="shared" si="20"/>
        <v>34401</v>
      </c>
      <c r="AN126" s="40">
        <f t="shared" si="21"/>
        <v>0</v>
      </c>
      <c r="AO126" s="41"/>
    </row>
    <row r="127" spans="1:41" s="107" customFormat="1" ht="12.9" customHeight="1" x14ac:dyDescent="0.3">
      <c r="A127" s="69">
        <v>29</v>
      </c>
      <c r="B127" s="27" t="s">
        <v>624</v>
      </c>
      <c r="C127" s="28" t="s">
        <v>583</v>
      </c>
      <c r="D127" s="28" t="s">
        <v>604</v>
      </c>
      <c r="E127" s="28" t="s">
        <v>605</v>
      </c>
      <c r="F127" s="28" t="s">
        <v>237</v>
      </c>
      <c r="G127" s="28" t="s">
        <v>238</v>
      </c>
      <c r="H127" s="30" t="s">
        <v>38</v>
      </c>
      <c r="I127" s="101" t="s">
        <v>39</v>
      </c>
      <c r="J127" s="28" t="s">
        <v>493</v>
      </c>
      <c r="K127" s="28" t="s">
        <v>40</v>
      </c>
      <c r="L127" s="28" t="s">
        <v>494</v>
      </c>
      <c r="M127" s="29" t="s">
        <v>46</v>
      </c>
      <c r="N127" s="28" t="s">
        <v>42</v>
      </c>
      <c r="O127" s="69">
        <v>560</v>
      </c>
      <c r="P127" s="69"/>
      <c r="Q127" s="80" t="s">
        <v>606</v>
      </c>
      <c r="R127" s="34">
        <v>45292</v>
      </c>
      <c r="S127" s="34">
        <v>45657</v>
      </c>
      <c r="T127" s="155"/>
      <c r="U127" s="80" t="s">
        <v>517</v>
      </c>
      <c r="V127" s="104" t="s">
        <v>607</v>
      </c>
      <c r="W127" s="113">
        <v>84.5</v>
      </c>
      <c r="X127" s="105">
        <f t="shared" si="19"/>
        <v>100</v>
      </c>
      <c r="Y127" s="106"/>
      <c r="Z127" s="40">
        <v>195578</v>
      </c>
      <c r="AA127" s="40">
        <v>179147</v>
      </c>
      <c r="AB127" s="40">
        <v>189153</v>
      </c>
      <c r="AC127" s="40">
        <v>163116</v>
      </c>
      <c r="AD127" s="40">
        <v>149322</v>
      </c>
      <c r="AE127" s="40">
        <v>111358</v>
      </c>
      <c r="AF127" s="40">
        <v>121961</v>
      </c>
      <c r="AG127" s="40">
        <v>101320</v>
      </c>
      <c r="AH127" s="40">
        <v>66571</v>
      </c>
      <c r="AI127" s="40">
        <v>173280</v>
      </c>
      <c r="AJ127" s="40">
        <v>194100</v>
      </c>
      <c r="AK127" s="40">
        <v>200825</v>
      </c>
      <c r="AL127" s="39">
        <f t="shared" si="18"/>
        <v>1845731</v>
      </c>
      <c r="AM127" s="40">
        <f t="shared" si="20"/>
        <v>286088</v>
      </c>
      <c r="AN127" s="40">
        <f t="shared" si="21"/>
        <v>1559643</v>
      </c>
      <c r="AO127" s="41"/>
    </row>
    <row r="128" spans="1:41" s="107" customFormat="1" ht="12.9" customHeight="1" x14ac:dyDescent="0.3">
      <c r="A128" s="69">
        <v>30</v>
      </c>
      <c r="B128" s="27" t="s">
        <v>624</v>
      </c>
      <c r="C128" s="28" t="s">
        <v>608</v>
      </c>
      <c r="D128" s="28"/>
      <c r="E128" s="28" t="s">
        <v>609</v>
      </c>
      <c r="F128" s="28" t="s">
        <v>237</v>
      </c>
      <c r="G128" s="28" t="s">
        <v>238</v>
      </c>
      <c r="H128" s="30" t="s">
        <v>38</v>
      </c>
      <c r="I128" s="101" t="s">
        <v>39</v>
      </c>
      <c r="J128" s="28" t="s">
        <v>493</v>
      </c>
      <c r="K128" s="28" t="s">
        <v>40</v>
      </c>
      <c r="L128" s="28" t="s">
        <v>494</v>
      </c>
      <c r="M128" s="28" t="s">
        <v>54</v>
      </c>
      <c r="N128" s="28" t="s">
        <v>42</v>
      </c>
      <c r="O128" s="69"/>
      <c r="P128" s="69" t="s">
        <v>610</v>
      </c>
      <c r="Q128" s="48" t="s">
        <v>611</v>
      </c>
      <c r="R128" s="34">
        <v>45292</v>
      </c>
      <c r="S128" s="34">
        <v>45657</v>
      </c>
      <c r="T128" s="155"/>
      <c r="U128" s="80" t="s">
        <v>45</v>
      </c>
      <c r="V128" s="114" t="s">
        <v>323</v>
      </c>
      <c r="W128" s="37">
        <v>0</v>
      </c>
      <c r="X128" s="105">
        <f t="shared" si="19"/>
        <v>100</v>
      </c>
      <c r="Y128" s="106"/>
      <c r="Z128" s="39">
        <v>14157</v>
      </c>
      <c r="AA128" s="39">
        <v>13664</v>
      </c>
      <c r="AB128" s="39">
        <v>12795</v>
      </c>
      <c r="AC128" s="39">
        <v>28426</v>
      </c>
      <c r="AD128" s="39">
        <v>1591</v>
      </c>
      <c r="AE128" s="115">
        <v>2582</v>
      </c>
      <c r="AF128" s="115">
        <v>0</v>
      </c>
      <c r="AG128" s="115">
        <v>1875</v>
      </c>
      <c r="AH128" s="115">
        <v>0</v>
      </c>
      <c r="AI128" s="115">
        <v>5827</v>
      </c>
      <c r="AJ128" s="115">
        <v>0</v>
      </c>
      <c r="AK128" s="40">
        <v>17782</v>
      </c>
      <c r="AL128" s="39">
        <f t="shared" si="18"/>
        <v>98699</v>
      </c>
      <c r="AM128" s="40">
        <f t="shared" si="20"/>
        <v>98699</v>
      </c>
      <c r="AN128" s="40">
        <f t="shared" si="21"/>
        <v>0</v>
      </c>
      <c r="AO128" s="41"/>
    </row>
    <row r="129" spans="1:41" s="112" customFormat="1" ht="12.9" customHeight="1" x14ac:dyDescent="0.3">
      <c r="A129" s="69">
        <v>31</v>
      </c>
      <c r="B129" s="27" t="s">
        <v>624</v>
      </c>
      <c r="C129" s="29" t="s">
        <v>612</v>
      </c>
      <c r="D129" s="29"/>
      <c r="E129" s="29" t="s">
        <v>613</v>
      </c>
      <c r="F129" s="29" t="s">
        <v>237</v>
      </c>
      <c r="G129" s="29" t="s">
        <v>238</v>
      </c>
      <c r="H129" s="30" t="s">
        <v>38</v>
      </c>
      <c r="I129" s="101" t="s">
        <v>39</v>
      </c>
      <c r="J129" s="29" t="s">
        <v>493</v>
      </c>
      <c r="K129" s="29" t="s">
        <v>40</v>
      </c>
      <c r="L129" s="28" t="s">
        <v>494</v>
      </c>
      <c r="M129" s="31" t="s">
        <v>110</v>
      </c>
      <c r="N129" s="29" t="s">
        <v>42</v>
      </c>
      <c r="O129" s="26"/>
      <c r="P129" s="43" t="s">
        <v>614</v>
      </c>
      <c r="Q129" s="102" t="s">
        <v>615</v>
      </c>
      <c r="R129" s="34">
        <v>45292</v>
      </c>
      <c r="S129" s="34">
        <v>45657</v>
      </c>
      <c r="T129" s="155"/>
      <c r="U129" s="80" t="s">
        <v>45</v>
      </c>
      <c r="V129" s="113">
        <v>100</v>
      </c>
      <c r="W129" s="104" t="s">
        <v>324</v>
      </c>
      <c r="X129" s="105">
        <f t="shared" si="19"/>
        <v>100</v>
      </c>
      <c r="Y129" s="106"/>
      <c r="Z129" s="39">
        <v>0</v>
      </c>
      <c r="AA129" s="39">
        <v>0</v>
      </c>
      <c r="AB129" s="39">
        <v>0</v>
      </c>
      <c r="AC129" s="39">
        <v>0</v>
      </c>
      <c r="AD129" s="39">
        <v>0</v>
      </c>
      <c r="AE129" s="39">
        <v>0</v>
      </c>
      <c r="AF129" s="39">
        <v>0</v>
      </c>
      <c r="AG129" s="39">
        <v>0</v>
      </c>
      <c r="AH129" s="39">
        <v>0</v>
      </c>
      <c r="AI129" s="39">
        <v>0</v>
      </c>
      <c r="AJ129" s="39">
        <v>0</v>
      </c>
      <c r="AK129" s="39">
        <v>0</v>
      </c>
      <c r="AL129" s="39">
        <f t="shared" si="18"/>
        <v>0</v>
      </c>
      <c r="AM129" s="40">
        <f t="shared" si="20"/>
        <v>0</v>
      </c>
      <c r="AN129" s="40">
        <f t="shared" si="21"/>
        <v>0</v>
      </c>
      <c r="AO129" s="41"/>
    </row>
    <row r="130" spans="1:41" s="107" customFormat="1" ht="12.9" customHeight="1" x14ac:dyDescent="0.3">
      <c r="A130" s="69">
        <v>32</v>
      </c>
      <c r="B130" s="27" t="s">
        <v>624</v>
      </c>
      <c r="C130" s="28" t="s">
        <v>612</v>
      </c>
      <c r="D130" s="28"/>
      <c r="E130" s="116" t="s">
        <v>616</v>
      </c>
      <c r="F130" s="28" t="s">
        <v>237</v>
      </c>
      <c r="G130" s="28" t="s">
        <v>238</v>
      </c>
      <c r="H130" s="30" t="s">
        <v>38</v>
      </c>
      <c r="I130" s="101" t="s">
        <v>39</v>
      </c>
      <c r="J130" s="28" t="s">
        <v>493</v>
      </c>
      <c r="K130" s="28" t="s">
        <v>40</v>
      </c>
      <c r="L130" s="28" t="s">
        <v>494</v>
      </c>
      <c r="M130" s="28" t="s">
        <v>54</v>
      </c>
      <c r="N130" s="28" t="s">
        <v>10</v>
      </c>
      <c r="O130" s="69"/>
      <c r="P130" s="48" t="s">
        <v>617</v>
      </c>
      <c r="Q130" s="80" t="s">
        <v>618</v>
      </c>
      <c r="R130" s="34">
        <v>45292</v>
      </c>
      <c r="S130" s="34">
        <v>45657</v>
      </c>
      <c r="T130" s="155"/>
      <c r="U130" s="80" t="s">
        <v>45</v>
      </c>
      <c r="V130" s="113">
        <v>100</v>
      </c>
      <c r="W130" s="104" t="s">
        <v>324</v>
      </c>
      <c r="X130" s="105">
        <f t="shared" si="19"/>
        <v>100</v>
      </c>
      <c r="Y130" s="106"/>
      <c r="Z130" s="39">
        <v>0</v>
      </c>
      <c r="AA130" s="39">
        <v>4040</v>
      </c>
      <c r="AB130" s="39">
        <v>0</v>
      </c>
      <c r="AC130" s="39">
        <v>4971</v>
      </c>
      <c r="AD130" s="39">
        <v>0</v>
      </c>
      <c r="AE130" s="39">
        <v>286</v>
      </c>
      <c r="AF130" s="39">
        <v>0</v>
      </c>
      <c r="AG130" s="39">
        <v>286</v>
      </c>
      <c r="AH130" s="39">
        <v>0</v>
      </c>
      <c r="AI130" s="39">
        <v>57</v>
      </c>
      <c r="AJ130" s="39">
        <v>6040</v>
      </c>
      <c r="AK130" s="39">
        <v>0</v>
      </c>
      <c r="AL130" s="39">
        <f t="shared" si="18"/>
        <v>15680</v>
      </c>
      <c r="AM130" s="40">
        <f t="shared" si="20"/>
        <v>15680</v>
      </c>
      <c r="AN130" s="40">
        <f t="shared" si="21"/>
        <v>0</v>
      </c>
      <c r="AO130" s="41"/>
    </row>
    <row r="131" spans="1:41" s="107" customFormat="1" ht="12.9" customHeight="1" x14ac:dyDescent="0.3">
      <c r="A131" s="69">
        <v>33</v>
      </c>
      <c r="B131" s="27" t="s">
        <v>624</v>
      </c>
      <c r="C131" s="28" t="s">
        <v>583</v>
      </c>
      <c r="D131" s="28" t="s">
        <v>584</v>
      </c>
      <c r="E131" s="116" t="s">
        <v>619</v>
      </c>
      <c r="F131" s="28" t="s">
        <v>237</v>
      </c>
      <c r="G131" s="28" t="s">
        <v>238</v>
      </c>
      <c r="H131" s="30" t="s">
        <v>38</v>
      </c>
      <c r="I131" s="101" t="s">
        <v>39</v>
      </c>
      <c r="J131" s="28" t="s">
        <v>493</v>
      </c>
      <c r="K131" s="28" t="s">
        <v>40</v>
      </c>
      <c r="L131" s="28" t="s">
        <v>494</v>
      </c>
      <c r="M131" s="46" t="s">
        <v>41</v>
      </c>
      <c r="N131" s="28" t="s">
        <v>42</v>
      </c>
      <c r="O131" s="69"/>
      <c r="P131" s="117" t="s">
        <v>620</v>
      </c>
      <c r="Q131" s="80" t="s">
        <v>621</v>
      </c>
      <c r="R131" s="34">
        <v>45292</v>
      </c>
      <c r="S131" s="34">
        <v>45657</v>
      </c>
      <c r="T131" s="156"/>
      <c r="U131" s="79" t="s">
        <v>45</v>
      </c>
      <c r="V131" s="113">
        <v>100</v>
      </c>
      <c r="W131" s="114" t="s">
        <v>324</v>
      </c>
      <c r="X131" s="105">
        <f t="shared" si="19"/>
        <v>100</v>
      </c>
      <c r="Y131" s="106"/>
      <c r="Z131" s="39">
        <v>0</v>
      </c>
      <c r="AA131" s="39">
        <v>1086</v>
      </c>
      <c r="AB131" s="39">
        <v>0</v>
      </c>
      <c r="AC131" s="39">
        <v>0</v>
      </c>
      <c r="AD131" s="39">
        <v>0</v>
      </c>
      <c r="AE131" s="115">
        <v>1314</v>
      </c>
      <c r="AF131" s="115">
        <v>0</v>
      </c>
      <c r="AG131" s="115">
        <v>583</v>
      </c>
      <c r="AH131" s="115">
        <v>0</v>
      </c>
      <c r="AI131" s="115">
        <v>377</v>
      </c>
      <c r="AJ131" s="115">
        <v>0</v>
      </c>
      <c r="AK131" s="40">
        <v>1905</v>
      </c>
      <c r="AL131" s="39">
        <f t="shared" si="18"/>
        <v>5265</v>
      </c>
      <c r="AM131" s="40">
        <f t="shared" si="20"/>
        <v>5265</v>
      </c>
      <c r="AN131" s="40">
        <f t="shared" si="21"/>
        <v>0</v>
      </c>
      <c r="AO131" s="41"/>
    </row>
    <row r="132" spans="1:41" ht="22.5" customHeight="1" x14ac:dyDescent="0.3">
      <c r="A132" s="112"/>
      <c r="L132" s="119"/>
      <c r="O132" s="120">
        <f>SUBTOTAL(9,O36:O39)</f>
        <v>1009</v>
      </c>
      <c r="AL132" s="122">
        <f>SUBTOTAL(9,AL4:AL131)</f>
        <v>21732677.666666664</v>
      </c>
      <c r="AM132" s="123">
        <f>SUBTOTAL(9,AM4:AM131)</f>
        <v>18921387</v>
      </c>
      <c r="AN132" s="123">
        <f>SUBTOTAL(9,AN4:AN131)</f>
        <v>2811291</v>
      </c>
      <c r="AO132" s="124"/>
    </row>
    <row r="133" spans="1:41" ht="21.75" customHeight="1" x14ac:dyDescent="0.3">
      <c r="A133" s="112"/>
      <c r="L133" s="119"/>
      <c r="O133" s="120">
        <f>O132*366*24</f>
        <v>8863056</v>
      </c>
      <c r="AM133" s="152">
        <f>AM132+AN132</f>
        <v>21732678</v>
      </c>
      <c r="AN133" s="153"/>
    </row>
    <row r="134" spans="1:41" x14ac:dyDescent="0.3">
      <c r="A134" s="112"/>
      <c r="L134" s="119"/>
    </row>
    <row r="135" spans="1:41" x14ac:dyDescent="0.3">
      <c r="A135" s="112"/>
      <c r="L135" s="119"/>
    </row>
    <row r="136" spans="1:41" x14ac:dyDescent="0.3">
      <c r="A136" s="112"/>
      <c r="L136" s="119"/>
    </row>
    <row r="137" spans="1:41" x14ac:dyDescent="0.3">
      <c r="A137" s="112"/>
      <c r="L137" s="119"/>
    </row>
    <row r="138" spans="1:41" x14ac:dyDescent="0.3">
      <c r="A138" s="112"/>
      <c r="L138" s="119"/>
    </row>
    <row r="139" spans="1:41" x14ac:dyDescent="0.3">
      <c r="A139" s="112"/>
      <c r="B139" s="125" t="s">
        <v>375</v>
      </c>
      <c r="C139" s="126"/>
      <c r="D139" s="126"/>
      <c r="E139" s="126"/>
      <c r="F139" s="126"/>
      <c r="G139" s="126"/>
      <c r="H139" s="126"/>
      <c r="I139" s="126"/>
      <c r="K139" s="126"/>
      <c r="L139" s="119"/>
    </row>
    <row r="140" spans="1:41" ht="84" x14ac:dyDescent="0.3">
      <c r="A140" s="26"/>
      <c r="B140" s="127" t="s">
        <v>376</v>
      </c>
      <c r="C140" s="128" t="s">
        <v>377</v>
      </c>
      <c r="D140" s="129" t="s">
        <v>378</v>
      </c>
      <c r="E140" s="129" t="s">
        <v>379</v>
      </c>
      <c r="F140" s="129" t="s">
        <v>34</v>
      </c>
      <c r="G140" s="129" t="s">
        <v>380</v>
      </c>
      <c r="H140" s="129" t="s">
        <v>381</v>
      </c>
      <c r="I140" s="130" t="s">
        <v>382</v>
      </c>
      <c r="J140" s="129" t="s">
        <v>383</v>
      </c>
      <c r="K140" s="131" t="s">
        <v>384</v>
      </c>
      <c r="L140" s="68" t="s">
        <v>626</v>
      </c>
      <c r="T140" s="132"/>
      <c r="W140" s="41"/>
      <c r="X140" s="41"/>
      <c r="Y140" s="133"/>
      <c r="AK140" s="1"/>
      <c r="AL140" s="1"/>
    </row>
    <row r="141" spans="1:41" x14ac:dyDescent="0.3">
      <c r="A141" s="26"/>
      <c r="B141" s="134" t="s">
        <v>46</v>
      </c>
      <c r="C141" s="128" t="s">
        <v>39</v>
      </c>
      <c r="D141" s="128" t="s">
        <v>42</v>
      </c>
      <c r="E141" s="128">
        <v>28</v>
      </c>
      <c r="F141" s="128">
        <v>12</v>
      </c>
      <c r="G141" s="128">
        <f>E141*F141</f>
        <v>336</v>
      </c>
      <c r="H141" s="128">
        <v>7806</v>
      </c>
      <c r="I141" s="135">
        <v>366</v>
      </c>
      <c r="J141" s="136">
        <f>(H141*I141*24)</f>
        <v>68567904</v>
      </c>
      <c r="K141" s="137">
        <v>8714548</v>
      </c>
      <c r="L141" s="138">
        <v>1797884</v>
      </c>
      <c r="T141" s="132"/>
      <c r="W141" s="41"/>
      <c r="X141" s="41"/>
      <c r="Y141" s="133"/>
      <c r="AK141" s="1"/>
      <c r="AL141" s="1"/>
    </row>
    <row r="142" spans="1:41" x14ac:dyDescent="0.3">
      <c r="A142" s="26"/>
      <c r="B142" s="134" t="s">
        <v>46</v>
      </c>
      <c r="C142" s="128" t="s">
        <v>39</v>
      </c>
      <c r="D142" s="128" t="s">
        <v>378</v>
      </c>
      <c r="E142" s="128">
        <v>1</v>
      </c>
      <c r="F142" s="128">
        <v>12</v>
      </c>
      <c r="G142" s="128">
        <f t="shared" ref="G142:G157" si="22">E142*F142</f>
        <v>12</v>
      </c>
      <c r="H142" s="128">
        <v>329</v>
      </c>
      <c r="I142" s="135">
        <v>366</v>
      </c>
      <c r="J142" s="136">
        <f t="shared" ref="J142:J157" si="23">(H142*I142*24)</f>
        <v>2889936</v>
      </c>
      <c r="K142" s="137">
        <v>857383</v>
      </c>
      <c r="L142" s="138">
        <v>0</v>
      </c>
      <c r="T142" s="132"/>
      <c r="W142" s="41"/>
      <c r="X142" s="41"/>
      <c r="Y142" s="133"/>
      <c r="AK142" s="1"/>
      <c r="AL142" s="1"/>
    </row>
    <row r="143" spans="1:41" x14ac:dyDescent="0.3">
      <c r="A143" s="26"/>
      <c r="B143" s="134" t="s">
        <v>54</v>
      </c>
      <c r="C143" s="128" t="s">
        <v>39</v>
      </c>
      <c r="D143" s="128" t="s">
        <v>42</v>
      </c>
      <c r="E143" s="128">
        <v>11</v>
      </c>
      <c r="F143" s="128">
        <v>12</v>
      </c>
      <c r="G143" s="128">
        <f t="shared" si="22"/>
        <v>132</v>
      </c>
      <c r="H143" s="128"/>
      <c r="I143" s="135">
        <v>366</v>
      </c>
      <c r="J143" s="136">
        <f t="shared" si="23"/>
        <v>0</v>
      </c>
      <c r="K143" s="137">
        <v>1367435</v>
      </c>
      <c r="L143" s="138">
        <v>215566</v>
      </c>
      <c r="T143" s="132"/>
      <c r="W143" s="41"/>
      <c r="X143" s="41"/>
      <c r="Y143" s="133"/>
      <c r="AK143" s="1"/>
      <c r="AL143" s="1"/>
    </row>
    <row r="144" spans="1:41" x14ac:dyDescent="0.3">
      <c r="A144" s="26"/>
      <c r="B144" s="134" t="s">
        <v>54</v>
      </c>
      <c r="C144" s="128" t="s">
        <v>39</v>
      </c>
      <c r="D144" s="128" t="s">
        <v>378</v>
      </c>
      <c r="E144" s="128">
        <v>5</v>
      </c>
      <c r="F144" s="128">
        <v>12</v>
      </c>
      <c r="G144" s="128">
        <f t="shared" si="22"/>
        <v>60</v>
      </c>
      <c r="H144" s="128"/>
      <c r="I144" s="135">
        <v>366</v>
      </c>
      <c r="J144" s="136">
        <f t="shared" si="23"/>
        <v>0</v>
      </c>
      <c r="K144" s="137">
        <v>618566</v>
      </c>
      <c r="L144" s="138">
        <v>0</v>
      </c>
      <c r="T144" s="132"/>
      <c r="W144" s="41"/>
      <c r="X144" s="41"/>
      <c r="Y144" s="133"/>
      <c r="AK144" s="1"/>
      <c r="AL144" s="1"/>
    </row>
    <row r="145" spans="1:38" x14ac:dyDescent="0.3">
      <c r="A145" s="26"/>
      <c r="B145" s="134" t="s">
        <v>41</v>
      </c>
      <c r="C145" s="128" t="s">
        <v>39</v>
      </c>
      <c r="D145" s="128" t="s">
        <v>42</v>
      </c>
      <c r="E145" s="128">
        <v>42</v>
      </c>
      <c r="F145" s="128">
        <v>12</v>
      </c>
      <c r="G145" s="128">
        <f t="shared" si="22"/>
        <v>504</v>
      </c>
      <c r="H145" s="128"/>
      <c r="I145" s="135">
        <v>366</v>
      </c>
      <c r="J145" s="136">
        <f t="shared" si="23"/>
        <v>0</v>
      </c>
      <c r="K145" s="137">
        <v>1774363</v>
      </c>
      <c r="L145" s="138">
        <v>141126</v>
      </c>
      <c r="T145" s="132"/>
      <c r="W145" s="41"/>
      <c r="X145" s="41"/>
      <c r="Y145" s="133"/>
      <c r="AK145" s="1"/>
      <c r="AL145" s="1"/>
    </row>
    <row r="146" spans="1:38" x14ac:dyDescent="0.3">
      <c r="A146" s="26"/>
      <c r="B146" s="134" t="s">
        <v>41</v>
      </c>
      <c r="C146" s="128" t="s">
        <v>39</v>
      </c>
      <c r="D146" s="128" t="s">
        <v>378</v>
      </c>
      <c r="E146" s="128">
        <v>8</v>
      </c>
      <c r="F146" s="128">
        <v>12</v>
      </c>
      <c r="G146" s="128">
        <f t="shared" si="22"/>
        <v>96</v>
      </c>
      <c r="H146" s="128"/>
      <c r="I146" s="135">
        <v>366</v>
      </c>
      <c r="J146" s="136">
        <f t="shared" si="23"/>
        <v>0</v>
      </c>
      <c r="K146" s="137">
        <v>225139</v>
      </c>
      <c r="L146" s="138">
        <v>40868</v>
      </c>
      <c r="T146" s="132"/>
      <c r="W146" s="41"/>
      <c r="X146" s="41"/>
      <c r="Y146" s="133"/>
      <c r="AK146" s="1"/>
      <c r="AL146" s="1"/>
    </row>
    <row r="147" spans="1:38" x14ac:dyDescent="0.3">
      <c r="A147" s="26"/>
      <c r="B147" s="134" t="s">
        <v>110</v>
      </c>
      <c r="C147" s="128" t="s">
        <v>39</v>
      </c>
      <c r="D147" s="128" t="s">
        <v>42</v>
      </c>
      <c r="E147" s="128">
        <v>8</v>
      </c>
      <c r="F147" s="128">
        <v>12</v>
      </c>
      <c r="G147" s="128">
        <f t="shared" si="22"/>
        <v>96</v>
      </c>
      <c r="H147" s="128"/>
      <c r="I147" s="135">
        <v>366</v>
      </c>
      <c r="J147" s="136">
        <f t="shared" si="23"/>
        <v>0</v>
      </c>
      <c r="K147" s="137">
        <v>39404</v>
      </c>
      <c r="L147" s="138">
        <v>26051</v>
      </c>
      <c r="T147" s="132"/>
      <c r="W147" s="41"/>
      <c r="X147" s="41"/>
      <c r="Y147" s="133"/>
      <c r="AK147" s="1"/>
      <c r="AL147" s="1"/>
    </row>
    <row r="148" spans="1:38" x14ac:dyDescent="0.3">
      <c r="A148" s="26"/>
      <c r="B148" s="134" t="s">
        <v>129</v>
      </c>
      <c r="C148" s="128" t="s">
        <v>39</v>
      </c>
      <c r="D148" s="128" t="s">
        <v>42</v>
      </c>
      <c r="E148" s="128">
        <v>3</v>
      </c>
      <c r="F148" s="128">
        <v>12</v>
      </c>
      <c r="G148" s="128">
        <f t="shared" si="22"/>
        <v>36</v>
      </c>
      <c r="H148" s="128"/>
      <c r="I148" s="135">
        <v>366</v>
      </c>
      <c r="J148" s="136">
        <f t="shared" si="23"/>
        <v>0</v>
      </c>
      <c r="K148" s="137">
        <v>1445</v>
      </c>
      <c r="L148" s="138">
        <v>0</v>
      </c>
      <c r="T148" s="132"/>
      <c r="W148" s="41"/>
      <c r="X148" s="41"/>
      <c r="Y148" s="133"/>
      <c r="AK148" s="1"/>
      <c r="AL148" s="1"/>
    </row>
    <row r="149" spans="1:38" x14ac:dyDescent="0.3">
      <c r="A149" s="26"/>
      <c r="B149" s="134" t="s">
        <v>129</v>
      </c>
      <c r="C149" s="128" t="s">
        <v>39</v>
      </c>
      <c r="D149" s="128" t="s">
        <v>378</v>
      </c>
      <c r="E149" s="128">
        <v>1</v>
      </c>
      <c r="F149" s="128">
        <v>12</v>
      </c>
      <c r="G149" s="128">
        <f t="shared" si="22"/>
        <v>12</v>
      </c>
      <c r="H149" s="128"/>
      <c r="I149" s="135">
        <v>366</v>
      </c>
      <c r="J149" s="136">
        <f t="shared" si="23"/>
        <v>0</v>
      </c>
      <c r="K149" s="137">
        <v>4497</v>
      </c>
      <c r="L149" s="138">
        <v>500</v>
      </c>
      <c r="T149" s="132"/>
      <c r="W149" s="41"/>
      <c r="X149" s="41"/>
      <c r="Y149" s="133"/>
      <c r="AK149" s="1"/>
      <c r="AL149" s="1"/>
    </row>
    <row r="150" spans="1:38" x14ac:dyDescent="0.3">
      <c r="A150" s="26"/>
      <c r="B150" s="134" t="s">
        <v>46</v>
      </c>
      <c r="C150" s="128" t="s">
        <v>148</v>
      </c>
      <c r="D150" s="128" t="s">
        <v>42</v>
      </c>
      <c r="E150" s="128">
        <v>2</v>
      </c>
      <c r="F150" s="128">
        <v>12</v>
      </c>
      <c r="G150" s="128">
        <f t="shared" si="22"/>
        <v>24</v>
      </c>
      <c r="H150" s="128">
        <v>345</v>
      </c>
      <c r="I150" s="135">
        <v>366</v>
      </c>
      <c r="J150" s="136">
        <f t="shared" si="23"/>
        <v>3030480</v>
      </c>
      <c r="K150" s="137">
        <v>678183</v>
      </c>
      <c r="L150" s="138">
        <v>0</v>
      </c>
      <c r="T150" s="132"/>
      <c r="W150" s="41"/>
      <c r="X150" s="41"/>
      <c r="Y150" s="133"/>
      <c r="AK150" s="1"/>
      <c r="AL150" s="1"/>
    </row>
    <row r="151" spans="1:38" x14ac:dyDescent="0.3">
      <c r="A151" s="26"/>
      <c r="B151" s="134" t="s">
        <v>54</v>
      </c>
      <c r="C151" s="128" t="s">
        <v>148</v>
      </c>
      <c r="D151" s="128" t="s">
        <v>42</v>
      </c>
      <c r="E151" s="128">
        <v>1</v>
      </c>
      <c r="F151" s="128">
        <v>12</v>
      </c>
      <c r="G151" s="128">
        <f t="shared" si="22"/>
        <v>12</v>
      </c>
      <c r="H151" s="128"/>
      <c r="I151" s="135">
        <v>366</v>
      </c>
      <c r="J151" s="136">
        <f t="shared" si="23"/>
        <v>0</v>
      </c>
      <c r="K151" s="137">
        <v>216470</v>
      </c>
      <c r="L151" s="138">
        <v>0</v>
      </c>
      <c r="T151" s="132"/>
      <c r="W151" s="41"/>
      <c r="X151" s="41"/>
      <c r="Y151" s="133"/>
      <c r="AK151" s="1"/>
      <c r="AL151" s="1"/>
    </row>
    <row r="152" spans="1:38" x14ac:dyDescent="0.3">
      <c r="A152" s="26"/>
      <c r="B152" s="134" t="s">
        <v>129</v>
      </c>
      <c r="C152" s="128" t="s">
        <v>148</v>
      </c>
      <c r="D152" s="128" t="s">
        <v>42</v>
      </c>
      <c r="E152" s="128">
        <v>1</v>
      </c>
      <c r="F152" s="128">
        <v>12</v>
      </c>
      <c r="G152" s="128">
        <f t="shared" si="22"/>
        <v>12</v>
      </c>
      <c r="H152" s="128"/>
      <c r="I152" s="135">
        <v>366</v>
      </c>
      <c r="J152" s="136">
        <f t="shared" si="23"/>
        <v>0</v>
      </c>
      <c r="K152" s="137">
        <v>620</v>
      </c>
      <c r="L152" s="138">
        <v>0</v>
      </c>
      <c r="T152" s="132"/>
      <c r="W152" s="41"/>
      <c r="X152" s="41"/>
      <c r="Y152" s="133"/>
      <c r="AK152" s="1"/>
      <c r="AL152" s="1"/>
    </row>
    <row r="153" spans="1:38" x14ac:dyDescent="0.3">
      <c r="A153" s="26"/>
      <c r="B153" s="134" t="s">
        <v>46</v>
      </c>
      <c r="C153" s="128" t="s">
        <v>53</v>
      </c>
      <c r="D153" s="128" t="s">
        <v>42</v>
      </c>
      <c r="E153" s="128">
        <v>5</v>
      </c>
      <c r="F153" s="128">
        <v>12</v>
      </c>
      <c r="G153" s="128">
        <f t="shared" si="22"/>
        <v>60</v>
      </c>
      <c r="H153" s="128">
        <v>1648</v>
      </c>
      <c r="I153" s="135">
        <v>366</v>
      </c>
      <c r="J153" s="136">
        <f t="shared" si="23"/>
        <v>14476032</v>
      </c>
      <c r="K153" s="138">
        <v>2927569</v>
      </c>
      <c r="L153" s="138">
        <v>0</v>
      </c>
      <c r="T153" s="132"/>
      <c r="W153" s="41"/>
      <c r="X153" s="41"/>
      <c r="Y153" s="133"/>
      <c r="AK153" s="1"/>
      <c r="AL153" s="1"/>
    </row>
    <row r="154" spans="1:38" x14ac:dyDescent="0.3">
      <c r="A154" s="26"/>
      <c r="B154" s="134" t="s">
        <v>46</v>
      </c>
      <c r="C154" s="128" t="s">
        <v>53</v>
      </c>
      <c r="D154" s="128" t="s">
        <v>378</v>
      </c>
      <c r="E154" s="128">
        <v>4</v>
      </c>
      <c r="F154" s="128">
        <v>12</v>
      </c>
      <c r="G154" s="128">
        <f t="shared" si="22"/>
        <v>48</v>
      </c>
      <c r="H154" s="128">
        <v>731</v>
      </c>
      <c r="I154" s="135">
        <v>366</v>
      </c>
      <c r="J154" s="136">
        <f t="shared" si="23"/>
        <v>6421104</v>
      </c>
      <c r="K154" s="138">
        <v>745990</v>
      </c>
      <c r="L154" s="138">
        <v>463500</v>
      </c>
      <c r="T154" s="132"/>
      <c r="W154" s="41"/>
      <c r="X154" s="41"/>
      <c r="Y154" s="133"/>
      <c r="AK154" s="1"/>
      <c r="AL154" s="1"/>
    </row>
    <row r="155" spans="1:38" x14ac:dyDescent="0.3">
      <c r="A155" s="26"/>
      <c r="B155" s="134" t="s">
        <v>54</v>
      </c>
      <c r="C155" s="128" t="s">
        <v>53</v>
      </c>
      <c r="D155" s="128" t="s">
        <v>42</v>
      </c>
      <c r="E155" s="128">
        <v>5</v>
      </c>
      <c r="F155" s="128">
        <v>12</v>
      </c>
      <c r="G155" s="128">
        <f t="shared" si="22"/>
        <v>60</v>
      </c>
      <c r="H155" s="128"/>
      <c r="I155" s="135">
        <v>366</v>
      </c>
      <c r="J155" s="136">
        <f t="shared" si="23"/>
        <v>0</v>
      </c>
      <c r="K155" s="137">
        <v>709534</v>
      </c>
      <c r="L155" s="138">
        <v>74802</v>
      </c>
      <c r="T155" s="132"/>
      <c r="W155" s="41"/>
      <c r="X155" s="41"/>
      <c r="Y155" s="133"/>
      <c r="AK155" s="1"/>
      <c r="AL155" s="1"/>
    </row>
    <row r="156" spans="1:38" x14ac:dyDescent="0.3">
      <c r="A156" s="26"/>
      <c r="B156" s="134" t="s">
        <v>41</v>
      </c>
      <c r="C156" s="128" t="s">
        <v>53</v>
      </c>
      <c r="D156" s="128" t="s">
        <v>42</v>
      </c>
      <c r="E156" s="136">
        <v>1</v>
      </c>
      <c r="F156" s="136">
        <v>12</v>
      </c>
      <c r="G156" s="136">
        <f t="shared" si="22"/>
        <v>12</v>
      </c>
      <c r="H156" s="136"/>
      <c r="I156" s="135">
        <v>366</v>
      </c>
      <c r="J156" s="136">
        <f t="shared" si="23"/>
        <v>0</v>
      </c>
      <c r="K156" s="139">
        <v>19297</v>
      </c>
      <c r="L156" s="136">
        <v>57890</v>
      </c>
      <c r="T156" s="132"/>
      <c r="W156" s="41"/>
      <c r="X156" s="41"/>
      <c r="Y156" s="133"/>
      <c r="AK156" s="1"/>
      <c r="AL156" s="1"/>
    </row>
    <row r="157" spans="1:38" x14ac:dyDescent="0.3">
      <c r="A157" s="26"/>
      <c r="B157" s="134" t="s">
        <v>41</v>
      </c>
      <c r="C157" s="128" t="s">
        <v>53</v>
      </c>
      <c r="D157" s="128" t="s">
        <v>378</v>
      </c>
      <c r="E157" s="136">
        <v>1</v>
      </c>
      <c r="F157" s="136">
        <v>12</v>
      </c>
      <c r="G157" s="136">
        <f t="shared" si="22"/>
        <v>12</v>
      </c>
      <c r="H157" s="136"/>
      <c r="I157" s="135">
        <v>366</v>
      </c>
      <c r="J157" s="136">
        <f t="shared" si="23"/>
        <v>0</v>
      </c>
      <c r="K157" s="139">
        <v>14048</v>
      </c>
      <c r="L157" s="136">
        <v>0</v>
      </c>
      <c r="T157" s="132"/>
      <c r="W157" s="41"/>
      <c r="X157" s="41"/>
      <c r="Y157" s="133"/>
      <c r="AK157" s="1"/>
      <c r="AL157" s="1"/>
    </row>
    <row r="158" spans="1:38" s="132" customFormat="1" x14ac:dyDescent="0.3">
      <c r="A158" s="8"/>
      <c r="B158" s="140"/>
      <c r="C158" s="141"/>
      <c r="D158" s="141"/>
      <c r="E158" s="142">
        <f>SUBTOTAL(9,E141:E157)</f>
        <v>127</v>
      </c>
      <c r="F158" s="142">
        <f>SUBTOTAL(9,F141:F157)</f>
        <v>204</v>
      </c>
      <c r="G158" s="142">
        <f>SUBTOTAL(9,G141:G157)</f>
        <v>1524</v>
      </c>
      <c r="H158" s="142">
        <f>SUBTOTAL(9,H141:H154)</f>
        <v>10859</v>
      </c>
      <c r="I158" s="143">
        <f>SUBTOTAL(9,I141:I157)</f>
        <v>6222</v>
      </c>
      <c r="J158" s="142">
        <f>SUBTOTAL(9,J141:J157)</f>
        <v>95385456</v>
      </c>
      <c r="K158" s="144">
        <f>SUBTOTAL(9,K141:K157)</f>
        <v>18914491</v>
      </c>
      <c r="L158" s="142">
        <f>SUBTOTAL(9,L141:L157)</f>
        <v>2818187</v>
      </c>
      <c r="M158" s="145"/>
      <c r="N158" s="145"/>
      <c r="O158" s="146"/>
      <c r="P158" s="8"/>
      <c r="Q158" s="8"/>
      <c r="R158" s="8"/>
      <c r="S158" s="8"/>
      <c r="U158" s="8"/>
      <c r="V158" s="147"/>
      <c r="W158" s="148"/>
      <c r="X158" s="148"/>
      <c r="Y158" s="149"/>
      <c r="Z158" s="148"/>
      <c r="AA158" s="148"/>
      <c r="AB158" s="148"/>
      <c r="AC158" s="148"/>
      <c r="AD158" s="148"/>
      <c r="AE158" s="148"/>
      <c r="AF158" s="148"/>
      <c r="AG158" s="148"/>
      <c r="AH158" s="148"/>
      <c r="AI158" s="148"/>
      <c r="AJ158" s="148"/>
      <c r="AK158" s="147"/>
      <c r="AL158" s="147"/>
    </row>
    <row r="159" spans="1:38" x14ac:dyDescent="0.3">
      <c r="B159" s="150"/>
      <c r="C159" s="119"/>
      <c r="D159" s="119"/>
      <c r="E159" s="119"/>
      <c r="F159" s="119"/>
      <c r="G159" s="119"/>
      <c r="H159" s="119"/>
      <c r="I159" s="119"/>
      <c r="J159" s="151"/>
      <c r="K159" s="119"/>
      <c r="L159" s="119"/>
    </row>
    <row r="160" spans="1:38" x14ac:dyDescent="0.3">
      <c r="L160" s="119"/>
    </row>
    <row r="161" spans="12:12" x14ac:dyDescent="0.3">
      <c r="L161" s="119"/>
    </row>
    <row r="162" spans="12:12" x14ac:dyDescent="0.3">
      <c r="L162" s="119"/>
    </row>
  </sheetData>
  <autoFilter ref="A3:AO133" xr:uid="{00000000-0001-0000-0000-000000000000}">
    <filterColumn colId="17" showButton="0"/>
  </autoFilter>
  <mergeCells count="48">
    <mergeCell ref="F40:F41"/>
    <mergeCell ref="G40:G41"/>
    <mergeCell ref="H40:H41"/>
    <mergeCell ref="I40:I41"/>
    <mergeCell ref="J40:J41"/>
    <mergeCell ref="B40:B41"/>
    <mergeCell ref="A40:A41"/>
    <mergeCell ref="C40:C41"/>
    <mergeCell ref="D40:D41"/>
    <mergeCell ref="E40:E41"/>
    <mergeCell ref="K2:K3"/>
    <mergeCell ref="L2:L3"/>
    <mergeCell ref="T59:T70"/>
    <mergeCell ref="T86:T98"/>
    <mergeCell ref="T74:T85"/>
    <mergeCell ref="T71:T73"/>
    <mergeCell ref="T7:T19"/>
    <mergeCell ref="T36:T39"/>
    <mergeCell ref="T40:T44"/>
    <mergeCell ref="T20:T31"/>
    <mergeCell ref="K40:K41"/>
    <mergeCell ref="L40:L41"/>
    <mergeCell ref="M40:M41"/>
    <mergeCell ref="T4:T6"/>
    <mergeCell ref="T32:T35"/>
    <mergeCell ref="M2:M3"/>
    <mergeCell ref="N2:N3"/>
    <mergeCell ref="T2:T3"/>
    <mergeCell ref="Q2:Q3"/>
    <mergeCell ref="R2:S3"/>
    <mergeCell ref="P2:P3"/>
    <mergeCell ref="O2:O3"/>
    <mergeCell ref="AM133:AN133"/>
    <mergeCell ref="T99:T131"/>
    <mergeCell ref="A1:AN1"/>
    <mergeCell ref="AM2:AN2"/>
    <mergeCell ref="T45:T58"/>
    <mergeCell ref="U2:U3"/>
    <mergeCell ref="Y2:Y3"/>
    <mergeCell ref="V2:W2"/>
    <mergeCell ref="X2:X3"/>
    <mergeCell ref="A2:A3"/>
    <mergeCell ref="B2:B3"/>
    <mergeCell ref="C2:C3"/>
    <mergeCell ref="D2:D3"/>
    <mergeCell ref="J2:J3"/>
    <mergeCell ref="E2:G2"/>
    <mergeCell ref="H2:I2"/>
  </mergeCells>
  <phoneticPr fontId="2" type="noConversion"/>
  <conditionalFormatting sqref="P99:P131">
    <cfRule type="duplicateValues" dxfId="1" priority="1"/>
  </conditionalFormatting>
  <conditionalFormatting sqref="P132:P1048576 P98 P1:P94"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Aleksandra Alex</cp:lastModifiedBy>
  <dcterms:created xsi:type="dcterms:W3CDTF">2015-06-05T18:17:20Z</dcterms:created>
  <dcterms:modified xsi:type="dcterms:W3CDTF">2023-09-15T06:47:34Z</dcterms:modified>
</cp:coreProperties>
</file>