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wcislo\Desktop\"/>
    </mc:Choice>
  </mc:AlternateContent>
  <xr:revisionPtr revIDLastSave="0" documentId="13_ncr:1_{0269E0FA-C330-4E20-AA94-29586F1627B4}" xr6:coauthVersionLast="47" xr6:coauthVersionMax="47" xr10:uidLastSave="{00000000-0000-0000-0000-000000000000}"/>
  <bookViews>
    <workbookView xWindow="28845" yWindow="15" windowWidth="27780" windowHeight="15585" activeTab="1" xr2:uid="{00000000-000D-0000-FFFF-FFFF00000000}"/>
  </bookViews>
  <sheets>
    <sheet name="drog-most" sheetId="3" r:id="rId1"/>
    <sheet name="kanalizacja" sheetId="4" r:id="rId2"/>
  </sheets>
  <definedNames>
    <definedName name="katalog" localSheetId="0">'drog-most'!#REF!</definedName>
    <definedName name="katalog_1" localSheetId="0">'drog-most'!#REF!</definedName>
    <definedName name="katalog_2" localSheetId="0">'drog-most'!$B$10:$F$142</definedName>
    <definedName name="katalog_3" localSheetId="0">'drog-most'!$B$10:$G$142</definedName>
    <definedName name="_xlnm.Print_Area" localSheetId="0">'drog-most'!$A$1:$G$157</definedName>
    <definedName name="_xlnm.Print_Titles" localSheetId="0">'drog-most'!$10:$13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A17" i="3"/>
  <c r="G145" i="3"/>
  <c r="G87" i="3"/>
  <c r="G82" i="3"/>
  <c r="G118" i="3"/>
  <c r="G157" i="3"/>
  <c r="G155" i="3"/>
  <c r="G154" i="3"/>
  <c r="G153" i="3"/>
  <c r="G151" i="3"/>
  <c r="G142" i="3"/>
  <c r="G148" i="3"/>
  <c r="G139" i="3"/>
  <c r="G138" i="3"/>
  <c r="G135" i="3"/>
  <c r="G132" i="3"/>
  <c r="G122" i="3"/>
  <c r="G121" i="3"/>
  <c r="G111" i="3"/>
  <c r="G113" i="3"/>
  <c r="G130" i="3"/>
  <c r="G129" i="3"/>
  <c r="G128" i="3"/>
  <c r="G126" i="3"/>
  <c r="G125" i="3"/>
  <c r="G115" i="3"/>
  <c r="G109" i="3"/>
  <c r="G107" i="3"/>
  <c r="G104" i="3"/>
  <c r="G102" i="3"/>
  <c r="G96" i="3"/>
  <c r="G94" i="3"/>
  <c r="G93" i="3"/>
  <c r="G92" i="3"/>
  <c r="G90" i="3"/>
  <c r="G84" i="3"/>
  <c r="G85" i="3"/>
  <c r="G78" i="3"/>
  <c r="G79" i="3"/>
  <c r="G57" i="3"/>
  <c r="G76" i="3"/>
  <c r="G74" i="3"/>
  <c r="G73" i="3"/>
  <c r="G71" i="3"/>
  <c r="G63" i="3"/>
  <c r="G65" i="3"/>
  <c r="G61" i="3"/>
  <c r="G62" i="3"/>
  <c r="G68" i="3"/>
  <c r="G67" i="3"/>
  <c r="G64" i="3"/>
  <c r="G60" i="3"/>
  <c r="G59" i="3"/>
  <c r="G55" i="3"/>
  <c r="G54" i="3"/>
  <c r="G29" i="3"/>
  <c r="G53" i="3"/>
  <c r="G52" i="3"/>
  <c r="G51" i="3"/>
  <c r="G46" i="3"/>
  <c r="G42" i="3"/>
  <c r="G43" i="3"/>
  <c r="G41" i="3"/>
  <c r="G40" i="3"/>
  <c r="G39" i="3"/>
  <c r="G37" i="3"/>
  <c r="G36" i="3"/>
  <c r="G35" i="3"/>
  <c r="G34" i="3"/>
  <c r="G33" i="3"/>
  <c r="G30" i="3"/>
  <c r="G25" i="3"/>
  <c r="G23" i="3"/>
  <c r="G24" i="3"/>
  <c r="G21" i="3"/>
  <c r="G16" i="3"/>
  <c r="G19" i="3"/>
  <c r="G48" i="3"/>
  <c r="G95" i="3"/>
  <c r="G97" i="3"/>
  <c r="G140" i="3"/>
  <c r="H159" i="3"/>
  <c r="A19" i="3" l="1"/>
  <c r="A21" i="3" l="1"/>
  <c r="A23" i="3" l="1"/>
  <c r="A24" i="3" s="1"/>
  <c r="A25" i="3" l="1"/>
  <c r="A26" i="3" s="1"/>
  <c r="A27" i="3" s="1"/>
  <c r="A29" i="3" l="1"/>
  <c r="A30" i="3" l="1"/>
  <c r="A33" i="3" l="1"/>
  <c r="A34" i="3" l="1"/>
  <c r="A35" i="3" l="1"/>
  <c r="A36" i="3" l="1"/>
  <c r="A37" i="3" l="1"/>
  <c r="A39" i="3" l="1"/>
  <c r="A40" i="3" l="1"/>
  <c r="A41" i="3" l="1"/>
  <c r="A42" i="3" l="1"/>
  <c r="A43" i="3" l="1"/>
  <c r="A46" i="3" l="1"/>
  <c r="A48" i="3" l="1"/>
  <c r="A51" i="3" l="1"/>
  <c r="A52" i="3" l="1"/>
  <c r="A53" i="3" s="1"/>
  <c r="A54" i="3" l="1"/>
  <c r="A55" i="3" l="1"/>
  <c r="A57" i="3" l="1"/>
  <c r="A59" i="3" l="1"/>
  <c r="A60" i="3" l="1"/>
  <c r="A61" i="3" l="1"/>
  <c r="A62" i="3" l="1"/>
  <c r="A63" i="3" l="1"/>
  <c r="A64" i="3" l="1"/>
  <c r="A65" i="3" s="1"/>
  <c r="A67" i="3" l="1"/>
  <c r="A68" i="3" s="1"/>
  <c r="A71" i="3" l="1"/>
  <c r="A73" i="3" l="1"/>
  <c r="A74" i="3" l="1"/>
  <c r="A76" i="3" l="1"/>
  <c r="A78" i="3" l="1"/>
  <c r="A79" i="3" l="1"/>
  <c r="A82" i="3" l="1"/>
  <c r="A84" i="3" l="1"/>
  <c r="A85" i="3" l="1"/>
  <c r="A87" i="3" l="1"/>
  <c r="A90" i="3" l="1"/>
  <c r="A91" i="3" l="1"/>
  <c r="A92" i="3" l="1"/>
  <c r="A93" i="3" l="1"/>
  <c r="A94" i="3" l="1"/>
  <c r="A95" i="3" l="1"/>
  <c r="A96" i="3" l="1"/>
  <c r="A97" i="3" s="1"/>
  <c r="A99" i="3" l="1"/>
  <c r="A100" i="3" l="1"/>
  <c r="A102" i="3" l="1"/>
  <c r="A104" i="3" s="1"/>
  <c r="A107" i="3" l="1"/>
  <c r="A109" i="3" l="1"/>
  <c r="A111" i="3" l="1"/>
  <c r="A113" i="3" l="1"/>
  <c r="A115" i="3" l="1"/>
  <c r="A118" i="3" l="1"/>
  <c r="A121" i="3" l="1"/>
  <c r="A122" i="3" l="1"/>
  <c r="A125" i="3" l="1"/>
  <c r="A126" i="3" l="1"/>
  <c r="A128" i="3" l="1"/>
  <c r="A129" i="3" l="1"/>
  <c r="A130" i="3"/>
  <c r="A132" i="3" l="1"/>
  <c r="A135" i="3" l="1"/>
  <c r="A138" i="3" l="1"/>
  <c r="A139" i="3" l="1"/>
  <c r="A140" i="3" l="1"/>
  <c r="A142" i="3" l="1"/>
  <c r="A145" i="3" l="1"/>
  <c r="A148" i="3" l="1"/>
  <c r="A151" i="3" l="1"/>
  <c r="A153" i="3" l="1"/>
  <c r="A154" i="3" s="1"/>
  <c r="A155" i="3" s="1"/>
  <c r="A15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katalog" type="6" refreshedVersion="3" background="1">
    <textPr codePage="65001" sourceFile="K:\09. Design\02. Jobs\PL1133 - Antoninek\DESIGN DOCUMENTATION\MOSTY\ST\SST KO 09 05 2008\katalog.txt" decimal="," thousands=" " space="1" consecutive="1" delimiter="_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katalog11" type="6" refreshedVersion="3" background="1">
    <textPr codePage="65001" sourceFile="K:\09. Design\02. Jobs\PL1133 - Antoninek\DESIGN DOCUMENTATION\MOSTY\ST\SST KO 09 05 2008\katalog.txt" decimal="," thousands=" " delimiter="_">
      <textFields count="2">
        <textField/>
        <textField/>
      </textFields>
    </textPr>
  </connection>
  <connection id="3" xr16:uid="{00000000-0015-0000-FFFF-FFFF02000000}" name="katalog21" type="6" refreshedVersion="3" background="1" saveData="1">
    <textPr sourceFile="K:\09. Design\02. Jobs\PL1133 - Antoninek\DESIGN DOCUMENTATION\MOSTY\ST\SST KO 09 05 2008\katalog.txt" decimal="," thousands=" " space="1" consecutive="1" delimiter="_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katalog21111" type="6" refreshedVersion="3" background="1" saveData="1">
    <textPr sourceFile="K:\09. Design\02. Jobs\PL1133 - Antoninek\DESIGN DOCUMENTATION\MOSTY\ST\SST KO 09 05 2008\katalog.txt" decimal="," thousands=" " space="1" consecutive="1" delimiter="_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<sst xmlns="http://schemas.openxmlformats.org/spreadsheetml/2006/main" count="1182" uniqueCount="468">
  <si>
    <t>M.12.00.00</t>
  </si>
  <si>
    <t>ZBROJENIE</t>
  </si>
  <si>
    <t>M.13.00.00</t>
  </si>
  <si>
    <t>BETON</t>
  </si>
  <si>
    <t>M.15.00.00</t>
  </si>
  <si>
    <t>IZOLACJA</t>
  </si>
  <si>
    <t>ELEMENTY ZABEZPIECZAJĄCE</t>
  </si>
  <si>
    <t>M.20.00.00</t>
  </si>
  <si>
    <t>INNE ROBOTY MOSTOWE</t>
  </si>
  <si>
    <t>Nr</t>
  </si>
  <si>
    <t>Jednostka</t>
  </si>
  <si>
    <t>rys.</t>
  </si>
  <si>
    <t>Specyfikacji</t>
  </si>
  <si>
    <t>Technicznej</t>
  </si>
  <si>
    <t>nazwa</t>
  </si>
  <si>
    <t>ilość</t>
  </si>
  <si>
    <t>D.01.00.00</t>
  </si>
  <si>
    <t>ROBOTY PRZYGOTOWAWCZE</t>
  </si>
  <si>
    <t>Cena jednostkowa</t>
  </si>
  <si>
    <t>zł/jedn.</t>
  </si>
  <si>
    <t>Wartość</t>
  </si>
  <si>
    <t>zł</t>
  </si>
  <si>
    <t>m3</t>
  </si>
  <si>
    <t>m</t>
  </si>
  <si>
    <t>szt.</t>
  </si>
  <si>
    <t>kg</t>
  </si>
  <si>
    <t>m2</t>
  </si>
  <si>
    <t xml:space="preserve">D.01.01.01 </t>
  </si>
  <si>
    <t>Obsługa geodezyjna obiektu</t>
  </si>
  <si>
    <t>km</t>
  </si>
  <si>
    <t>kpl</t>
  </si>
  <si>
    <t>D.02.00.00</t>
  </si>
  <si>
    <t>ROBOTY ZIEMNE</t>
  </si>
  <si>
    <t>D.05.00.00</t>
  </si>
  <si>
    <t>NAWIERZCHNIE</t>
  </si>
  <si>
    <t>D.04.00.00</t>
  </si>
  <si>
    <t>PODBUDOWY</t>
  </si>
  <si>
    <t>D.06.00.00</t>
  </si>
  <si>
    <t>D.08.00.00</t>
  </si>
  <si>
    <t>ELEMENTY ULIC</t>
  </si>
  <si>
    <t>D.07.00.00</t>
  </si>
  <si>
    <t>URZĄDZENIA BEZPIECZEŃSTWA RUCHU</t>
  </si>
  <si>
    <t>D.07.03.01</t>
  </si>
  <si>
    <t>D.07.05.01</t>
  </si>
  <si>
    <t>D.02.01.01</t>
  </si>
  <si>
    <t xml:space="preserve">D.01.02.01 </t>
  </si>
  <si>
    <t>M.13.02.01</t>
  </si>
  <si>
    <t>D.04.03.01</t>
  </si>
  <si>
    <t>Oczyszczenie i skropienie lepiszczem warstw konstrukcyjnych i bitumicznych</t>
  </si>
  <si>
    <t>Usunięcie drzew i krzewów</t>
  </si>
  <si>
    <t>D.01.02.03</t>
  </si>
  <si>
    <t xml:space="preserve">D.01.02.02 </t>
  </si>
  <si>
    <t>Bariery ochronne</t>
  </si>
  <si>
    <t>Wykonanie nasypów</t>
  </si>
  <si>
    <t>Zbrojenie betonu stalą klasy A-II i/lub wyższej</t>
  </si>
  <si>
    <t>Wyburzenie obiektów budowlanych i inżynierskich</t>
  </si>
  <si>
    <t xml:space="preserve">Wykonanie wykopów w gruntach </t>
  </si>
  <si>
    <t>odtworzenie trasy i punktów wysokościowych</t>
  </si>
  <si>
    <t>Tymczasowa organizacja ruchu na czas robót</t>
  </si>
  <si>
    <t>D.01.02.04</t>
  </si>
  <si>
    <t>Rozbiórka elementów dróg i ulic</t>
  </si>
  <si>
    <t>M.13.03.01</t>
  </si>
  <si>
    <t>Wyszczególnienie elementów rozliczeniowych</t>
  </si>
  <si>
    <t>wyliczenie</t>
  </si>
  <si>
    <t>D.07.01.01</t>
  </si>
  <si>
    <t>wykonanie linii krawędziowej ciągłej P-7d</t>
  </si>
  <si>
    <t>Zdjęcie warstwy humusu i darniny</t>
  </si>
  <si>
    <t>D.05.03.05a</t>
  </si>
  <si>
    <t>D.05.03.05b</t>
  </si>
  <si>
    <t>M.19.00.00</t>
  </si>
  <si>
    <t>wykonanie stożków przyczółków - gruntem z dowozu</t>
  </si>
  <si>
    <t>montaż elmentów odblaskowych U-1c</t>
  </si>
  <si>
    <t>M.20.01.16</t>
  </si>
  <si>
    <t>Montaż prefabrykowanych desek gzymsowych</t>
  </si>
  <si>
    <t>Drenaże z rur perforowanych</t>
  </si>
  <si>
    <t xml:space="preserve"> </t>
  </si>
  <si>
    <t>M.20.01.05</t>
  </si>
  <si>
    <t>wykonanie wykopu w nasypie drogowym pod konstrukcję przepustu do poziomu posadowienia  - na odkład</t>
  </si>
  <si>
    <t>D.04.01.01</t>
  </si>
  <si>
    <t>fundament kruszywowy z kruszywa łamanego 0/31,5 stabilizowanego mechanicznie gr. 20cm pod konstrukcją przepustu</t>
  </si>
  <si>
    <t>D.05.03.11</t>
  </si>
  <si>
    <t>Frezowanie nawierzchni asfaltowych na zimno</t>
  </si>
  <si>
    <t>D.05.03.26</t>
  </si>
  <si>
    <t>Warstwa z geokompozytu na połączeniach nawierzchni bitumicznych</t>
  </si>
  <si>
    <t xml:space="preserve">ROBOTY WYKOŃCZENIOWE </t>
  </si>
  <si>
    <t>umocnienie powierzchni skarp cieku wodnego materacami gabionowymi o grubości 15 cm</t>
  </si>
  <si>
    <t>Ściek skarpowy trapezowywg KPED 01.25</t>
  </si>
  <si>
    <t>Beton konstrukcyjny</t>
  </si>
  <si>
    <t>izolacja fragmentów ścianek czołowych stale stykających się z gruntem</t>
  </si>
  <si>
    <t xml:space="preserve">umocnienie koryta rzeki narzutem naturalnym kamiennym o zmiennej gr. 20-40 cm </t>
  </si>
  <si>
    <t xml:space="preserve">inwentaryzacja powykonawcza przepustu, jego dojazdów oraz zreprofilowanego koryta rzeki </t>
  </si>
  <si>
    <t>podłoże z kruszywa łamanego 0/31,5 stabilizowanego mechanicznie gr. 15cm, jako umocnienie poboczy</t>
  </si>
  <si>
    <t>wykop pod fundament oporowy stożków  - utylizacja urobku</t>
  </si>
  <si>
    <t>humusowanie i darniowanie zreprofilowanych skarp na dojazdach do przepustu wraz z obsianiem trawą i jej pielęgnacją</t>
  </si>
  <si>
    <t xml:space="preserve">Chodnik z brukowej kostki betonowej </t>
  </si>
  <si>
    <t>ułożenie nawierzchni chodnika z brukowej kostki betonowej, gr. 6cm</t>
  </si>
  <si>
    <t>2*(2*3,3+3,1*11+2*6,7*3,9)</t>
  </si>
  <si>
    <t>D.07.06.02</t>
  </si>
  <si>
    <t>Urządzenia zabezpieczające ruch pieszych</t>
  </si>
  <si>
    <t>wykonanie i montaż balustrad stalowych U-11 o wysokości h=1,1m</t>
  </si>
  <si>
    <t>D.03.00.00</t>
  </si>
  <si>
    <t>ODWODNIENIE KORPUSU DROGOWEGO</t>
  </si>
  <si>
    <t>D.03.02.01</t>
  </si>
  <si>
    <t>Wykonanie przykanalika</t>
  </si>
  <si>
    <t>wykonanie przykanalika z rury HPDE o średnicy 160 mm</t>
  </si>
  <si>
    <t>D.03.02.02</t>
  </si>
  <si>
    <t>Wykonanie studzienek ściekowych</t>
  </si>
  <si>
    <t>Wykonanie studzienek ściekowych w postaci studzienek wielofunkcyjnych AS-ST200 w klasie obciążenia D400 z rusztem żeliwnym</t>
  </si>
  <si>
    <t xml:space="preserve">        45221100-3 Roboty budowlane w zakresie mostów                                                                                                                  </t>
  </si>
  <si>
    <t xml:space="preserve">        kod CPV:  </t>
  </si>
  <si>
    <t xml:space="preserve">        45221111-3 Mosty drogowe                                                                                                                   </t>
  </si>
  <si>
    <t xml:space="preserve">        45233220-7 Roboty w zakresie nawierzchni dróg</t>
  </si>
  <si>
    <t>D.02.02.01</t>
  </si>
  <si>
    <t>Podbudowa z kruszywa łamanego stabilizowanego mechanicznie</t>
  </si>
  <si>
    <t>D.04.07.01a</t>
  </si>
  <si>
    <t>Podbudowa z betonu asfaltowego (wg WT-1 i WT-2)</t>
  </si>
  <si>
    <t>Nawierzchnia z betonu asfaltowego. Warstwa ścieralna (wg WT-1 i WT-2)</t>
  </si>
  <si>
    <t>Nawierzchnia z betonu asfaltowego. Warstwa wiążąca i wyrównawcza</t>
  </si>
  <si>
    <t>Umocnienie skarp nasypu przez humusowanie i darniowanie</t>
  </si>
  <si>
    <t>D.06.01.02.</t>
  </si>
  <si>
    <t>Umocnienie powierzchni skarp, rowów i ścieków</t>
  </si>
  <si>
    <t>D.06.01.03.</t>
  </si>
  <si>
    <t>Oznakowanie poziome i pionowe</t>
  </si>
  <si>
    <t>D.08.01.01</t>
  </si>
  <si>
    <t>D.08.02.01</t>
  </si>
  <si>
    <t>M.12.01.00</t>
  </si>
  <si>
    <t>M.13.01.00</t>
  </si>
  <si>
    <t>Beton klasy poniżej C20/25 bez deskowania</t>
  </si>
  <si>
    <t>M.15.01.01</t>
  </si>
  <si>
    <t>Izolacja bitumiczna wykonana na zimno</t>
  </si>
  <si>
    <t>M.15.03.02</t>
  </si>
  <si>
    <t>Nawierzchnia z żywic epoksydowo-poliutretanowych</t>
  </si>
  <si>
    <t>wykonanie dylatacji pozornych w oczepie ściany oporowej</t>
  </si>
  <si>
    <t>Dylatacje pionowe w przyczółkach i ścianach oporowych</t>
  </si>
  <si>
    <t>M.18.02.02</t>
  </si>
  <si>
    <t xml:space="preserve">Umocnienie stożków przyczółków 
</t>
  </si>
  <si>
    <t>M.20.01.11</t>
  </si>
  <si>
    <t xml:space="preserve">Umocnienie koryta rzeki </t>
  </si>
  <si>
    <t>M.18.00.00</t>
  </si>
  <si>
    <t>URZĄDZENIA DYLATACYJNE</t>
  </si>
  <si>
    <t>wykonanie organizacji ruchu na czas budowy wg zatwierdzonego projektu</t>
  </si>
  <si>
    <r>
      <t xml:space="preserve">PRZEDMIAR ROBÓT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38"/>
      </rPr>
      <t xml:space="preserve"> "</t>
    </r>
    <r>
      <rPr>
        <b/>
        <sz val="14"/>
        <color indexed="8"/>
        <rFont val="Times New Roman"/>
        <family val="1"/>
      </rPr>
      <t>Przebudowa drogi wojewódzkiej nr 632 na odcinku od km 48+600 do km 48+900 wraz z rozbiórką istniejącego i budową nowego obiektu inżynierskiego w miejscowości Komornica, w km 48+739"</t>
    </r>
    <r>
      <rPr>
        <sz val="12"/>
        <color indexed="8"/>
        <rFont val="Times New Roman"/>
        <family val="1"/>
        <charset val="238"/>
      </rPr>
      <t xml:space="preserve">                                                </t>
    </r>
  </si>
  <si>
    <t>usunięcie chwastów i roslinności krzaczastej w otoczeniu obiektu i dojazdów do przepustu</t>
  </si>
  <si>
    <t>zdjęcie warstwy humusu i darniny na odkład z poboczy na dojazdach i skarp koryta rzeki</t>
  </si>
  <si>
    <t>920,0+934,0+17,5+17,8+15,8+16,7</t>
  </si>
  <si>
    <t>rozbiórka betonowych umocnień powierzchni skarp nasypu na długości ścianek czołowych przepustu</t>
  </si>
  <si>
    <t>rozbiórka betonowych ścianek czołowych przepustu</t>
  </si>
  <si>
    <t>2*0,5*13,2*2,36</t>
  </si>
  <si>
    <t>(72,3+69,6)*0,10</t>
  </si>
  <si>
    <t>usunięcie warstwy zasypki nad rurami betonowymi przepustu</t>
  </si>
  <si>
    <t>18,5*8,6*2,6</t>
  </si>
  <si>
    <t>rozbiórka rur betonowych przepustu o średnicy 100 cm</t>
  </si>
  <si>
    <t>mb</t>
  </si>
  <si>
    <t>4*19,2</t>
  </si>
  <si>
    <t>17+21</t>
  </si>
  <si>
    <t>demontaż barier stalowych drogowych</t>
  </si>
  <si>
    <t>rozebranie istniejącej nawierzchni jezdni z betonu asfaltowego, gr. łączna wszytskich warstw bitumicznych około 36cm</t>
  </si>
  <si>
    <t>6,2*30,0</t>
  </si>
  <si>
    <t>14,0*4,7m2</t>
  </si>
  <si>
    <t>wykonanie wykopu  pod fundamenty ścianek czołowych do poziomu posadowienia  - na odkład</t>
  </si>
  <si>
    <t>2*25,2*1,2m2</t>
  </si>
  <si>
    <t>0,2*0,80*(5,6+7,5+5,4+4,8)</t>
  </si>
  <si>
    <t>0,45*1,10*(2*146+2*124)</t>
  </si>
  <si>
    <t>wykop koryta pod poszerzenie jezdni (szer. 1,1m, głęb. 0,45m)</t>
  </si>
  <si>
    <t>reprofilacja skarp i dna koryta rzeki w obrębie przepustu - utylizacja urobku</t>
  </si>
  <si>
    <t>(54,8m2+62,6m2)*0,5</t>
  </si>
  <si>
    <t>2*24,0*6,1m2</t>
  </si>
  <si>
    <t>wykonanie zasypki z gruntu niespoistego (parametry wg rys.)  na długości ścianek czołowych</t>
  </si>
  <si>
    <t>4,4*101,5m2</t>
  </si>
  <si>
    <t>Uzupełnienie zasypki konstrukcji przepustu za blokami z gruntu zbrojonego na długości ścianek czołowych (parametry wg rys.)</t>
  </si>
  <si>
    <t>reprofilacja skarp nasypu drogowego i poboczy na dojazdach - gruntem z dowozu</t>
  </si>
  <si>
    <t>0,8*(8,4+175,4+12,5+31,2)+(295+284)*0,2</t>
  </si>
  <si>
    <t>6,1m3+5,8m3+7,8m3+14,8m3</t>
  </si>
  <si>
    <t>wykonanie nasypu pod konstrukcję jezdni na zjeździe - gruntem z dowozu</t>
  </si>
  <si>
    <t>0,31*82,5m2</t>
  </si>
  <si>
    <t>(2*1,2)+(2*4,3)</t>
  </si>
  <si>
    <t>podbudowa pomocnicza z kruszywa łamanego 0/31,5 stabilizowanego mechanicznie gr. 20cm pod konsrukcję nawierzchni jezdni nad przepustem</t>
  </si>
  <si>
    <t>0,20*9,5*30</t>
  </si>
  <si>
    <t>podbudowa pomocnicza z kruszywa łamanego 0/31,5 stabilizowanego mechanicznie gr. 20cm na poszerzeniach jezdni</t>
  </si>
  <si>
    <t>0,20*1,10*(2*146+2*124)</t>
  </si>
  <si>
    <t>podbudowa pomocnicza z kruszywa łamanego 0/31,5 stabilizowanego mechanicznie gr. 20cm pod konstrukcję nawierzchni zjazdu zwykłego</t>
  </si>
  <si>
    <t>0,2*5,0*16,7</t>
  </si>
  <si>
    <t>0,35*4,2*13,0</t>
  </si>
  <si>
    <t>0,15*(233m2+421m2+216m2+155m2+73m2)</t>
  </si>
  <si>
    <t>skropienie warstwy podbudowy z kruszywa łamanego pod konstrukcją jezdni nad przepustem</t>
  </si>
  <si>
    <t>9,5*30,0</t>
  </si>
  <si>
    <t>skropienie warstwy podbudowy z kruszywa łamanego pod konstrukcją jezdni na zjeździe zwykłym</t>
  </si>
  <si>
    <t>5*16,5</t>
  </si>
  <si>
    <t>skropienie warstwy podbudowy z kruszywa łamanego  na poszerzeniach jezdni</t>
  </si>
  <si>
    <t>skropienie warstwy podbudowy z betonu asfaltowego nad konstrukcją przepustu</t>
  </si>
  <si>
    <t>skropienie istniejącej (sfrezowanej) nawierzchni jezdni na dojazdach do przepustu</t>
  </si>
  <si>
    <t xml:space="preserve">skropienie warstwy wiążącej z betonu asfaltowego na jezdni głównej i jezdni zjazdu zwykłego </t>
  </si>
  <si>
    <t>7,5*300+5*16,5+1,1*24</t>
  </si>
  <si>
    <t>6,2*(146+124)</t>
  </si>
  <si>
    <t>9,5*30</t>
  </si>
  <si>
    <t>0,9*2*(146+124)</t>
  </si>
  <si>
    <t>1,10*2*(146+124)</t>
  </si>
  <si>
    <t xml:space="preserve">skropienie warstwy podbudowy z betonu asfaltowego na poszerzeniach jezdni </t>
  </si>
  <si>
    <t>podbudowa z betonu asfaltowego AC 22P 35/50 KR 3-4,  gr. 11cm pod konstrukcję jezdni nad konstrukcją przepustu</t>
  </si>
  <si>
    <t>podbudowa z betonu asfaltowego AC 22P 35/50 KR 3-4,  gr. 11cm pod konstrukcję jezdni na poszerzeniach jezdni</t>
  </si>
  <si>
    <t>warstwa ścieralna nad konstrukcją przepustu i dojazdach oraz na jezdni zjazdu zwykłego  z mieszanki AC 11S PMB 45/80-55gr. 4cm</t>
  </si>
  <si>
    <t>warstwa wiążąca nad konstrukcją przepustu i dojazdach    z mieszanki AC 22W PMB 25/55-60 gr. 8cm</t>
  </si>
  <si>
    <t>7,5*300+1,1*24</t>
  </si>
  <si>
    <t>warstwa wiążąca na jezdni zjazdu zwykłego z mieszanki AC 16W PMB 25/50-60  gr. 5cm</t>
  </si>
  <si>
    <t>5,0*16,5</t>
  </si>
  <si>
    <t>frezowanie nawierzchni z betonu asfaltowego (gr. średnia 3cm)</t>
  </si>
  <si>
    <t>Warstwa seperacyjna z geowłókniny</t>
  </si>
  <si>
    <t>D.04.02.01a</t>
  </si>
  <si>
    <t>wykonanie warstwy seperacyjnej pod konstrukcję jezdni na poszerzeniach</t>
  </si>
  <si>
    <t>1*(2*146+2*124)</t>
  </si>
  <si>
    <t>warstwa geokompozytu na połączeniach warstw bitumicznych na poszerzeniu jezdni (szerokość warstwy 1m)</t>
  </si>
  <si>
    <t>warstwa geokompozytu na połączeniach warstw bitumicznych na połączeniu nowej konstrukcji jezdni z jezdnią istniejącą (szerokość warstwy 2m)</t>
  </si>
  <si>
    <t>1*2*(146+124)</t>
  </si>
  <si>
    <t>2*2,0*7,5</t>
  </si>
  <si>
    <t>166,5+45,6+35,5+28,8</t>
  </si>
  <si>
    <t xml:space="preserve">umocnienie wlotu i wylotu przepustu pod zjazdem zwykłym zabrukiem kamiennym </t>
  </si>
  <si>
    <t>9,8+9,2</t>
  </si>
  <si>
    <t>2*5,2+2*4,2</t>
  </si>
  <si>
    <t>wykonanie linii krawędziowej przerywanej P-7c</t>
  </si>
  <si>
    <t>wykonanie linii segregacyjnej P-1e</t>
  </si>
  <si>
    <t>wykonanie linii segregacyjnej P-3a</t>
  </si>
  <si>
    <t>wykonanie linii segregacyjnej P-6</t>
  </si>
  <si>
    <t>ustawienie istniejącego słupka hektometrowego U-1a,  U-7, U-8</t>
  </si>
  <si>
    <t>ustawienie istniejących znaków pionowych ostrzegawczych</t>
  </si>
  <si>
    <t>wbicie barier drogowych energochłonnych jednostronnych na dojazdach do przepustu o parametrach H2/W2/B wraz z odcinkami początkowymi i końcowymi</t>
  </si>
  <si>
    <t>19+23+65</t>
  </si>
  <si>
    <r>
      <t xml:space="preserve">Krawężnik betonowy                                                                    </t>
    </r>
    <r>
      <rPr>
        <i/>
        <sz val="9"/>
        <rFont val="Times New Roman"/>
        <family val="1"/>
        <charset val="238"/>
      </rPr>
      <t xml:space="preserve">               </t>
    </r>
  </si>
  <si>
    <t>krawężnik betonowy uliczny 20x30cm na ławie betonowej z betonu ułożony pionowo</t>
  </si>
  <si>
    <t>3,1*24,0</t>
  </si>
  <si>
    <t>D.08.05.01</t>
  </si>
  <si>
    <t>Przykrawężnikowy ściek z kostki betonowej</t>
  </si>
  <si>
    <t>ułożenie ścieku z brukowej kostki betonowej, gr. 6cm</t>
  </si>
  <si>
    <t>2*24,0</t>
  </si>
  <si>
    <t>beton fundamentu ścianki czołowej klasy C30/37</t>
  </si>
  <si>
    <t>beton oczepu ścianki czołowej C30/37</t>
  </si>
  <si>
    <t>2*5,9</t>
  </si>
  <si>
    <t>2*12,7</t>
  </si>
  <si>
    <t>1,2*0,2*2*24,4</t>
  </si>
  <si>
    <t>beton wyrównawczy pod fundament ścianki czołowej klasy C8/10</t>
  </si>
  <si>
    <t>beton wyrównawczy pod oczep ścianki czołowej klasy C8/10</t>
  </si>
  <si>
    <t>2*(0,1*1,4*24,0)</t>
  </si>
  <si>
    <t>0,1*4,1*12,5</t>
  </si>
  <si>
    <t>beton wyrównawczy pod konstrukcję stalową przepustu klasy C15/20</t>
  </si>
  <si>
    <t>Palisady betonowe o wymiarach 12-18 cm</t>
  </si>
  <si>
    <t>wykonanie fundamentu oporu stożka z palisady betonowej 18x18x120 cm</t>
  </si>
  <si>
    <t>D.08.03.01</t>
  </si>
  <si>
    <t>7,5+4,3+5,5+5,2</t>
  </si>
  <si>
    <t>D.08.02.02</t>
  </si>
  <si>
    <t>Obrzeża betonowe chodnikowe</t>
  </si>
  <si>
    <t>Obrzeża betonowe 8x30x100 cm przy umocnieniach stożków nasypu</t>
  </si>
  <si>
    <t>2,7+4,8+2,5+2,7</t>
  </si>
  <si>
    <t>zbrojenie fundamentu ścianek czołowych</t>
  </si>
  <si>
    <t>zbrojenie oczepu ścianek czołowych</t>
  </si>
  <si>
    <t>2*287,0</t>
  </si>
  <si>
    <t>2*1188,0</t>
  </si>
  <si>
    <t>prefabrykat gzymsowy z betonu polimerowego dł. 1,0m, gr. 4cm i wys. 60cm</t>
  </si>
  <si>
    <t>KONSTRUKCJE STALOWE</t>
  </si>
  <si>
    <t>M.14.00.00</t>
  </si>
  <si>
    <t>M.14.03.01</t>
  </si>
  <si>
    <t>Stalowe konstrukcje wielopłaszczyznowe z blachy falistej o przekroju zamkniętym</t>
  </si>
  <si>
    <t>izolacja fundamentów ścianek czołowych</t>
  </si>
  <si>
    <t>2*1,4*24,4</t>
  </si>
  <si>
    <t>izolacja fragmentów oczepów ścianek czołowych stale stykających się z gruntem</t>
  </si>
  <si>
    <t>2*1,5*24</t>
  </si>
  <si>
    <t>M.19.01.02</t>
  </si>
  <si>
    <t>Barieroporęcz mostowa</t>
  </si>
  <si>
    <t>montaż na oczepie ścianki czołowej barieroporęczy mostowej o parametrach H2/W2/B/</t>
  </si>
  <si>
    <t>montaż stalowej konstrukcji niosącej przepustu z rur  stalowych spiralnie karbowanych typu HelCor HCPA-50 ze stalowym licem wieńca, zabezpieczonych antykorozyjnie zgodnie z normą PN-EN 10346:2011</t>
  </si>
  <si>
    <t>nawierzchnioizolacja na oczepie ścianek czołowych, grubości min. 5mm</t>
  </si>
  <si>
    <t>2*0,33*24</t>
  </si>
  <si>
    <t>wykonanie umocnień stożków nasypu brukowcem na podsypce cementowo-piaskowej z wypełnieniem spoin zaprawą cementową (15 Mpa)</t>
  </si>
  <si>
    <t>M.10.00.00</t>
  </si>
  <si>
    <t>MURY OPOROWE</t>
  </si>
  <si>
    <t>wykonanie ścianek czołowych przepustu z elementów prefabrykowanych typu ViaBlock</t>
  </si>
  <si>
    <t>M.10.01.01b</t>
  </si>
  <si>
    <t>Ściana oporowa z gruntu zbrojonego ViaBlock</t>
  </si>
  <si>
    <t>7,8+6,1+10,4+17,2</t>
  </si>
  <si>
    <t>28,0+46,0</t>
  </si>
  <si>
    <t>16,0+15,5+15,2+22,8</t>
  </si>
  <si>
    <t>2*8,5+9,5+11,5</t>
  </si>
  <si>
    <t>2*19,2</t>
  </si>
  <si>
    <t>(9,8*24,0-7,5)+(10,3*24,0-7,5)</t>
  </si>
  <si>
    <t>drenaż z rur perforowanych Ø110mm obsypanych tłuczniem 16-32mm, nad konstrukcją stalową przepustu</t>
  </si>
  <si>
    <t xml:space="preserve">przygotowanie i wykonanie zastępczego fragmentu jezdni dla ruchu wahadłowego pojazdów, związanego z połówkową metodą rozbiórki istniejącego prepustu i budową nowego obiektu, wg opracowanego i zatwierdzonego projektu technologicznego </t>
  </si>
  <si>
    <t>ryczałt</t>
  </si>
  <si>
    <t>D.06.02.01a.</t>
  </si>
  <si>
    <t>Przepusty z rur PEHD pod zjazdami</t>
  </si>
  <si>
    <t>wykonanie przepustu z rur PEHD o średnicy 60 cm pod zjazdem zwykłym</t>
  </si>
  <si>
    <t>zabezpieczenie umocnień koryta rzeki kołkami faszynowymi śr, 12-15cm i dł.1,2m</t>
  </si>
  <si>
    <t>2*5*0,33</t>
  </si>
  <si>
    <t>rozbiórka nieczynnej sieci teletechnicznej</t>
  </si>
  <si>
    <t>Obmiar</t>
  </si>
  <si>
    <t>Lp.</t>
  </si>
  <si>
    <t>Podstawa</t>
  </si>
  <si>
    <t>Opis i wyliczenia</t>
  </si>
  <si>
    <t>j.m.</t>
  </si>
  <si>
    <t>Poszcz.</t>
  </si>
  <si>
    <t>Razem</t>
  </si>
  <si>
    <t>OBMIAR:</t>
  </si>
  <si>
    <t/>
  </si>
  <si>
    <t>Demontaż istniejącego odcinka kanalizacji sanitarnej</t>
  </si>
  <si>
    <t>1
d.1</t>
  </si>
  <si>
    <t>KNR 2-01
0218-02</t>
  </si>
  <si>
    <t>165,80</t>
  </si>
  <si>
    <t>165,800</t>
  </si>
  <si>
    <t>RAZEM</t>
  </si>
  <si>
    <t>2
d.1</t>
  </si>
  <si>
    <t>KNNR 1
0307-04</t>
  </si>
  <si>
    <t>112,58</t>
  </si>
  <si>
    <t>112,580</t>
  </si>
  <si>
    <t>3
d.1</t>
  </si>
  <si>
    <t>KNR 2-01
0212-07
0214-03</t>
  </si>
  <si>
    <t>4
d.1</t>
  </si>
  <si>
    <t>KNR 2-01
0230-01</t>
  </si>
  <si>
    <t>5
d.1</t>
  </si>
  <si>
    <t>KNR 2-01
0236-03
poz. zast.</t>
  </si>
  <si>
    <t>Zagęszczenie wykopów zagęszczarkami; grunty sypkie
kat. I-III</t>
  </si>
  <si>
    <t>6
d.1</t>
  </si>
  <si>
    <t>KNR 15-01
0206-08</t>
  </si>
  <si>
    <t>64,5</t>
  </si>
  <si>
    <t>64,500</t>
  </si>
  <si>
    <t>7
d.1</t>
  </si>
  <si>
    <t>KNR 4-05I
0409-05</t>
  </si>
  <si>
    <t>Demontaż komór betonowych 3x3m o głębokości do 3m</t>
  </si>
  <si>
    <t>kpl.</t>
  </si>
  <si>
    <t>2,000</t>
  </si>
  <si>
    <t>8
d.1</t>
  </si>
  <si>
    <t>KNR 4-05I
0409-06</t>
  </si>
  <si>
    <t>0.5m</t>
  </si>
  <si>
    <t>3,000</t>
  </si>
  <si>
    <t>9
d.1</t>
  </si>
  <si>
    <t>KNR 4-05I
0226-02</t>
  </si>
  <si>
    <t>Demontaż łuku żeliwnego DN250/45 st. w komorze</t>
  </si>
  <si>
    <t>4,000</t>
  </si>
  <si>
    <t>10
d.1</t>
  </si>
  <si>
    <t>Demontaż trójnika żeliwnego DN250 w komorze</t>
  </si>
  <si>
    <t>11
d.1</t>
  </si>
  <si>
    <t>KNR 4-01
0108-19</t>
  </si>
  <si>
    <t>8,59</t>
  </si>
  <si>
    <t>8,590</t>
  </si>
  <si>
    <t>12
d.1</t>
  </si>
  <si>
    <t>KNR 4-01
0108-20</t>
  </si>
  <si>
    <t>13
d.1</t>
  </si>
  <si>
    <t>KNNR 1
0527-01</t>
  </si>
  <si>
    <t>14
d.1</t>
  </si>
  <si>
    <t>KNRW 2-19
0218-01</t>
  </si>
  <si>
    <t>Zabezpieczenie kabla w ziemi rurą AROTA, L=2.0 m</t>
  </si>
  <si>
    <t>szt</t>
  </si>
  <si>
    <t>Prace ziemne</t>
  </si>
  <si>
    <t>15
d.2</t>
  </si>
  <si>
    <t>165,60</t>
  </si>
  <si>
    <t>165,600</t>
  </si>
  <si>
    <t>16
d.2</t>
  </si>
  <si>
    <t>KNR 2-01
0310-02</t>
  </si>
  <si>
    <t>79,4</t>
  </si>
  <si>
    <t>79,400</t>
  </si>
  <si>
    <t>17
d.2</t>
  </si>
  <si>
    <t>KNR 2-01
0610-06</t>
  </si>
  <si>
    <t>Podsypka piaskowa grub. 10 cm - piaskiem dowiezionym</t>
  </si>
  <si>
    <t>(1,0 + 0,10 * 1) * 0,10 &lt;głęb&gt; * 18</t>
  </si>
  <si>
    <t>1,980</t>
  </si>
  <si>
    <t>18
d.2</t>
  </si>
  <si>
    <t>KNR 2-28
0501-09</t>
  </si>
  <si>
    <t>Obsypka rurociągu kruszywem dowiezionym</t>
  </si>
  <si>
    <t>12,42</t>
  </si>
  <si>
    <t>12,420</t>
  </si>
  <si>
    <t>19
d.2</t>
  </si>
  <si>
    <t>46,80</t>
  </si>
  <si>
    <t>46,800</t>
  </si>
  <si>
    <t>20
d.2</t>
  </si>
  <si>
    <t>59,25</t>
  </si>
  <si>
    <t>59,250</t>
  </si>
  <si>
    <t>21
d.2</t>
  </si>
  <si>
    <t>22
d.2</t>
  </si>
  <si>
    <t>KNNR 1
0605-08</t>
  </si>
  <si>
    <t>12,000</t>
  </si>
  <si>
    <t>23
d.2</t>
  </si>
  <si>
    <t>KNNR 1
0603-01</t>
  </si>
  <si>
    <t>Odwodnienie wykopów</t>
  </si>
  <si>
    <t>godz
.</t>
  </si>
  <si>
    <t>173,000</t>
  </si>
  <si>
    <t>24
d.2</t>
  </si>
  <si>
    <t>KNNR 4
1308-01</t>
  </si>
  <si>
    <t>50,000</t>
  </si>
  <si>
    <t>Prace odtworzeniowe</t>
  </si>
  <si>
    <t>25
d.3</t>
  </si>
  <si>
    <t>KNNR 1
0504-01
poz. zast.</t>
  </si>
  <si>
    <t>Ręczne rozplantowanie ziemi łącznie z dostawą</t>
  </si>
  <si>
    <t>18 * 0,3</t>
  </si>
  <si>
    <t>5,400</t>
  </si>
  <si>
    <t>26
d.3</t>
  </si>
  <si>
    <t>KNNR 1
0507-03</t>
  </si>
  <si>
    <t>Obsianie powierzchni terenu trawą</t>
  </si>
  <si>
    <t>poz.25 / 0,05</t>
  </si>
  <si>
    <t>108,000</t>
  </si>
  <si>
    <t>27
d.3</t>
  </si>
  <si>
    <t>analiza
indywidualna</t>
  </si>
  <si>
    <t>Badanie stopnia zagęszczenia gruntu</t>
  </si>
  <si>
    <t>Roboty pomiarowe</t>
  </si>
  <si>
    <t>28
d.4</t>
  </si>
  <si>
    <t>KNNR 1
0111-01</t>
  </si>
  <si>
    <t>Roboty pomiarowe przy liniowych robotach ziemnych -
trasa sieci</t>
  </si>
  <si>
    <t>61,000</t>
  </si>
  <si>
    <t>29
d.4</t>
  </si>
  <si>
    <t>Obsługa geodezyjna z mapą poinwenatryzacyjną</t>
  </si>
  <si>
    <t>Prace instalacyjne</t>
  </si>
  <si>
    <t>30
d.5</t>
  </si>
  <si>
    <t>KNR 2-
15/GEBERIT
0301-04</t>
  </si>
  <si>
    <t>31
d.5</t>
  </si>
  <si>
    <t>KNR-W 2-19
0302-12
poz. zast.</t>
  </si>
  <si>
    <t>poł.</t>
  </si>
  <si>
    <t>32
d.5</t>
  </si>
  <si>
    <t>KNR-W 2-19
0134-03</t>
  </si>
  <si>
    <t>Oznakowanie na słupku betonowym</t>
  </si>
  <si>
    <t>33
d.5</t>
  </si>
  <si>
    <t>KNR 9-08
0202-06
poz. zast.</t>
  </si>
  <si>
    <t>53,000</t>
  </si>
  <si>
    <t>34
d.5</t>
  </si>
  <si>
    <t>KNR-W 2-19
0102-01
poz. zast.</t>
  </si>
  <si>
    <t>Taśma lokalizacyjno-ostrzegawcza</t>
  </si>
  <si>
    <t>35
d.5</t>
  </si>
  <si>
    <t>KNR 9-22
0301-07</t>
  </si>
  <si>
    <t>36
d.5</t>
  </si>
  <si>
    <t>KNR 9-22
0301-08</t>
  </si>
  <si>
    <t>5,000</t>
  </si>
  <si>
    <t>37
d.5</t>
  </si>
  <si>
    <t>KSNR 4
1419-01
poz. zast.</t>
  </si>
  <si>
    <t>Wykonanie rząpi w dnie studni betonowych</t>
  </si>
  <si>
    <t>38
d.5</t>
  </si>
  <si>
    <t>KNR 9-22
0102-05
poz. zast.</t>
  </si>
  <si>
    <t>39
d.5</t>
  </si>
  <si>
    <t>40
d.5</t>
  </si>
  <si>
    <t>41
d.5</t>
  </si>
  <si>
    <t>42
d.5</t>
  </si>
  <si>
    <t>KW</t>
  </si>
  <si>
    <t>KALKUL. INDYWID. Tymczasowy bypass ścieków</t>
  </si>
  <si>
    <t>1,000</t>
  </si>
  <si>
    <t>Próby i uruchomienie</t>
  </si>
  <si>
    <t>43
d.6</t>
  </si>
  <si>
    <t>KNR-W 2-18
0704-04</t>
  </si>
  <si>
    <t>200
m -1
prób
.</t>
  </si>
  <si>
    <t>44
d.6</t>
  </si>
  <si>
    <t>KNR-W 2-18
0708-03</t>
  </si>
  <si>
    <t>Jednokrotne płukanie sieci o śr. nominalnej 250 mm</t>
  </si>
  <si>
    <t>odc.
200
m</t>
  </si>
  <si>
    <t>Wykopy oraz przekopy wykonywane koparkami podsiębiernymi 0.60 m3 na odkład w gruncie kat.III</t>
  </si>
  <si>
    <t>Wykopy liniowe o szerokości 0,8-2,5 m i głębokości do 3,0 m o ścianach pionowych w gruntach suchych kat. III-IV z ręcznym wydobyciem urobku</t>
  </si>
  <si>
    <t>Roboty ziemne wykonywane koparkami podsiębiernymi 0.60 m3 w ziemi kat.I-III uprzednio zmagazynowanej w hałdach z transportem urobku samochodami samowyładowczymi na odl.10 km</t>
  </si>
  <si>
    <t>Zasypywanie wykopów spycharkami z przemieszczeniem gruntu na odl. do 10 m w gruncie kat. I-III</t>
  </si>
  <si>
    <t>Zagęszczenie wykopów zagęszczarkami; grunty sypkie kat. I-III</t>
  </si>
  <si>
    <t>Rozbiórka rurociągów o śr. 250 z mechanicznym wydobyciem rur, z wywozem zdemontowanych odpadów na składowisko wybrane przez wykonawcę, opłatami i utylizacją</t>
  </si>
  <si>
    <t>Demontaż komór betonowych 3x3m o głębokości do 3m - za każde 0.5 m różnicy głębokości</t>
  </si>
  <si>
    <t>Wywóz samochodami samowyładowczymi do 1 km, gruz z konstrukcji żelbetowych i żwirobetonowych</t>
  </si>
  <si>
    <t>Wywóz samochodami samowyładowczymi na każdy następny 1 km, gruz (odwóz do 10 km)
Krotność = 10</t>
  </si>
  <si>
    <t>Montaż konstrukcji podwieszeń kabli energetycznych i telekomunikacyjnych (typ lekki)</t>
  </si>
  <si>
    <t>Ręczne wykopy ciągłe lub jamiste ze skarpami o szer.dna do 1.5 m i głębok.do 1.5m ze złożeniem urobku na odkład (kat.gr.III)</t>
  </si>
  <si>
    <t>Igłofiltry o średnicy montowane w uprzednio wpłukanej rurze obsadowej z obsypką do głębokości 6 m.</t>
  </si>
  <si>
    <t>Odwodnienie wykopów- tymczasowy przewód do odwodnienia wykopu</t>
  </si>
  <si>
    <t>Rury do kanalizacji ciśnieniowej PE HD 100RC SDR 11 dn 250 x 22,7 mm o połączeniach zgrzewanych w gotowych wykopach</t>
  </si>
  <si>
    <r>
      <rPr>
        <sz val="10"/>
        <rFont val="Times New Roman"/>
        <family val="1"/>
        <charset val="238"/>
      </rPr>
      <t xml:space="preserve">Łączenie rur z polietylenu o śr. nominalnej 250 mm metodą zgrzewania czołowego </t>
    </r>
    <r>
      <rPr>
        <i/>
        <sz val="10"/>
        <rFont val="Times New Roman"/>
        <family val="1"/>
        <charset val="238"/>
      </rPr>
      <t>Zaślepka dn 250 PE SDR 11 (do próby)</t>
    </r>
  </si>
  <si>
    <r>
      <rPr>
        <sz val="10"/>
        <rFont val="Times New Roman"/>
        <family val="1"/>
        <charset val="238"/>
      </rPr>
      <t xml:space="preserve">Przeciski sterowane z żerdzią pilotową z rur przeciskowych o śr. DN 355 mm; dł. przecisku ponad 30 m, grunt kat. I-II 
</t>
    </r>
    <r>
      <rPr>
        <i/>
        <sz val="10"/>
        <rFont val="Times New Roman"/>
        <family val="1"/>
        <charset val="238"/>
      </rPr>
      <t>Rura przewiertowa dn 355x20,2 mm PE RC SDR 17,6 płozy dystansowe typ L, wys. 24mm, 40 obwodów manszety typu „N”</t>
    </r>
  </si>
  <si>
    <t>Studnie z kręgów betonowych i żelbetowych w gotowym wykopie o średnicy 1500 mm i głębokości 2 m</t>
  </si>
  <si>
    <t>Studnie z kręgów betonowych i żelbetowych w gotowym wykopie o średnicy 1500 mm; dodatek za każde dalsze 0,5 m głębokości ponad 2 m</t>
  </si>
  <si>
    <r>
      <rPr>
        <sz val="10"/>
        <rFont val="Times New Roman"/>
        <family val="1"/>
        <charset val="238"/>
      </rPr>
      <t xml:space="preserve">Kształtki kołnierzowe z żeliwa sferoidalnego PN16 o średnicy 250 mm - montaż w studzienkach 
</t>
    </r>
    <r>
      <rPr>
        <i/>
        <sz val="10"/>
        <rFont val="Times New Roman"/>
        <family val="1"/>
        <charset val="238"/>
      </rPr>
      <t>Trójnik kołnierzowy równoprzelotowy DN250/250/250</t>
    </r>
  </si>
  <si>
    <r>
      <rPr>
        <sz val="10"/>
        <rFont val="Times New Roman"/>
        <family val="1"/>
        <charset val="238"/>
      </rPr>
      <t xml:space="preserve">Kształtki kołnierzowe z żeliwa sferoidalnego PN16 o średnicy 250 mm - montaż w studzienkach 
</t>
    </r>
    <r>
      <rPr>
        <i/>
        <sz val="10"/>
        <rFont val="Times New Roman"/>
        <family val="1"/>
        <charset val="238"/>
      </rPr>
      <t>Łącznik rurowo-kołnierzowy Supa Plus z pierścieniem wzmacniającycm nr kat. 623/10-004 firmy AVK</t>
    </r>
  </si>
  <si>
    <r>
      <rPr>
        <sz val="10"/>
        <rFont val="Times New Roman"/>
        <family val="1"/>
        <charset val="238"/>
      </rPr>
      <t>Kształtki kołnierzowe z żeliwa sferoidalnego PN16 o średnicy 250 mm - montaż w studzienkach</t>
    </r>
    <r>
      <rPr>
        <i/>
        <sz val="10"/>
        <rFont val="Times New Roman"/>
        <family val="1"/>
        <charset val="238"/>
      </rPr>
      <t xml:space="preserve">
Łącznik rurowy kołnierzowo-kielichowy SUPA DN250 nr kat. 603/A-4100 firmy AVK</t>
    </r>
  </si>
  <si>
    <r>
      <rPr>
        <sz val="10"/>
        <rFont val="Times New Roman"/>
        <family val="1"/>
        <charset val="238"/>
      </rPr>
      <t>Kształtki kołnierzowe z żeliwa sferoidalnego PN16 o średnicy 250 mm - montaż w studzienkach</t>
    </r>
    <r>
      <rPr>
        <i/>
        <sz val="10"/>
        <rFont val="Times New Roman"/>
        <family val="1"/>
        <charset val="238"/>
      </rPr>
      <t xml:space="preserve">
Kołnierz ślepy DN250 z żeliwa sferoidalnego</t>
    </r>
  </si>
  <si>
    <t>Próba wodna szczelności sieci z rur typu HOBAS, PVC, PE, PEHD o śr.nominalnej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</si>
</sst>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4"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PL Times New Roman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Pl Courier New"/>
    </font>
    <font>
      <sz val="11"/>
      <color indexed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10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indexed="10"/>
      <name val="Czcionka tekstu podstawowego"/>
      <charset val="238"/>
    </font>
    <font>
      <b/>
      <sz val="14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</font>
    <font>
      <sz val="11"/>
      <color rgb="FF9C0006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28" applyNumberFormat="0" applyAlignment="0" applyProtection="0"/>
    <xf numFmtId="0" fontId="27" fillId="31" borderId="29" applyNumberFormat="0" applyAlignment="0" applyProtection="0"/>
    <xf numFmtId="0" fontId="28" fillId="32" borderId="0" applyNumberFormat="0" applyBorder="0" applyAlignment="0" applyProtection="0"/>
    <xf numFmtId="0" fontId="29" fillId="0" borderId="30" applyNumberFormat="0" applyFill="0" applyAlignment="0" applyProtection="0"/>
    <xf numFmtId="0" fontId="30" fillId="33" borderId="31" applyNumberFormat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4" fillId="0" borderId="0" applyNumberFormat="0" applyFill="0" applyBorder="0" applyAlignment="0" applyProtection="0"/>
    <xf numFmtId="0" fontId="35" fillId="31" borderId="28" applyNumberFormat="0" applyAlignment="0" applyProtection="0"/>
    <xf numFmtId="0" fontId="7" fillId="0" borderId="1" applyNumberFormat="0" applyFont="0" applyFill="0" applyBorder="0" applyProtection="0">
      <alignment vertical="top" wrapText="1"/>
    </xf>
    <xf numFmtId="0" fontId="36" fillId="0" borderId="3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35" borderId="36" applyNumberFormat="0" applyFont="0" applyAlignment="0" applyProtection="0"/>
    <xf numFmtId="0" fontId="40" fillId="36" borderId="0" applyNumberFormat="0" applyBorder="0" applyAlignment="0" applyProtection="0"/>
  </cellStyleXfs>
  <cellXfs count="227">
    <xf numFmtId="0" fontId="0" fillId="0" borderId="0" xfId="0"/>
    <xf numFmtId="0" fontId="9" fillId="0" borderId="0" xfId="0" applyFont="1"/>
    <xf numFmtId="0" fontId="1" fillId="0" borderId="0" xfId="0" applyFont="1" applyAlignment="1">
      <alignment horizontal="center"/>
    </xf>
    <xf numFmtId="164" fontId="6" fillId="2" borderId="2" xfId="3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6" fillId="0" borderId="3" xfId="35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6" fillId="0" borderId="6" xfId="35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5" fontId="9" fillId="0" borderId="4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5" fontId="9" fillId="0" borderId="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9" fillId="0" borderId="9" xfId="0" applyFont="1" applyBorder="1"/>
    <xf numFmtId="0" fontId="6" fillId="2" borderId="0" xfId="3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3" xfId="35" applyFont="1" applyFill="1" applyBorder="1" applyAlignment="1">
      <alignment horizontal="center" vertical="center" wrapText="1"/>
    </xf>
    <xf numFmtId="0" fontId="3" fillId="0" borderId="14" xfId="35" applyFont="1" applyBorder="1" applyAlignment="1">
      <alignment horizontal="center" vertical="center"/>
    </xf>
    <xf numFmtId="3" fontId="3" fillId="0" borderId="14" xfId="35" applyNumberFormat="1" applyFont="1" applyBorder="1" applyAlignment="1">
      <alignment horizontal="center" vertical="center"/>
    </xf>
    <xf numFmtId="0" fontId="6" fillId="2" borderId="15" xfId="35" applyFont="1" applyFill="1" applyBorder="1" applyAlignment="1">
      <alignment horizontal="center" vertical="center" wrapText="1"/>
    </xf>
    <xf numFmtId="164" fontId="6" fillId="2" borderId="15" xfId="35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6" fillId="0" borderId="6" xfId="35" applyFont="1" applyFill="1" applyBorder="1" applyAlignment="1">
      <alignment horizontal="center" vertical="center" wrapText="1"/>
    </xf>
    <xf numFmtId="0" fontId="9" fillId="0" borderId="7" xfId="0" applyFont="1" applyBorder="1"/>
    <xf numFmtId="3" fontId="3" fillId="0" borderId="2" xfId="35" applyNumberFormat="1" applyFont="1" applyBorder="1" applyAlignment="1">
      <alignment horizontal="center" vertical="center"/>
    </xf>
    <xf numFmtId="0" fontId="9" fillId="0" borderId="2" xfId="0" applyFont="1" applyBorder="1"/>
    <xf numFmtId="164" fontId="3" fillId="3" borderId="7" xfId="35" applyNumberFormat="1" applyFont="1" applyFill="1" applyBorder="1" applyAlignment="1">
      <alignment horizontal="center" vertical="center"/>
    </xf>
    <xf numFmtId="0" fontId="0" fillId="0" borderId="9" xfId="0" applyBorder="1"/>
    <xf numFmtId="164" fontId="6" fillId="2" borderId="9" xfId="35" applyNumberFormat="1" applyFont="1" applyFill="1" applyBorder="1" applyAlignment="1">
      <alignment horizontal="center" vertical="center" wrapText="1"/>
    </xf>
    <xf numFmtId="0" fontId="9" fillId="4" borderId="4" xfId="0" applyFont="1" applyFill="1" applyBorder="1"/>
    <xf numFmtId="0" fontId="9" fillId="4" borderId="0" xfId="0" applyFont="1" applyFill="1"/>
    <xf numFmtId="165" fontId="9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2" borderId="2" xfId="35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35" applyFont="1" applyFill="1" applyBorder="1" applyAlignment="1">
      <alignment horizontal="left" vertical="center" wrapText="1"/>
    </xf>
    <xf numFmtId="0" fontId="15" fillId="0" borderId="3" xfId="0" applyFont="1" applyBorder="1"/>
    <xf numFmtId="1" fontId="15" fillId="0" borderId="7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6" fillId="0" borderId="3" xfId="35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4" fontId="14" fillId="0" borderId="0" xfId="0" applyNumberFormat="1" applyFont="1"/>
    <xf numFmtId="0" fontId="9" fillId="0" borderId="16" xfId="0" applyFont="1" applyBorder="1"/>
    <xf numFmtId="1" fontId="15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7" fillId="0" borderId="0" xfId="0" applyFont="1"/>
    <xf numFmtId="165" fontId="15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9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/>
    </xf>
    <xf numFmtId="164" fontId="6" fillId="2" borderId="7" xfId="35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/>
    </xf>
    <xf numFmtId="0" fontId="6" fillId="2" borderId="18" xfId="35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0" fontId="9" fillId="0" borderId="19" xfId="0" applyFont="1" applyBorder="1"/>
    <xf numFmtId="0" fontId="6" fillId="2" borderId="20" xfId="35" applyFont="1" applyFill="1" applyBorder="1" applyAlignment="1">
      <alignment horizontal="center" vertical="center" wrapText="1"/>
    </xf>
    <xf numFmtId="0" fontId="3" fillId="3" borderId="21" xfId="35" applyFont="1" applyFill="1" applyBorder="1" applyAlignment="1">
      <alignment horizontal="center" vertical="center" wrapText="1"/>
    </xf>
    <xf numFmtId="0" fontId="3" fillId="3" borderId="21" xfId="35" applyFont="1" applyFill="1" applyBorder="1" applyAlignment="1">
      <alignment horizontal="center" vertical="center"/>
    </xf>
    <xf numFmtId="0" fontId="3" fillId="0" borderId="22" xfId="35" applyFont="1" applyBorder="1" applyAlignment="1">
      <alignment horizontal="center" vertical="center"/>
    </xf>
    <xf numFmtId="0" fontId="6" fillId="2" borderId="23" xfId="35" applyFont="1" applyFill="1" applyBorder="1" applyAlignment="1">
      <alignment horizontal="center" vertical="center" wrapText="1"/>
    </xf>
    <xf numFmtId="0" fontId="9" fillId="0" borderId="17" xfId="0" applyFont="1" applyBorder="1"/>
    <xf numFmtId="0" fontId="9" fillId="0" borderId="10" xfId="0" applyFont="1" applyBorder="1"/>
    <xf numFmtId="0" fontId="9" fillId="0" borderId="5" xfId="0" applyFont="1" applyBorder="1"/>
    <xf numFmtId="0" fontId="3" fillId="0" borderId="18" xfId="35" applyFont="1" applyBorder="1" applyAlignment="1">
      <alignment horizontal="center" vertical="center"/>
    </xf>
    <xf numFmtId="0" fontId="9" fillId="0" borderId="21" xfId="0" applyFont="1" applyBorder="1"/>
    <xf numFmtId="0" fontId="9" fillId="0" borderId="18" xfId="0" applyFont="1" applyBorder="1"/>
    <xf numFmtId="0" fontId="6" fillId="2" borderId="21" xfId="35" applyFont="1" applyFill="1" applyBorder="1" applyAlignment="1">
      <alignment horizontal="center" vertical="center" wrapText="1"/>
    </xf>
    <xf numFmtId="0" fontId="9" fillId="0" borderId="24" xfId="0" applyFont="1" applyBorder="1"/>
    <xf numFmtId="0" fontId="9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6" fillId="0" borderId="3" xfId="35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21" fillId="0" borderId="3" xfId="35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35" applyFont="1" applyBorder="1" applyAlignment="1">
      <alignment horizontal="center" vertical="center"/>
    </xf>
    <xf numFmtId="0" fontId="3" fillId="3" borderId="4" xfId="35" applyFont="1" applyFill="1" applyBorder="1" applyAlignment="1">
      <alignment horizontal="center" vertical="center"/>
    </xf>
    <xf numFmtId="0" fontId="23" fillId="0" borderId="0" xfId="35" applyFont="1" applyFill="1" applyBorder="1" applyAlignment="1">
      <alignment horizontal="left" vertical="center" wrapText="1"/>
    </xf>
    <xf numFmtId="0" fontId="23" fillId="0" borderId="21" xfId="35" applyFont="1" applyFill="1" applyBorder="1" applyAlignment="1">
      <alignment horizontal="left" vertical="center" wrapText="1"/>
    </xf>
    <xf numFmtId="0" fontId="23" fillId="0" borderId="8" xfId="35" applyFont="1" applyFill="1" applyBorder="1" applyAlignment="1">
      <alignment horizontal="left" vertical="center" wrapText="1"/>
    </xf>
    <xf numFmtId="0" fontId="23" fillId="0" borderId="25" xfId="35" applyFont="1" applyFill="1" applyBorder="1" applyAlignment="1">
      <alignment horizontal="left" vertical="center" wrapText="1"/>
    </xf>
    <xf numFmtId="0" fontId="23" fillId="0" borderId="7" xfId="35" applyFont="1" applyFill="1" applyBorder="1" applyAlignment="1">
      <alignment horizontal="left" vertical="center" wrapText="1"/>
    </xf>
    <xf numFmtId="0" fontId="23" fillId="0" borderId="4" xfId="35" applyFont="1" applyFill="1" applyBorder="1" applyAlignment="1">
      <alignment horizontal="left" vertical="center" wrapText="1"/>
    </xf>
    <xf numFmtId="0" fontId="3" fillId="0" borderId="0" xfId="0" applyFont="1"/>
    <xf numFmtId="0" fontId="3" fillId="5" borderId="4" xfId="35" applyFont="1" applyFill="1" applyBorder="1" applyAlignment="1">
      <alignment horizontal="center" vertical="center"/>
    </xf>
    <xf numFmtId="0" fontId="22" fillId="5" borderId="4" xfId="35" applyFont="1" applyFill="1" applyBorder="1" applyAlignment="1">
      <alignment horizontal="center" vertical="center"/>
    </xf>
    <xf numFmtId="0" fontId="22" fillId="5" borderId="7" xfId="35" applyFont="1" applyFill="1" applyBorder="1" applyAlignment="1">
      <alignment horizontal="center" vertical="center"/>
    </xf>
    <xf numFmtId="0" fontId="6" fillId="5" borderId="7" xfId="35" applyFont="1" applyFill="1" applyBorder="1" applyAlignment="1">
      <alignment horizontal="center" vertical="top" wrapText="1"/>
    </xf>
    <xf numFmtId="0" fontId="2" fillId="5" borderId="7" xfId="35" applyFont="1" applyFill="1" applyBorder="1" applyAlignment="1">
      <alignment horizontal="center" vertical="center" wrapText="1"/>
    </xf>
    <xf numFmtId="0" fontId="2" fillId="5" borderId="25" xfId="35" applyFont="1" applyFill="1" applyBorder="1" applyAlignment="1">
      <alignment horizontal="left" vertical="center" wrapText="1"/>
    </xf>
    <xf numFmtId="0" fontId="6" fillId="5" borderId="25" xfId="35" applyFont="1" applyFill="1" applyBorder="1" applyAlignment="1">
      <alignment horizontal="center" vertical="center" wrapText="1"/>
    </xf>
    <xf numFmtId="164" fontId="6" fillId="5" borderId="7" xfId="35" applyNumberFormat="1" applyFont="1" applyFill="1" applyBorder="1" applyAlignment="1">
      <alignment horizontal="center" vertical="center" wrapText="1"/>
    </xf>
    <xf numFmtId="0" fontId="6" fillId="5" borderId="2" xfId="35" applyFont="1" applyFill="1" applyBorder="1" applyAlignment="1">
      <alignment horizontal="center" vertical="top" wrapText="1"/>
    </xf>
    <xf numFmtId="0" fontId="2" fillId="5" borderId="2" xfId="35" applyFont="1" applyFill="1" applyBorder="1" applyAlignment="1">
      <alignment horizontal="center" vertical="center" wrapText="1"/>
    </xf>
    <xf numFmtId="0" fontId="2" fillId="5" borderId="26" xfId="35" applyFont="1" applyFill="1" applyBorder="1" applyAlignment="1">
      <alignment horizontal="left" vertical="center" wrapText="1"/>
    </xf>
    <xf numFmtId="0" fontId="16" fillId="5" borderId="26" xfId="35" applyFont="1" applyFill="1" applyBorder="1" applyAlignment="1">
      <alignment horizontal="center" vertical="center" wrapText="1"/>
    </xf>
    <xf numFmtId="0" fontId="6" fillId="5" borderId="26" xfId="35" applyFont="1" applyFill="1" applyBorder="1" applyAlignment="1">
      <alignment horizontal="center" vertical="center" wrapText="1"/>
    </xf>
    <xf numFmtId="164" fontId="6" fillId="5" borderId="2" xfId="35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6" fillId="5" borderId="2" xfId="35" applyFont="1" applyFill="1" applyBorder="1" applyAlignment="1">
      <alignment horizontal="center" vertical="center" wrapText="1"/>
    </xf>
    <xf numFmtId="0" fontId="2" fillId="5" borderId="18" xfId="35" applyFont="1" applyFill="1" applyBorder="1" applyAlignment="1">
      <alignment horizontal="left" vertical="center" wrapText="1"/>
    </xf>
    <xf numFmtId="0" fontId="16" fillId="5" borderId="2" xfId="35" applyFont="1" applyFill="1" applyBorder="1" applyAlignment="1">
      <alignment horizontal="center" vertical="center" wrapText="1"/>
    </xf>
    <xf numFmtId="0" fontId="2" fillId="5" borderId="2" xfId="35" applyFont="1" applyFill="1" applyBorder="1" applyAlignment="1">
      <alignment horizontal="center" wrapText="1"/>
    </xf>
    <xf numFmtId="0" fontId="0" fillId="0" borderId="5" xfId="0" applyBorder="1"/>
    <xf numFmtId="0" fontId="0" fillId="0" borderId="21" xfId="0" applyBorder="1"/>
    <xf numFmtId="0" fontId="3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7" fillId="0" borderId="21" xfId="0" applyFont="1" applyBorder="1"/>
    <xf numFmtId="0" fontId="21" fillId="0" borderId="3" xfId="35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3" fillId="0" borderId="0" xfId="35" applyFont="1" applyBorder="1" applyAlignment="1">
      <alignment horizontal="center" vertical="center"/>
    </xf>
    <xf numFmtId="3" fontId="3" fillId="0" borderId="4" xfId="35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3" fillId="37" borderId="4" xfId="0" applyFont="1" applyFill="1" applyBorder="1" applyAlignment="1">
      <alignment horizontal="center" vertical="center"/>
    </xf>
    <xf numFmtId="165" fontId="9" fillId="37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0" fontId="6" fillId="38" borderId="7" xfId="35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 wrapText="1"/>
    </xf>
    <xf numFmtId="0" fontId="23" fillId="0" borderId="6" xfId="35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9" xfId="0" applyBorder="1"/>
    <xf numFmtId="0" fontId="5" fillId="0" borderId="0" xfId="35" applyFont="1" applyBorder="1" applyAlignment="1">
      <alignment horizontal="left" vertical="center" wrapText="1"/>
    </xf>
    <xf numFmtId="0" fontId="22" fillId="5" borderId="4" xfId="35" applyFont="1" applyFill="1" applyBorder="1" applyAlignment="1">
      <alignment horizontal="center" vertical="center"/>
    </xf>
    <xf numFmtId="0" fontId="22" fillId="5" borderId="7" xfId="35" applyFont="1" applyFill="1" applyBorder="1" applyAlignment="1">
      <alignment horizontal="center" vertical="center"/>
    </xf>
    <xf numFmtId="0" fontId="22" fillId="5" borderId="25" xfId="35" applyFont="1" applyFill="1" applyBorder="1" applyAlignment="1">
      <alignment horizontal="center" vertical="center"/>
    </xf>
    <xf numFmtId="0" fontId="22" fillId="5" borderId="21" xfId="35" applyFont="1" applyFill="1" applyBorder="1" applyAlignment="1">
      <alignment horizontal="center" vertical="center"/>
    </xf>
    <xf numFmtId="0" fontId="22" fillId="5" borderId="27" xfId="35" applyFont="1" applyFill="1" applyBorder="1" applyAlignment="1">
      <alignment horizontal="center" vertical="center"/>
    </xf>
    <xf numFmtId="0" fontId="22" fillId="5" borderId="3" xfId="35" applyFont="1" applyFill="1" applyBorder="1" applyAlignment="1">
      <alignment horizontal="center" vertical="center"/>
    </xf>
    <xf numFmtId="164" fontId="22" fillId="5" borderId="3" xfId="35" applyNumberFormat="1" applyFont="1" applyFill="1" applyBorder="1" applyAlignment="1">
      <alignment horizontal="center" vertical="center"/>
    </xf>
    <xf numFmtId="164" fontId="22" fillId="5" borderId="7" xfId="35" applyNumberFormat="1" applyFont="1" applyFill="1" applyBorder="1" applyAlignment="1">
      <alignment horizontal="center" vertical="center"/>
    </xf>
    <xf numFmtId="0" fontId="5" fillId="0" borderId="21" xfId="35" applyFont="1" applyBorder="1" applyAlignment="1">
      <alignment horizontal="left" vertical="center" wrapText="1"/>
    </xf>
    <xf numFmtId="0" fontId="3" fillId="3" borderId="4" xfId="35" applyFont="1" applyFill="1" applyBorder="1" applyAlignment="1">
      <alignment horizontal="center" vertical="center"/>
    </xf>
    <xf numFmtId="0" fontId="3" fillId="3" borderId="7" xfId="35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3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42" fillId="0" borderId="5" xfId="0" applyFont="1" applyBorder="1" applyAlignment="1">
      <alignment horizontal="left"/>
    </xf>
    <xf numFmtId="0" fontId="42" fillId="0" borderId="5" xfId="0" applyFont="1" applyBorder="1" applyAlignment="1">
      <alignment horizontal="left"/>
    </xf>
    <xf numFmtId="0" fontId="42" fillId="0" borderId="17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42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1" fillId="0" borderId="3" xfId="0" applyFont="1" applyBorder="1" applyAlignment="1">
      <alignment horizontal="right" wrapText="1"/>
    </xf>
    <xf numFmtId="0" fontId="41" fillId="0" borderId="3" xfId="0" applyFont="1" applyBorder="1" applyAlignment="1">
      <alignment horizontal="center" wrapText="1"/>
    </xf>
    <xf numFmtId="0" fontId="41" fillId="0" borderId="3" xfId="0" applyFont="1" applyBorder="1" applyAlignment="1">
      <alignment horizontal="left" wrapText="1"/>
    </xf>
    <xf numFmtId="0" fontId="41" fillId="0" borderId="3" xfId="0" applyFont="1" applyBorder="1" applyAlignment="1">
      <alignment horizontal="center" vertical="top"/>
    </xf>
    <xf numFmtId="0" fontId="41" fillId="0" borderId="3" xfId="0" applyFont="1" applyBorder="1" applyAlignment="1">
      <alignment horizontal="right" vertical="top"/>
    </xf>
    <xf numFmtId="0" fontId="41" fillId="0" borderId="3" xfId="0" applyFont="1" applyBorder="1" applyAlignment="1">
      <alignment horizontal="right"/>
    </xf>
    <xf numFmtId="0" fontId="41" fillId="0" borderId="3" xfId="0" applyFont="1" applyBorder="1" applyAlignment="1">
      <alignment horizontal="left"/>
    </xf>
    <xf numFmtId="0" fontId="41" fillId="0" borderId="3" xfId="0" applyFont="1" applyBorder="1" applyAlignment="1">
      <alignment horizontal="right" vertical="top" wrapText="1"/>
    </xf>
    <xf numFmtId="0" fontId="41" fillId="0" borderId="3" xfId="0" applyFont="1" applyBorder="1" applyAlignment="1">
      <alignment horizontal="center" vertical="top" wrapText="1"/>
    </xf>
    <xf numFmtId="0" fontId="41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/>
    </xf>
    <xf numFmtId="0" fontId="41" fillId="0" borderId="2" xfId="0" applyFont="1" applyBorder="1" applyAlignment="1">
      <alignment horizontal="right"/>
    </xf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43" fillId="0" borderId="3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left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_Slepy_ciechomicka profil" xfId="35" xr:uid="{00000000-0005-0000-0000-000023000000}"/>
    <cellStyle name="Obliczenia" xfId="36" builtinId="22" customBuiltin="1"/>
    <cellStyle name="Opis" xfId="37" xr:uid="{00000000-0005-0000-0000-000025000000}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atalog_3" connectionId="4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atalog_2" connectionId="3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4"/>
  <sheetViews>
    <sheetView view="pageBreakPreview" topLeftCell="A140" zoomScale="115" zoomScaleNormal="120" zoomScaleSheetLayoutView="115" workbookViewId="0">
      <selection activeCell="D157" sqref="D157"/>
    </sheetView>
  </sheetViews>
  <sheetFormatPr defaultRowHeight="15"/>
  <cols>
    <col min="1" max="1" width="3.875" style="122" customWidth="1"/>
    <col min="2" max="2" width="4.75" style="2" hidden="1" customWidth="1"/>
    <col min="3" max="3" width="10" style="12" customWidth="1"/>
    <col min="4" max="4" width="40" style="80" customWidth="1"/>
    <col min="5" max="5" width="6.625" customWidth="1"/>
    <col min="6" max="6" width="32.625" customWidth="1"/>
    <col min="7" max="7" width="7.125" style="42" customWidth="1"/>
    <col min="8" max="8" width="9.75" hidden="1" customWidth="1"/>
    <col min="9" max="9" width="0" hidden="1" customWidth="1"/>
    <col min="12" max="12" width="89.625" customWidth="1"/>
  </cols>
  <sheetData>
    <row r="1" spans="1:9" ht="15" customHeight="1">
      <c r="A1" s="178" t="s">
        <v>141</v>
      </c>
      <c r="B1" s="179"/>
      <c r="C1" s="179"/>
      <c r="D1" s="179"/>
      <c r="E1" s="179"/>
      <c r="F1" s="179"/>
      <c r="G1" s="179"/>
      <c r="H1" s="180"/>
      <c r="I1" s="181"/>
    </row>
    <row r="2" spans="1:9" ht="15" customHeight="1">
      <c r="A2" s="179"/>
      <c r="B2" s="179"/>
      <c r="C2" s="179"/>
      <c r="D2" s="179"/>
      <c r="E2" s="179"/>
      <c r="F2" s="179"/>
      <c r="G2" s="179"/>
      <c r="H2" s="180"/>
      <c r="I2" s="181"/>
    </row>
    <row r="3" spans="1:9" ht="15" customHeight="1">
      <c r="A3" s="179"/>
      <c r="B3" s="179"/>
      <c r="C3" s="179"/>
      <c r="D3" s="179"/>
      <c r="E3" s="179"/>
      <c r="F3" s="179"/>
      <c r="G3" s="179"/>
      <c r="H3" s="180"/>
      <c r="I3" s="181"/>
    </row>
    <row r="4" spans="1:9" ht="15" customHeight="1">
      <c r="A4" s="179"/>
      <c r="B4" s="179"/>
      <c r="C4" s="179"/>
      <c r="D4" s="179"/>
      <c r="E4" s="179"/>
      <c r="F4" s="179"/>
      <c r="G4" s="179"/>
      <c r="H4" s="180"/>
      <c r="I4" s="181"/>
    </row>
    <row r="5" spans="1:9" ht="15.75" customHeight="1">
      <c r="A5" s="179"/>
      <c r="B5" s="179"/>
      <c r="C5" s="179"/>
      <c r="D5" s="179"/>
      <c r="E5" s="179"/>
      <c r="F5" s="179"/>
      <c r="G5" s="179"/>
      <c r="H5" s="180"/>
      <c r="I5" s="181"/>
    </row>
    <row r="6" spans="1:9" ht="15.75" customHeight="1">
      <c r="A6" s="182" t="s">
        <v>109</v>
      </c>
      <c r="B6" s="182"/>
      <c r="C6" s="182"/>
      <c r="D6" s="182"/>
      <c r="E6" s="182"/>
      <c r="F6" s="182"/>
      <c r="G6" s="182"/>
      <c r="H6" s="1"/>
      <c r="I6" s="42"/>
    </row>
    <row r="7" spans="1:9" ht="15.75" customHeight="1">
      <c r="A7" s="182" t="s">
        <v>108</v>
      </c>
      <c r="B7" s="182"/>
      <c r="C7" s="182"/>
      <c r="D7" s="182"/>
      <c r="E7" s="182"/>
      <c r="F7" s="182"/>
      <c r="G7" s="182"/>
      <c r="H7" s="1"/>
      <c r="I7" s="42"/>
    </row>
    <row r="8" spans="1:9" ht="15.75" customHeight="1">
      <c r="A8" s="182" t="s">
        <v>110</v>
      </c>
      <c r="B8" s="182"/>
      <c r="C8" s="182"/>
      <c r="D8" s="182"/>
      <c r="E8" s="182"/>
      <c r="F8" s="182"/>
      <c r="G8" s="182"/>
      <c r="H8" s="1"/>
      <c r="I8" s="42"/>
    </row>
    <row r="9" spans="1:9" ht="15.75" customHeight="1" thickBot="1">
      <c r="A9" s="191" t="s">
        <v>111</v>
      </c>
      <c r="B9" s="191"/>
      <c r="C9" s="191"/>
      <c r="D9" s="191"/>
      <c r="E9" s="191"/>
      <c r="F9" s="191"/>
      <c r="G9" s="191"/>
      <c r="H9" s="99"/>
      <c r="I9" s="78"/>
    </row>
    <row r="10" spans="1:9" ht="15" customHeight="1">
      <c r="A10" s="132"/>
      <c r="B10" s="124" t="s">
        <v>9</v>
      </c>
      <c r="C10" s="133" t="s">
        <v>9</v>
      </c>
      <c r="D10" s="183" t="s">
        <v>62</v>
      </c>
      <c r="E10" s="185" t="s">
        <v>10</v>
      </c>
      <c r="F10" s="186"/>
      <c r="G10" s="187"/>
      <c r="H10" s="100"/>
      <c r="I10" s="45"/>
    </row>
    <row r="11" spans="1:9" ht="15" customHeight="1">
      <c r="A11" s="132"/>
      <c r="B11" s="192" t="s">
        <v>11</v>
      </c>
      <c r="C11" s="133" t="s">
        <v>12</v>
      </c>
      <c r="D11" s="183"/>
      <c r="E11" s="188" t="s">
        <v>14</v>
      </c>
      <c r="F11" s="188" t="s">
        <v>63</v>
      </c>
      <c r="G11" s="189" t="s">
        <v>15</v>
      </c>
      <c r="H11" s="101" t="s">
        <v>18</v>
      </c>
      <c r="I11" s="56" t="s">
        <v>20</v>
      </c>
    </row>
    <row r="12" spans="1:9" ht="15" customHeight="1">
      <c r="A12" s="132"/>
      <c r="B12" s="193"/>
      <c r="C12" s="134" t="s">
        <v>13</v>
      </c>
      <c r="D12" s="184"/>
      <c r="E12" s="184"/>
      <c r="F12" s="184"/>
      <c r="G12" s="190"/>
      <c r="H12" s="102" t="s">
        <v>19</v>
      </c>
      <c r="I12" s="56" t="s">
        <v>21</v>
      </c>
    </row>
    <row r="13" spans="1:9" ht="14.25" customHeight="1" thickBot="1">
      <c r="A13" s="123">
        <v>1</v>
      </c>
      <c r="B13" s="46"/>
      <c r="C13" s="123">
        <v>2</v>
      </c>
      <c r="D13" s="123">
        <v>3</v>
      </c>
      <c r="E13" s="123">
        <v>4</v>
      </c>
      <c r="F13" s="123">
        <v>5</v>
      </c>
      <c r="G13" s="54">
        <v>6</v>
      </c>
      <c r="H13" s="103">
        <v>6</v>
      </c>
      <c r="I13" s="47">
        <v>7</v>
      </c>
    </row>
    <row r="14" spans="1:9" ht="14.25">
      <c r="A14" s="135"/>
      <c r="B14" s="48"/>
      <c r="C14" s="136" t="s">
        <v>16</v>
      </c>
      <c r="D14" s="137" t="s">
        <v>17</v>
      </c>
      <c r="E14" s="138"/>
      <c r="F14" s="138"/>
      <c r="G14" s="139"/>
      <c r="H14" s="104"/>
      <c r="I14" s="49"/>
    </row>
    <row r="15" spans="1:9">
      <c r="A15" s="10"/>
      <c r="B15" s="13"/>
      <c r="C15" s="10" t="s">
        <v>27</v>
      </c>
      <c r="D15" s="8" t="s">
        <v>28</v>
      </c>
      <c r="E15" s="72"/>
      <c r="F15" s="71"/>
      <c r="G15" s="15"/>
      <c r="H15" s="105"/>
      <c r="I15" s="5"/>
    </row>
    <row r="16" spans="1:9">
      <c r="A16" s="16">
        <v>1</v>
      </c>
      <c r="B16" s="17"/>
      <c r="C16" s="16"/>
      <c r="D16" s="125" t="s">
        <v>57</v>
      </c>
      <c r="E16" s="23" t="s">
        <v>29</v>
      </c>
      <c r="F16" s="50">
        <v>0.3</v>
      </c>
      <c r="G16" s="168">
        <f>0.3</f>
        <v>0.3</v>
      </c>
      <c r="H16" s="106"/>
      <c r="I16" s="53"/>
    </row>
    <row r="17" spans="1:9" ht="22.5">
      <c r="A17" s="73">
        <f t="shared" ref="A17:A21" si="0">MAX(A10:A16)+1</f>
        <v>2</v>
      </c>
      <c r="B17" s="26"/>
      <c r="C17" s="73"/>
      <c r="D17" s="126" t="s">
        <v>90</v>
      </c>
      <c r="E17" s="27" t="s">
        <v>30</v>
      </c>
      <c r="F17" s="67">
        <v>1</v>
      </c>
      <c r="G17" s="98">
        <v>1</v>
      </c>
      <c r="H17" s="106"/>
      <c r="I17" s="53"/>
    </row>
    <row r="18" spans="1:9">
      <c r="A18" s="10"/>
      <c r="B18" s="13"/>
      <c r="C18" s="10" t="s">
        <v>45</v>
      </c>
      <c r="D18" s="8" t="s">
        <v>49</v>
      </c>
      <c r="E18" s="72"/>
      <c r="F18" s="71"/>
      <c r="G18" s="15"/>
      <c r="H18" s="105"/>
      <c r="I18" s="5"/>
    </row>
    <row r="19" spans="1:9" ht="22.5">
      <c r="A19" s="73">
        <f t="shared" si="0"/>
        <v>3</v>
      </c>
      <c r="B19" s="33"/>
      <c r="C19" s="16"/>
      <c r="D19" s="125" t="s">
        <v>142</v>
      </c>
      <c r="E19" s="27" t="s">
        <v>26</v>
      </c>
      <c r="F19" s="50">
        <v>20</v>
      </c>
      <c r="G19" s="91">
        <f>F19</f>
        <v>20</v>
      </c>
      <c r="H19" s="106"/>
      <c r="I19" s="53"/>
    </row>
    <row r="20" spans="1:9">
      <c r="A20" s="10"/>
      <c r="B20" s="13"/>
      <c r="C20" s="10" t="s">
        <v>51</v>
      </c>
      <c r="D20" s="8" t="s">
        <v>66</v>
      </c>
      <c r="E20" s="32"/>
      <c r="F20" s="69"/>
      <c r="G20" s="29"/>
      <c r="H20" s="105"/>
      <c r="I20" s="5"/>
    </row>
    <row r="21" spans="1:9" ht="22.5">
      <c r="A21" s="73">
        <f t="shared" si="0"/>
        <v>4</v>
      </c>
      <c r="B21" s="34"/>
      <c r="C21" s="73"/>
      <c r="D21" s="126" t="s">
        <v>143</v>
      </c>
      <c r="E21" s="27" t="s">
        <v>26</v>
      </c>
      <c r="F21" s="85" t="s">
        <v>144</v>
      </c>
      <c r="G21" s="91">
        <f>920+934+17.5+17.8+15.8+16.7</f>
        <v>1921.8</v>
      </c>
      <c r="H21" s="107"/>
      <c r="I21" s="5"/>
    </row>
    <row r="22" spans="1:9" ht="15" customHeight="1">
      <c r="A22" s="10"/>
      <c r="B22" s="22"/>
      <c r="C22" s="21" t="s">
        <v>50</v>
      </c>
      <c r="D22" s="35" t="s">
        <v>55</v>
      </c>
      <c r="E22" s="32"/>
      <c r="F22" s="69"/>
      <c r="G22" s="15"/>
      <c r="H22" s="108"/>
      <c r="I22" s="54"/>
    </row>
    <row r="23" spans="1:9" ht="22.5">
      <c r="A23" s="16">
        <f>MAX(A16:A22)+1</f>
        <v>5</v>
      </c>
      <c r="B23" s="44"/>
      <c r="C23" s="20"/>
      <c r="D23" s="127" t="s">
        <v>145</v>
      </c>
      <c r="E23" s="24" t="s">
        <v>22</v>
      </c>
      <c r="F23" s="70" t="s">
        <v>148</v>
      </c>
      <c r="G23" s="93">
        <f>(72.3+69.6)*0.1</f>
        <v>14.189999999999998</v>
      </c>
      <c r="H23" s="108"/>
      <c r="I23" s="54"/>
    </row>
    <row r="24" spans="1:9" ht="16.5" customHeight="1">
      <c r="A24" s="16">
        <f t="shared" ref="A24:A87" si="1">MAX(A17:A23)+1</f>
        <v>6</v>
      </c>
      <c r="B24" s="44"/>
      <c r="C24" s="20"/>
      <c r="D24" s="127" t="s">
        <v>146</v>
      </c>
      <c r="E24" s="24" t="s">
        <v>22</v>
      </c>
      <c r="F24" s="70" t="s">
        <v>147</v>
      </c>
      <c r="G24" s="18">
        <f>2*0.5*13.2*2.36</f>
        <v>31.151999999999997</v>
      </c>
      <c r="H24" s="108"/>
      <c r="I24" s="54"/>
    </row>
    <row r="25" spans="1:9" ht="16.5" customHeight="1">
      <c r="A25" s="16">
        <f t="shared" si="1"/>
        <v>7</v>
      </c>
      <c r="B25" s="44"/>
      <c r="C25" s="20"/>
      <c r="D25" s="127" t="s">
        <v>149</v>
      </c>
      <c r="E25" s="24" t="s">
        <v>22</v>
      </c>
      <c r="F25" s="70" t="s">
        <v>150</v>
      </c>
      <c r="G25" s="18">
        <f>18.5*8.6*2.6</f>
        <v>413.66</v>
      </c>
      <c r="H25" s="108"/>
      <c r="I25" s="54"/>
    </row>
    <row r="26" spans="1:9" ht="16.5" customHeight="1">
      <c r="A26" s="16">
        <f t="shared" si="1"/>
        <v>8</v>
      </c>
      <c r="B26" s="44"/>
      <c r="C26" s="20"/>
      <c r="D26" s="127" t="s">
        <v>151</v>
      </c>
      <c r="E26" s="24" t="s">
        <v>152</v>
      </c>
      <c r="F26" s="70" t="s">
        <v>153</v>
      </c>
      <c r="G26" s="18">
        <f>4*19.2</f>
        <v>76.8</v>
      </c>
      <c r="H26" s="108"/>
      <c r="I26" s="54"/>
    </row>
    <row r="27" spans="1:9">
      <c r="A27" s="73">
        <f t="shared" si="1"/>
        <v>9</v>
      </c>
      <c r="B27" s="44"/>
      <c r="C27" s="20"/>
      <c r="D27" s="127" t="s">
        <v>290</v>
      </c>
      <c r="E27" s="24" t="s">
        <v>152</v>
      </c>
      <c r="F27" s="70">
        <v>70</v>
      </c>
      <c r="G27" s="18">
        <v>70</v>
      </c>
      <c r="H27" s="108"/>
      <c r="I27" s="54"/>
    </row>
    <row r="28" spans="1:9" ht="15" customHeight="1">
      <c r="A28" s="10"/>
      <c r="B28" s="10"/>
      <c r="C28" s="21" t="s">
        <v>59</v>
      </c>
      <c r="D28" s="41" t="s">
        <v>60</v>
      </c>
      <c r="E28" s="72"/>
      <c r="F28" s="71"/>
      <c r="G28" s="29"/>
      <c r="H28" s="108"/>
      <c r="I28" s="54"/>
    </row>
    <row r="29" spans="1:9">
      <c r="A29" s="16">
        <f>MAX(A21:A28)+1</f>
        <v>10</v>
      </c>
      <c r="B29" s="44"/>
      <c r="C29" s="20"/>
      <c r="D29" s="127" t="s">
        <v>155</v>
      </c>
      <c r="E29" s="24" t="s">
        <v>152</v>
      </c>
      <c r="F29" s="70" t="s">
        <v>154</v>
      </c>
      <c r="G29" s="93">
        <f>17+21</f>
        <v>38</v>
      </c>
      <c r="H29" s="108"/>
      <c r="I29" s="54"/>
    </row>
    <row r="30" spans="1:9" ht="22.5">
      <c r="A30" s="73">
        <f>MAX(A22:A29)+1</f>
        <v>11</v>
      </c>
      <c r="B30" s="44"/>
      <c r="C30" s="20"/>
      <c r="D30" s="127" t="s">
        <v>156</v>
      </c>
      <c r="E30" s="24" t="s">
        <v>26</v>
      </c>
      <c r="F30" s="70" t="s">
        <v>157</v>
      </c>
      <c r="G30" s="18">
        <f>6.2*30</f>
        <v>186</v>
      </c>
      <c r="H30" s="108"/>
      <c r="I30" s="54"/>
    </row>
    <row r="31" spans="1:9" ht="15" customHeight="1">
      <c r="A31" s="140"/>
      <c r="B31" s="63"/>
      <c r="C31" s="141" t="s">
        <v>31</v>
      </c>
      <c r="D31" s="142" t="s">
        <v>32</v>
      </c>
      <c r="E31" s="144"/>
      <c r="F31" s="143"/>
      <c r="G31" s="145"/>
      <c r="H31" s="109"/>
      <c r="I31" s="53"/>
    </row>
    <row r="32" spans="1:9" ht="15" customHeight="1">
      <c r="A32" s="10"/>
      <c r="B32" s="13"/>
      <c r="C32" s="10" t="s">
        <v>44</v>
      </c>
      <c r="D32" s="65" t="s">
        <v>56</v>
      </c>
      <c r="E32" s="32"/>
      <c r="F32" s="69"/>
      <c r="G32" s="15"/>
      <c r="H32" s="42"/>
      <c r="I32" s="6"/>
    </row>
    <row r="33" spans="1:12" ht="22.5">
      <c r="A33" s="16">
        <f>MAX(A25:A32)+1</f>
        <v>12</v>
      </c>
      <c r="B33" s="17"/>
      <c r="C33" s="16"/>
      <c r="D33" s="127" t="s">
        <v>77</v>
      </c>
      <c r="E33" s="23" t="s">
        <v>22</v>
      </c>
      <c r="F33" s="50" t="s">
        <v>158</v>
      </c>
      <c r="G33" s="93">
        <f>14*4.7</f>
        <v>65.8</v>
      </c>
      <c r="H33" s="42"/>
      <c r="I33" s="6"/>
      <c r="L33" s="83"/>
    </row>
    <row r="34" spans="1:12" ht="22.5">
      <c r="A34" s="16">
        <f t="shared" si="1"/>
        <v>13</v>
      </c>
      <c r="B34" s="17"/>
      <c r="C34" s="16"/>
      <c r="D34" s="127" t="s">
        <v>159</v>
      </c>
      <c r="E34" s="23" t="s">
        <v>22</v>
      </c>
      <c r="F34" s="50" t="s">
        <v>160</v>
      </c>
      <c r="G34" s="93">
        <f>2*25.2*1.2</f>
        <v>60.48</v>
      </c>
      <c r="H34" s="1"/>
      <c r="I34" s="6"/>
      <c r="L34" s="83"/>
    </row>
    <row r="35" spans="1:12" ht="17.45" customHeight="1">
      <c r="A35" s="16">
        <f t="shared" si="1"/>
        <v>14</v>
      </c>
      <c r="B35" s="17"/>
      <c r="C35" s="16"/>
      <c r="D35" s="127" t="s">
        <v>92</v>
      </c>
      <c r="E35" s="23" t="s">
        <v>22</v>
      </c>
      <c r="F35" s="70" t="s">
        <v>161</v>
      </c>
      <c r="G35" s="93">
        <f>0.2*0.8*(5.6+7.5+5.4+4.8)</f>
        <v>3.7280000000000006</v>
      </c>
      <c r="H35" s="1"/>
      <c r="I35" s="6"/>
      <c r="L35" s="83"/>
    </row>
    <row r="36" spans="1:12" ht="17.45" customHeight="1">
      <c r="A36" s="16">
        <f t="shared" si="1"/>
        <v>15</v>
      </c>
      <c r="B36" s="17"/>
      <c r="C36" s="16"/>
      <c r="D36" s="127" t="s">
        <v>163</v>
      </c>
      <c r="E36" s="23" t="s">
        <v>22</v>
      </c>
      <c r="F36" s="70" t="s">
        <v>162</v>
      </c>
      <c r="G36" s="18">
        <f>0.45*1.1*(2*146+2*124)</f>
        <v>267.3</v>
      </c>
      <c r="H36" s="1"/>
      <c r="I36" s="6"/>
      <c r="L36" s="83"/>
    </row>
    <row r="37" spans="1:12" ht="22.5">
      <c r="A37" s="73">
        <f t="shared" si="1"/>
        <v>16</v>
      </c>
      <c r="B37" s="26"/>
      <c r="C37" s="73"/>
      <c r="D37" s="128" t="s">
        <v>164</v>
      </c>
      <c r="E37" s="27" t="s">
        <v>22</v>
      </c>
      <c r="F37" s="84" t="s">
        <v>165</v>
      </c>
      <c r="G37" s="91">
        <f>(54.8+62.6)*0.5</f>
        <v>58.7</v>
      </c>
      <c r="H37" s="1"/>
      <c r="I37" s="6"/>
      <c r="L37" s="83"/>
    </row>
    <row r="38" spans="1:12">
      <c r="A38" s="10"/>
      <c r="B38" s="4"/>
      <c r="C38" s="44" t="s">
        <v>112</v>
      </c>
      <c r="D38" s="76" t="s">
        <v>53</v>
      </c>
      <c r="E38" s="24"/>
      <c r="F38" s="70"/>
      <c r="G38" s="89"/>
      <c r="H38" s="60"/>
      <c r="I38" s="59"/>
    </row>
    <row r="39" spans="1:12" ht="22.5">
      <c r="A39" s="16">
        <f t="shared" si="1"/>
        <v>17</v>
      </c>
      <c r="B39" s="4"/>
      <c r="C39" s="44"/>
      <c r="D39" s="127" t="s">
        <v>167</v>
      </c>
      <c r="E39" s="24" t="s">
        <v>22</v>
      </c>
      <c r="F39" s="70" t="s">
        <v>166</v>
      </c>
      <c r="G39" s="93">
        <f>2*24*6.1</f>
        <v>292.79999999999995</v>
      </c>
      <c r="H39" s="60"/>
      <c r="I39" s="59"/>
      <c r="L39" s="83"/>
    </row>
    <row r="40" spans="1:12" ht="22.5">
      <c r="A40" s="16">
        <f t="shared" si="1"/>
        <v>18</v>
      </c>
      <c r="B40" s="4"/>
      <c r="C40" s="44"/>
      <c r="D40" s="127" t="s">
        <v>169</v>
      </c>
      <c r="E40" s="23" t="s">
        <v>22</v>
      </c>
      <c r="F40" s="70" t="s">
        <v>168</v>
      </c>
      <c r="G40" s="93">
        <f>4.4*101.5</f>
        <v>446.6</v>
      </c>
      <c r="H40" s="60"/>
      <c r="I40" s="59"/>
      <c r="L40" s="83"/>
    </row>
    <row r="41" spans="1:12" ht="21.75" customHeight="1">
      <c r="A41" s="16">
        <f t="shared" si="1"/>
        <v>19</v>
      </c>
      <c r="B41" s="17"/>
      <c r="C41" s="16"/>
      <c r="D41" s="127" t="s">
        <v>170</v>
      </c>
      <c r="E41" s="82" t="s">
        <v>22</v>
      </c>
      <c r="F41" s="50" t="s">
        <v>171</v>
      </c>
      <c r="G41" s="93">
        <f>0.8*(8.4+175.4+12.5+31.2)+(295+284)*0.2</f>
        <v>297.8</v>
      </c>
      <c r="H41" s="1"/>
      <c r="I41" s="6"/>
    </row>
    <row r="42" spans="1:12" ht="21.75" customHeight="1">
      <c r="A42" s="16">
        <f t="shared" si="1"/>
        <v>20</v>
      </c>
      <c r="B42" s="17"/>
      <c r="C42" s="16"/>
      <c r="D42" s="127" t="s">
        <v>173</v>
      </c>
      <c r="E42" s="82" t="s">
        <v>22</v>
      </c>
      <c r="F42" s="50" t="s">
        <v>174</v>
      </c>
      <c r="G42" s="93">
        <f>0.31*82.5</f>
        <v>25.574999999999999</v>
      </c>
      <c r="H42" s="1"/>
      <c r="I42" s="6"/>
    </row>
    <row r="43" spans="1:12">
      <c r="A43" s="73">
        <f t="shared" si="1"/>
        <v>21</v>
      </c>
      <c r="B43" s="17"/>
      <c r="C43" s="16"/>
      <c r="D43" s="127" t="s">
        <v>70</v>
      </c>
      <c r="E43" s="23" t="s">
        <v>22</v>
      </c>
      <c r="F43" s="50" t="s">
        <v>172</v>
      </c>
      <c r="G43" s="93">
        <f>6.1+5.8+7.8+14.8</f>
        <v>34.5</v>
      </c>
      <c r="H43" s="1"/>
      <c r="I43" s="6"/>
      <c r="L43" s="83"/>
    </row>
    <row r="44" spans="1:12">
      <c r="A44" s="140"/>
      <c r="B44" s="17"/>
      <c r="C44" s="141" t="s">
        <v>100</v>
      </c>
      <c r="D44" s="142" t="s">
        <v>101</v>
      </c>
      <c r="E44" s="144"/>
      <c r="F44" s="143"/>
      <c r="G44" s="145"/>
      <c r="H44" s="1"/>
      <c r="I44" s="6"/>
      <c r="L44" s="83"/>
    </row>
    <row r="45" spans="1:12">
      <c r="A45" s="10"/>
      <c r="B45" s="17"/>
      <c r="C45" s="44" t="s">
        <v>102</v>
      </c>
      <c r="D45" s="76" t="s">
        <v>103</v>
      </c>
      <c r="E45" s="24"/>
      <c r="F45" s="70"/>
      <c r="G45" s="93"/>
      <c r="H45" s="1"/>
      <c r="I45" s="6"/>
      <c r="L45" s="83"/>
    </row>
    <row r="46" spans="1:12" s="155" customFormat="1">
      <c r="A46" s="73">
        <f t="shared" si="1"/>
        <v>22</v>
      </c>
      <c r="B46" s="26"/>
      <c r="C46" s="156"/>
      <c r="D46" s="128" t="s">
        <v>104</v>
      </c>
      <c r="E46" s="27" t="s">
        <v>23</v>
      </c>
      <c r="F46" s="157" t="s">
        <v>175</v>
      </c>
      <c r="G46" s="91">
        <f>(2*1.2)+(2*4.3)</f>
        <v>11</v>
      </c>
      <c r="H46" s="109"/>
      <c r="I46" s="53"/>
      <c r="L46" s="158"/>
    </row>
    <row r="47" spans="1:12">
      <c r="A47" s="10"/>
      <c r="B47" s="17"/>
      <c r="C47" s="44" t="s">
        <v>105</v>
      </c>
      <c r="D47" s="76" t="s">
        <v>106</v>
      </c>
      <c r="E47" s="24"/>
      <c r="F47" s="70"/>
      <c r="G47" s="93"/>
      <c r="H47" s="1"/>
      <c r="I47" s="6"/>
      <c r="L47" s="83"/>
    </row>
    <row r="48" spans="1:12" ht="33.75">
      <c r="A48" s="73">
        <f t="shared" si="1"/>
        <v>23</v>
      </c>
      <c r="B48" s="17"/>
      <c r="C48" s="16"/>
      <c r="D48" s="127" t="s">
        <v>107</v>
      </c>
      <c r="E48" s="23" t="s">
        <v>24</v>
      </c>
      <c r="F48" s="70">
        <v>4</v>
      </c>
      <c r="G48" s="93">
        <f>F48</f>
        <v>4</v>
      </c>
      <c r="H48" s="1"/>
      <c r="I48" s="6"/>
      <c r="L48" s="83"/>
    </row>
    <row r="49" spans="1:9">
      <c r="A49" s="140"/>
      <c r="B49" s="63"/>
      <c r="C49" s="141" t="s">
        <v>35</v>
      </c>
      <c r="D49" s="142" t="s">
        <v>36</v>
      </c>
      <c r="E49" s="144"/>
      <c r="F49" s="143"/>
      <c r="G49" s="145"/>
      <c r="H49" s="108"/>
      <c r="I49" s="54"/>
    </row>
    <row r="50" spans="1:9" ht="32.450000000000003" customHeight="1">
      <c r="A50" s="10"/>
      <c r="B50" s="30"/>
      <c r="C50" s="39" t="s">
        <v>78</v>
      </c>
      <c r="D50" s="40" t="s">
        <v>113</v>
      </c>
      <c r="E50" s="24"/>
      <c r="F50" s="70"/>
      <c r="G50" s="18"/>
      <c r="H50" s="108"/>
      <c r="I50" s="54"/>
    </row>
    <row r="51" spans="1:9" ht="32.450000000000003" customHeight="1">
      <c r="A51" s="16">
        <f t="shared" si="1"/>
        <v>24</v>
      </c>
      <c r="B51" s="30"/>
      <c r="C51" s="44"/>
      <c r="D51" s="127" t="s">
        <v>176</v>
      </c>
      <c r="E51" s="24" t="s">
        <v>22</v>
      </c>
      <c r="F51" s="51" t="s">
        <v>177</v>
      </c>
      <c r="G51" s="18">
        <f>0.2*9.5*30</f>
        <v>57.000000000000007</v>
      </c>
      <c r="H51" s="108"/>
      <c r="I51" s="54"/>
    </row>
    <row r="52" spans="1:9" ht="21" customHeight="1">
      <c r="A52" s="16">
        <f t="shared" si="1"/>
        <v>25</v>
      </c>
      <c r="B52" s="30"/>
      <c r="C52" s="44"/>
      <c r="D52" s="127" t="s">
        <v>178</v>
      </c>
      <c r="E52" s="24" t="s">
        <v>22</v>
      </c>
      <c r="F52" s="70" t="s">
        <v>179</v>
      </c>
      <c r="G52" s="51">
        <f>0.2*1.1*(2*146+2*124)</f>
        <v>118.80000000000001</v>
      </c>
      <c r="H52" s="108"/>
      <c r="I52" s="54"/>
    </row>
    <row r="53" spans="1:9" ht="29.25" customHeight="1">
      <c r="A53" s="16">
        <f t="shared" si="1"/>
        <v>26</v>
      </c>
      <c r="B53" s="30"/>
      <c r="C53" s="44"/>
      <c r="D53" s="127" t="s">
        <v>180</v>
      </c>
      <c r="E53" s="24" t="s">
        <v>22</v>
      </c>
      <c r="F53" s="169" t="s">
        <v>181</v>
      </c>
      <c r="G53" s="93">
        <f>0.2*5*16.7</f>
        <v>16.7</v>
      </c>
      <c r="H53" s="161"/>
      <c r="I53" s="162"/>
    </row>
    <row r="54" spans="1:9" ht="24" customHeight="1">
      <c r="A54" s="16">
        <f t="shared" si="1"/>
        <v>27</v>
      </c>
      <c r="B54" s="30"/>
      <c r="C54" s="44"/>
      <c r="D54" s="127" t="s">
        <v>79</v>
      </c>
      <c r="E54" s="24" t="s">
        <v>22</v>
      </c>
      <c r="F54" s="51" t="s">
        <v>182</v>
      </c>
      <c r="G54" s="93">
        <f>0.35*4.2*13</f>
        <v>19.11</v>
      </c>
      <c r="H54" s="161"/>
      <c r="I54" s="162"/>
    </row>
    <row r="55" spans="1:9" ht="27" customHeight="1">
      <c r="A55" s="73">
        <f t="shared" si="1"/>
        <v>28</v>
      </c>
      <c r="B55" s="4"/>
      <c r="C55" s="20"/>
      <c r="D55" s="127" t="s">
        <v>91</v>
      </c>
      <c r="E55" s="18" t="s">
        <v>22</v>
      </c>
      <c r="F55" s="51" t="s">
        <v>183</v>
      </c>
      <c r="G55" s="18">
        <f>0.15*(233+421+216+155+73)</f>
        <v>164.7</v>
      </c>
      <c r="H55" s="1"/>
      <c r="I55" s="6"/>
    </row>
    <row r="56" spans="1:9" ht="27" customHeight="1">
      <c r="A56" s="16"/>
      <c r="B56" s="4"/>
      <c r="C56" s="22" t="s">
        <v>207</v>
      </c>
      <c r="D56" s="35" t="s">
        <v>206</v>
      </c>
      <c r="E56" s="29"/>
      <c r="F56" s="75"/>
      <c r="G56" s="29"/>
      <c r="H56" s="1"/>
      <c r="I56" s="6"/>
    </row>
    <row r="57" spans="1:9" ht="16.5" customHeight="1">
      <c r="A57" s="16">
        <f t="shared" si="1"/>
        <v>29</v>
      </c>
      <c r="B57" s="4"/>
      <c r="C57" s="44"/>
      <c r="D57" s="127" t="s">
        <v>208</v>
      </c>
      <c r="E57" s="170" t="s">
        <v>26</v>
      </c>
      <c r="F57" s="171" t="s">
        <v>209</v>
      </c>
      <c r="G57" s="18">
        <f>1*(2*146+2*124)</f>
        <v>540</v>
      </c>
      <c r="H57" s="1"/>
      <c r="I57" s="6"/>
    </row>
    <row r="58" spans="1:9" ht="30">
      <c r="A58" s="10"/>
      <c r="B58" s="31"/>
      <c r="C58" s="22" t="s">
        <v>47</v>
      </c>
      <c r="D58" s="14" t="s">
        <v>48</v>
      </c>
      <c r="E58" s="32"/>
      <c r="F58" s="69"/>
      <c r="G58" s="114"/>
      <c r="H58" s="1"/>
      <c r="I58" s="6"/>
    </row>
    <row r="59" spans="1:9" ht="22.5">
      <c r="A59" s="16">
        <f t="shared" si="1"/>
        <v>30</v>
      </c>
      <c r="B59" s="17"/>
      <c r="C59" s="16"/>
      <c r="D59" s="127" t="s">
        <v>184</v>
      </c>
      <c r="E59" s="18" t="s">
        <v>26</v>
      </c>
      <c r="F59" s="160" t="s">
        <v>185</v>
      </c>
      <c r="G59" s="18">
        <f>9.5*30</f>
        <v>285</v>
      </c>
      <c r="H59" s="1"/>
      <c r="I59" s="6"/>
    </row>
    <row r="60" spans="1:9" ht="22.5">
      <c r="A60" s="16">
        <f t="shared" si="1"/>
        <v>31</v>
      </c>
      <c r="B60" s="17"/>
      <c r="C60" s="16"/>
      <c r="D60" s="127" t="s">
        <v>186</v>
      </c>
      <c r="E60" s="18" t="s">
        <v>26</v>
      </c>
      <c r="F60" s="160" t="s">
        <v>187</v>
      </c>
      <c r="G60" s="18">
        <f>5*16.5</f>
        <v>82.5</v>
      </c>
      <c r="H60" s="1"/>
      <c r="I60" s="6"/>
    </row>
    <row r="61" spans="1:9" ht="22.5">
      <c r="A61" s="16">
        <f t="shared" si="1"/>
        <v>32</v>
      </c>
      <c r="B61" s="17"/>
      <c r="C61" s="16"/>
      <c r="D61" s="127" t="s">
        <v>188</v>
      </c>
      <c r="E61" s="18" t="s">
        <v>26</v>
      </c>
      <c r="F61" s="70" t="s">
        <v>196</v>
      </c>
      <c r="G61" s="18">
        <f>1.1*2*(146+124)</f>
        <v>594</v>
      </c>
      <c r="H61" s="1"/>
      <c r="I61" s="6"/>
    </row>
    <row r="62" spans="1:9" ht="22.5">
      <c r="A62" s="16">
        <f t="shared" si="1"/>
        <v>33</v>
      </c>
      <c r="B62" s="17"/>
      <c r="C62" s="16"/>
      <c r="D62" s="127" t="s">
        <v>189</v>
      </c>
      <c r="E62" s="18" t="s">
        <v>26</v>
      </c>
      <c r="F62" s="70" t="s">
        <v>194</v>
      </c>
      <c r="G62" s="18">
        <f>9.5*30</f>
        <v>285</v>
      </c>
      <c r="H62" s="1"/>
      <c r="I62" s="6"/>
    </row>
    <row r="63" spans="1:9" ht="22.5">
      <c r="A63" s="16">
        <f t="shared" si="1"/>
        <v>34</v>
      </c>
      <c r="B63" s="17"/>
      <c r="C63" s="16"/>
      <c r="D63" s="127" t="s">
        <v>197</v>
      </c>
      <c r="E63" s="18" t="s">
        <v>26</v>
      </c>
      <c r="F63" s="160" t="s">
        <v>195</v>
      </c>
      <c r="G63" s="18">
        <f>0.9*2*(146+124)</f>
        <v>486</v>
      </c>
      <c r="H63" s="1"/>
      <c r="I63" s="6"/>
    </row>
    <row r="64" spans="1:9" ht="22.5">
      <c r="A64" s="16">
        <f t="shared" si="1"/>
        <v>35</v>
      </c>
      <c r="B64" s="17"/>
      <c r="C64" s="16"/>
      <c r="D64" s="127" t="s">
        <v>190</v>
      </c>
      <c r="E64" s="18" t="s">
        <v>26</v>
      </c>
      <c r="F64" s="51" t="s">
        <v>193</v>
      </c>
      <c r="G64" s="93">
        <f>6.2*(146+124)</f>
        <v>1674</v>
      </c>
      <c r="H64" s="1"/>
      <c r="I64" s="6"/>
    </row>
    <row r="65" spans="1:9" ht="24.75" customHeight="1">
      <c r="A65" s="73">
        <f t="shared" si="1"/>
        <v>36</v>
      </c>
      <c r="B65" s="17"/>
      <c r="C65" s="73"/>
      <c r="D65" s="127" t="s">
        <v>191</v>
      </c>
      <c r="E65" s="18" t="s">
        <v>26</v>
      </c>
      <c r="F65" s="84" t="s">
        <v>192</v>
      </c>
      <c r="G65" s="91">
        <f>7.5*300+5*16.5+1.1*24</f>
        <v>2358.9</v>
      </c>
      <c r="H65" s="97"/>
      <c r="I65" s="3"/>
    </row>
    <row r="66" spans="1:9" ht="27.6" customHeight="1">
      <c r="A66" s="10"/>
      <c r="B66" s="87"/>
      <c r="C66" s="88" t="s">
        <v>114</v>
      </c>
      <c r="D66" s="64" t="s">
        <v>115</v>
      </c>
      <c r="E66" s="29"/>
      <c r="F66" s="86"/>
      <c r="G66" s="89"/>
      <c r="H66" s="97"/>
      <c r="I66" s="3"/>
    </row>
    <row r="67" spans="1:9" ht="27.6" customHeight="1">
      <c r="A67" s="16">
        <f t="shared" si="1"/>
        <v>37</v>
      </c>
      <c r="B67" s="87"/>
      <c r="C67" s="88"/>
      <c r="D67" s="127" t="s">
        <v>198</v>
      </c>
      <c r="E67" s="18" t="s">
        <v>26</v>
      </c>
      <c r="F67" s="70" t="s">
        <v>194</v>
      </c>
      <c r="G67" s="18">
        <f>9.5*30</f>
        <v>285</v>
      </c>
      <c r="H67" s="97"/>
      <c r="I67" s="3"/>
    </row>
    <row r="68" spans="1:9" ht="27.6" customHeight="1">
      <c r="A68" s="16">
        <f t="shared" si="1"/>
        <v>38</v>
      </c>
      <c r="B68" s="87"/>
      <c r="C68" s="88"/>
      <c r="D68" s="127" t="s">
        <v>199</v>
      </c>
      <c r="E68" s="18" t="s">
        <v>26</v>
      </c>
      <c r="F68" s="160" t="s">
        <v>195</v>
      </c>
      <c r="G68" s="93">
        <f>0.9*2*(146+124)</f>
        <v>486</v>
      </c>
      <c r="H68" s="97"/>
      <c r="I68" s="3"/>
    </row>
    <row r="69" spans="1:9" ht="15" customHeight="1">
      <c r="A69" s="140"/>
      <c r="B69" s="63"/>
      <c r="C69" s="141" t="s">
        <v>33</v>
      </c>
      <c r="D69" s="142" t="s">
        <v>34</v>
      </c>
      <c r="E69" s="144"/>
      <c r="F69" s="143"/>
      <c r="G69" s="145"/>
      <c r="H69" s="110"/>
      <c r="I69" s="55"/>
    </row>
    <row r="70" spans="1:9" ht="30">
      <c r="A70" s="10"/>
      <c r="B70" s="4"/>
      <c r="C70" s="16" t="s">
        <v>67</v>
      </c>
      <c r="D70" s="25" t="s">
        <v>116</v>
      </c>
      <c r="E70" s="23"/>
      <c r="F70" s="50"/>
      <c r="G70" s="115"/>
      <c r="H70" s="107"/>
      <c r="I70" s="5"/>
    </row>
    <row r="71" spans="1:9" ht="33.75">
      <c r="A71" s="73">
        <f t="shared" si="1"/>
        <v>39</v>
      </c>
      <c r="B71" s="4"/>
      <c r="C71" s="16"/>
      <c r="D71" s="129" t="s">
        <v>200</v>
      </c>
      <c r="E71" s="19" t="s">
        <v>26</v>
      </c>
      <c r="F71" s="84" t="s">
        <v>192</v>
      </c>
      <c r="G71" s="91">
        <f>7.5*300+5*16.5+1.1*24</f>
        <v>2358.9</v>
      </c>
      <c r="H71" s="107"/>
      <c r="I71" s="5"/>
    </row>
    <row r="72" spans="1:9" ht="30">
      <c r="A72" s="16"/>
      <c r="B72" s="4"/>
      <c r="C72" s="81" t="s">
        <v>68</v>
      </c>
      <c r="D72" s="41" t="s">
        <v>117</v>
      </c>
      <c r="E72" s="18"/>
      <c r="F72" s="163"/>
      <c r="G72" s="93"/>
      <c r="H72" s="107"/>
      <c r="I72" s="5"/>
    </row>
    <row r="73" spans="1:9" ht="22.5">
      <c r="A73" s="16">
        <f t="shared" si="1"/>
        <v>40</v>
      </c>
      <c r="B73" s="4"/>
      <c r="C73" s="16"/>
      <c r="D73" s="130" t="s">
        <v>201</v>
      </c>
      <c r="E73" s="18" t="s">
        <v>26</v>
      </c>
      <c r="F73" s="51" t="s">
        <v>202</v>
      </c>
      <c r="G73" s="91">
        <f>7.5*300+1.1*24</f>
        <v>2276.4</v>
      </c>
      <c r="H73" s="107"/>
      <c r="I73" s="5"/>
    </row>
    <row r="74" spans="1:9" ht="22.5">
      <c r="A74" s="73">
        <f t="shared" si="1"/>
        <v>41</v>
      </c>
      <c r="B74" s="4"/>
      <c r="C74" s="20"/>
      <c r="D74" s="130" t="s">
        <v>203</v>
      </c>
      <c r="E74" s="18" t="s">
        <v>26</v>
      </c>
      <c r="F74" s="51" t="s">
        <v>204</v>
      </c>
      <c r="G74" s="93">
        <f>5*16.5</f>
        <v>82.5</v>
      </c>
      <c r="H74" s="107"/>
      <c r="I74" s="5"/>
    </row>
    <row r="75" spans="1:9" ht="22.5" customHeight="1">
      <c r="A75" s="10"/>
      <c r="B75" s="13"/>
      <c r="C75" s="10" t="s">
        <v>80</v>
      </c>
      <c r="D75" s="64" t="s">
        <v>81</v>
      </c>
      <c r="E75" s="5"/>
      <c r="F75" s="66"/>
      <c r="G75" s="15"/>
      <c r="H75" s="106"/>
      <c r="I75" s="53"/>
    </row>
    <row r="76" spans="1:9">
      <c r="A76" s="73">
        <f t="shared" si="1"/>
        <v>42</v>
      </c>
      <c r="B76" s="17"/>
      <c r="C76" s="73"/>
      <c r="D76" s="127" t="s">
        <v>205</v>
      </c>
      <c r="E76" s="18" t="s">
        <v>26</v>
      </c>
      <c r="F76" s="51" t="s">
        <v>193</v>
      </c>
      <c r="G76" s="19">
        <f>6.2*(146+124)</f>
        <v>1674</v>
      </c>
      <c r="H76" s="97"/>
      <c r="I76" s="3"/>
    </row>
    <row r="77" spans="1:9" ht="30">
      <c r="A77" s="10"/>
      <c r="B77" s="87"/>
      <c r="C77" s="81" t="s">
        <v>82</v>
      </c>
      <c r="D77" s="64" t="s">
        <v>83</v>
      </c>
      <c r="E77" s="5"/>
      <c r="F77" s="66"/>
      <c r="G77" s="18"/>
      <c r="H77" s="111"/>
      <c r="I77" s="92"/>
    </row>
    <row r="78" spans="1:9" ht="33.75">
      <c r="A78" s="16">
        <f t="shared" si="1"/>
        <v>43</v>
      </c>
      <c r="B78" s="87"/>
      <c r="C78" s="88"/>
      <c r="D78" s="127" t="s">
        <v>211</v>
      </c>
      <c r="E78" s="115" t="s">
        <v>26</v>
      </c>
      <c r="F78" s="172" t="s">
        <v>213</v>
      </c>
      <c r="G78" s="18">
        <f>2*2*7.5</f>
        <v>30</v>
      </c>
      <c r="H78" s="111"/>
      <c r="I78" s="92"/>
    </row>
    <row r="79" spans="1:9" ht="22.5">
      <c r="A79" s="73">
        <f t="shared" si="1"/>
        <v>44</v>
      </c>
      <c r="B79" s="17"/>
      <c r="C79" s="16"/>
      <c r="D79" s="127" t="s">
        <v>210</v>
      </c>
      <c r="E79" s="18" t="s">
        <v>26</v>
      </c>
      <c r="F79" s="90" t="s">
        <v>212</v>
      </c>
      <c r="G79" s="18">
        <f>1*2*(146+124)</f>
        <v>540</v>
      </c>
      <c r="H79" s="111"/>
      <c r="I79" s="92"/>
    </row>
    <row r="80" spans="1:9" ht="29.25" customHeight="1">
      <c r="A80" s="140"/>
      <c r="B80" s="63"/>
      <c r="C80" s="141" t="s">
        <v>37</v>
      </c>
      <c r="D80" s="142" t="s">
        <v>84</v>
      </c>
      <c r="E80" s="144"/>
      <c r="F80" s="143"/>
      <c r="G80" s="145"/>
      <c r="H80" s="106"/>
      <c r="I80" s="53"/>
    </row>
    <row r="81" spans="1:9" ht="30">
      <c r="A81" s="159"/>
      <c r="B81" s="7"/>
      <c r="C81" s="10" t="s">
        <v>119</v>
      </c>
      <c r="D81" s="94" t="s">
        <v>118</v>
      </c>
      <c r="E81" s="9"/>
      <c r="F81" s="52"/>
      <c r="G81" s="116"/>
      <c r="H81" s="105"/>
      <c r="I81" s="5"/>
    </row>
    <row r="82" spans="1:9" ht="22.5">
      <c r="A82" s="73">
        <f t="shared" si="1"/>
        <v>45</v>
      </c>
      <c r="B82" s="17"/>
      <c r="C82" s="16"/>
      <c r="D82" s="125" t="s">
        <v>93</v>
      </c>
      <c r="E82" s="19" t="s">
        <v>26</v>
      </c>
      <c r="F82" s="84" t="s">
        <v>214</v>
      </c>
      <c r="G82" s="91">
        <f>166.5+45.6+35.5+28.8</f>
        <v>276.39999999999998</v>
      </c>
      <c r="H82" s="42"/>
      <c r="I82" s="6"/>
    </row>
    <row r="83" spans="1:9" ht="21" customHeight="1">
      <c r="A83" s="16"/>
      <c r="B83" s="17"/>
      <c r="C83" s="10" t="s">
        <v>121</v>
      </c>
      <c r="D83" s="177" t="s">
        <v>120</v>
      </c>
      <c r="E83" s="18"/>
      <c r="F83" s="51"/>
      <c r="G83" s="93"/>
      <c r="H83" s="42"/>
      <c r="I83" s="6"/>
    </row>
    <row r="84" spans="1:9" ht="18.75" customHeight="1">
      <c r="A84" s="16">
        <f t="shared" si="1"/>
        <v>46</v>
      </c>
      <c r="B84" s="17"/>
      <c r="C84" s="16"/>
      <c r="D84" s="127" t="s">
        <v>86</v>
      </c>
      <c r="E84" s="18" t="s">
        <v>23</v>
      </c>
      <c r="F84" s="51" t="s">
        <v>217</v>
      </c>
      <c r="G84" s="93">
        <f>2*5.2+2*4.2</f>
        <v>18.8</v>
      </c>
      <c r="H84" s="42"/>
      <c r="I84" s="6"/>
    </row>
    <row r="85" spans="1:9" ht="26.25" customHeight="1">
      <c r="A85" s="73">
        <f t="shared" si="1"/>
        <v>47</v>
      </c>
      <c r="B85" s="17"/>
      <c r="C85" s="73"/>
      <c r="D85" s="129" t="s">
        <v>215</v>
      </c>
      <c r="E85" s="19" t="s">
        <v>26</v>
      </c>
      <c r="F85" s="84" t="s">
        <v>216</v>
      </c>
      <c r="G85" s="91">
        <f>9.8+9.2</f>
        <v>19</v>
      </c>
      <c r="H85" s="42"/>
      <c r="I85" s="6"/>
    </row>
    <row r="86" spans="1:9" ht="26.25" customHeight="1">
      <c r="A86" s="16"/>
      <c r="B86" s="17"/>
      <c r="C86" s="10" t="s">
        <v>285</v>
      </c>
      <c r="D86" s="177" t="s">
        <v>286</v>
      </c>
      <c r="E86" s="18"/>
      <c r="F86" s="176"/>
      <c r="G86" s="176"/>
      <c r="H86" s="42"/>
      <c r="I86" s="6"/>
    </row>
    <row r="87" spans="1:9" ht="26.25" customHeight="1">
      <c r="A87" s="16">
        <f t="shared" si="1"/>
        <v>48</v>
      </c>
      <c r="B87" s="17"/>
      <c r="C87" s="16"/>
      <c r="D87" s="127" t="s">
        <v>287</v>
      </c>
      <c r="E87" s="18" t="s">
        <v>23</v>
      </c>
      <c r="F87" s="84">
        <v>14</v>
      </c>
      <c r="G87" s="91">
        <f>F87</f>
        <v>14</v>
      </c>
      <c r="H87" s="42"/>
      <c r="I87" s="6"/>
    </row>
    <row r="88" spans="1:9" ht="15" customHeight="1">
      <c r="A88" s="146"/>
      <c r="B88" s="63"/>
      <c r="C88" s="141" t="s">
        <v>40</v>
      </c>
      <c r="D88" s="142" t="s">
        <v>41</v>
      </c>
      <c r="E88" s="147"/>
      <c r="F88" s="148"/>
      <c r="G88" s="149" t="s">
        <v>75</v>
      </c>
      <c r="H88" s="42"/>
      <c r="I88" s="6"/>
    </row>
    <row r="89" spans="1:9">
      <c r="A89" s="10"/>
      <c r="B89" s="13"/>
      <c r="C89" s="10" t="s">
        <v>64</v>
      </c>
      <c r="D89" s="14" t="s">
        <v>122</v>
      </c>
      <c r="E89" s="29"/>
      <c r="F89" s="79"/>
      <c r="G89" s="114"/>
      <c r="H89" s="42"/>
      <c r="I89" s="6"/>
    </row>
    <row r="90" spans="1:9">
      <c r="A90" s="16">
        <f t="shared" ref="A90:A151" si="2">MAX(A83:A89)+1</f>
        <v>49</v>
      </c>
      <c r="B90" s="17"/>
      <c r="C90" s="16"/>
      <c r="D90" s="127" t="s">
        <v>65</v>
      </c>
      <c r="E90" s="18" t="s">
        <v>26</v>
      </c>
      <c r="F90" s="173">
        <v>34.32</v>
      </c>
      <c r="G90" s="168">
        <f>F90</f>
        <v>34.32</v>
      </c>
      <c r="H90" s="42"/>
      <c r="I90" s="6"/>
    </row>
    <row r="91" spans="1:9">
      <c r="A91" s="16">
        <f t="shared" si="2"/>
        <v>50</v>
      </c>
      <c r="B91" s="17"/>
      <c r="C91" s="16"/>
      <c r="D91" s="127" t="s">
        <v>218</v>
      </c>
      <c r="E91" s="18" t="s">
        <v>26</v>
      </c>
      <c r="F91" s="173">
        <v>0.84</v>
      </c>
      <c r="G91" s="168">
        <v>0.84</v>
      </c>
      <c r="H91" s="42"/>
      <c r="I91" s="6"/>
    </row>
    <row r="92" spans="1:9">
      <c r="A92" s="10">
        <f t="shared" si="2"/>
        <v>51</v>
      </c>
      <c r="B92" s="17"/>
      <c r="C92" s="16"/>
      <c r="D92" s="127" t="s">
        <v>219</v>
      </c>
      <c r="E92" s="18" t="s">
        <v>26</v>
      </c>
      <c r="F92" s="173">
        <v>1.44</v>
      </c>
      <c r="G92" s="168">
        <f t="shared" ref="G92:G97" si="3">F92</f>
        <v>1.44</v>
      </c>
      <c r="H92" s="42"/>
      <c r="I92" s="6"/>
    </row>
    <row r="93" spans="1:9">
      <c r="A93" s="16">
        <f t="shared" si="2"/>
        <v>52</v>
      </c>
      <c r="B93" s="17"/>
      <c r="C93" s="16"/>
      <c r="D93" s="127" t="s">
        <v>220</v>
      </c>
      <c r="E93" s="18" t="s">
        <v>26</v>
      </c>
      <c r="F93" s="173">
        <v>40.4</v>
      </c>
      <c r="G93" s="168">
        <f t="shared" si="3"/>
        <v>40.4</v>
      </c>
      <c r="H93" s="42"/>
      <c r="I93" s="6"/>
    </row>
    <row r="94" spans="1:9">
      <c r="A94" s="16">
        <f t="shared" si="2"/>
        <v>53</v>
      </c>
      <c r="B94" s="17"/>
      <c r="C94" s="16"/>
      <c r="D94" s="127" t="s">
        <v>221</v>
      </c>
      <c r="E94" s="18" t="s">
        <v>26</v>
      </c>
      <c r="F94" s="173">
        <v>6.88</v>
      </c>
      <c r="G94" s="168">
        <f t="shared" si="3"/>
        <v>6.88</v>
      </c>
      <c r="H94" s="42"/>
      <c r="I94" s="6"/>
    </row>
    <row r="95" spans="1:9">
      <c r="A95" s="16">
        <f t="shared" si="2"/>
        <v>54</v>
      </c>
      <c r="B95" s="17"/>
      <c r="C95" s="16"/>
      <c r="D95" s="130" t="s">
        <v>71</v>
      </c>
      <c r="E95" s="23" t="s">
        <v>24</v>
      </c>
      <c r="F95" s="68">
        <v>16</v>
      </c>
      <c r="G95" s="164">
        <f t="shared" si="3"/>
        <v>16</v>
      </c>
      <c r="H95" s="42"/>
      <c r="I95" s="6"/>
    </row>
    <row r="96" spans="1:9">
      <c r="A96" s="16">
        <f t="shared" si="2"/>
        <v>55</v>
      </c>
      <c r="B96" s="17"/>
      <c r="C96" s="20"/>
      <c r="D96" s="130" t="s">
        <v>223</v>
      </c>
      <c r="E96" s="118" t="s">
        <v>24</v>
      </c>
      <c r="F96" s="51">
        <v>3</v>
      </c>
      <c r="G96" s="18">
        <f t="shared" si="3"/>
        <v>3</v>
      </c>
      <c r="H96" s="42"/>
      <c r="I96" s="6"/>
    </row>
    <row r="97" spans="1:9">
      <c r="A97" s="73">
        <f t="shared" si="2"/>
        <v>56</v>
      </c>
      <c r="B97" s="17"/>
      <c r="C97" s="73"/>
      <c r="D97" s="129" t="s">
        <v>222</v>
      </c>
      <c r="E97" s="19" t="s">
        <v>24</v>
      </c>
      <c r="F97" s="84">
        <v>8</v>
      </c>
      <c r="G97" s="91">
        <f t="shared" si="3"/>
        <v>8</v>
      </c>
      <c r="H97" s="42"/>
      <c r="I97" s="6"/>
    </row>
    <row r="98" spans="1:9">
      <c r="A98" s="10"/>
      <c r="B98" s="26"/>
      <c r="C98" s="16" t="s">
        <v>42</v>
      </c>
      <c r="D98" s="76" t="s">
        <v>58</v>
      </c>
      <c r="E98" s="29"/>
      <c r="F98" s="68"/>
      <c r="G98" s="89"/>
      <c r="H98" s="42"/>
      <c r="I98" s="6"/>
    </row>
    <row r="99" spans="1:9" ht="22.5">
      <c r="A99" s="16">
        <f t="shared" si="2"/>
        <v>57</v>
      </c>
      <c r="B99" s="17"/>
      <c r="C99" s="16"/>
      <c r="D99" s="130" t="s">
        <v>140</v>
      </c>
      <c r="E99" s="18" t="s">
        <v>30</v>
      </c>
      <c r="F99" s="68">
        <v>1</v>
      </c>
      <c r="G99" s="89">
        <v>1</v>
      </c>
      <c r="H99" s="42"/>
      <c r="I99" s="6"/>
    </row>
    <row r="100" spans="1:9" ht="45">
      <c r="A100" s="16">
        <f t="shared" si="2"/>
        <v>58</v>
      </c>
      <c r="B100" s="17"/>
      <c r="C100" s="16"/>
      <c r="D100" s="130" t="s">
        <v>283</v>
      </c>
      <c r="E100" s="19" t="s">
        <v>284</v>
      </c>
      <c r="F100" s="68">
        <v>1</v>
      </c>
      <c r="G100" s="89">
        <v>1</v>
      </c>
      <c r="H100" s="42"/>
      <c r="I100" s="6"/>
    </row>
    <row r="101" spans="1:9">
      <c r="A101" s="10"/>
      <c r="B101" s="13"/>
      <c r="C101" s="10" t="s">
        <v>43</v>
      </c>
      <c r="D101" s="14" t="s">
        <v>52</v>
      </c>
      <c r="E101" s="72"/>
      <c r="F101" s="71"/>
      <c r="G101" s="15"/>
      <c r="H101" s="42"/>
      <c r="I101" s="6"/>
    </row>
    <row r="102" spans="1:9" s="155" customFormat="1" ht="33.75">
      <c r="A102" s="73">
        <f t="shared" si="2"/>
        <v>59</v>
      </c>
      <c r="B102" s="26"/>
      <c r="C102" s="73"/>
      <c r="D102" s="128" t="s">
        <v>224</v>
      </c>
      <c r="E102" s="27" t="s">
        <v>23</v>
      </c>
      <c r="F102" s="85" t="s">
        <v>225</v>
      </c>
      <c r="G102" s="91">
        <f>19+23+65</f>
        <v>107</v>
      </c>
      <c r="H102" s="106"/>
      <c r="I102" s="53"/>
    </row>
    <row r="103" spans="1:9">
      <c r="A103" s="10"/>
      <c r="B103" s="17"/>
      <c r="C103" s="10" t="s">
        <v>97</v>
      </c>
      <c r="D103" s="14" t="s">
        <v>98</v>
      </c>
      <c r="E103" s="23"/>
      <c r="F103" s="50"/>
      <c r="G103" s="115"/>
      <c r="H103" s="42"/>
      <c r="I103" s="6"/>
    </row>
    <row r="104" spans="1:9" ht="19.149999999999999" customHeight="1">
      <c r="A104" s="73">
        <f t="shared" si="2"/>
        <v>60</v>
      </c>
      <c r="B104" s="17"/>
      <c r="C104" s="16"/>
      <c r="D104" s="127" t="s">
        <v>99</v>
      </c>
      <c r="E104" s="23" t="s">
        <v>23</v>
      </c>
      <c r="F104" s="51">
        <v>24</v>
      </c>
      <c r="G104" s="93">
        <f>F104</f>
        <v>24</v>
      </c>
      <c r="H104" s="42"/>
      <c r="I104" s="6"/>
    </row>
    <row r="105" spans="1:9">
      <c r="A105" s="140"/>
      <c r="B105" s="63"/>
      <c r="C105" s="141" t="s">
        <v>38</v>
      </c>
      <c r="D105" s="142" t="s">
        <v>39</v>
      </c>
      <c r="E105" s="144"/>
      <c r="F105" s="143"/>
      <c r="G105" s="145"/>
      <c r="H105" s="42"/>
      <c r="I105" s="6"/>
    </row>
    <row r="106" spans="1:9">
      <c r="A106" s="10"/>
      <c r="B106" s="13"/>
      <c r="C106" s="10" t="s">
        <v>123</v>
      </c>
      <c r="D106" s="14" t="s">
        <v>226</v>
      </c>
      <c r="E106" s="72"/>
      <c r="F106" s="71"/>
      <c r="G106" s="15"/>
      <c r="H106" s="42"/>
      <c r="I106" s="6"/>
    </row>
    <row r="107" spans="1:9" ht="22.5">
      <c r="A107" s="73">
        <f t="shared" si="2"/>
        <v>61</v>
      </c>
      <c r="B107" s="17"/>
      <c r="C107" s="16"/>
      <c r="D107" s="130" t="s">
        <v>227</v>
      </c>
      <c r="E107" s="23" t="s">
        <v>23</v>
      </c>
      <c r="F107" s="51">
        <v>26</v>
      </c>
      <c r="G107" s="93">
        <f>F107</f>
        <v>26</v>
      </c>
      <c r="H107" s="106"/>
      <c r="I107" s="53"/>
    </row>
    <row r="108" spans="1:9" ht="18.600000000000001" customHeight="1">
      <c r="A108" s="10"/>
      <c r="B108" s="31"/>
      <c r="C108" s="81" t="s">
        <v>124</v>
      </c>
      <c r="D108" s="65" t="s">
        <v>94</v>
      </c>
      <c r="E108" s="72"/>
      <c r="F108" s="71"/>
      <c r="G108" s="117"/>
      <c r="H108" s="109"/>
      <c r="I108" s="53"/>
    </row>
    <row r="109" spans="1:9" ht="20.45" customHeight="1">
      <c r="A109" s="73">
        <f t="shared" si="2"/>
        <v>62</v>
      </c>
      <c r="B109" s="4"/>
      <c r="C109" s="88"/>
      <c r="D109" s="127" t="s">
        <v>95</v>
      </c>
      <c r="E109" s="23" t="s">
        <v>26</v>
      </c>
      <c r="F109" s="50" t="s">
        <v>228</v>
      </c>
      <c r="G109" s="93">
        <f>3.1*24</f>
        <v>74.400000000000006</v>
      </c>
      <c r="H109" s="109"/>
      <c r="I109" s="53"/>
    </row>
    <row r="110" spans="1:9" ht="20.45" customHeight="1">
      <c r="A110" s="16"/>
      <c r="B110" s="4"/>
      <c r="C110" s="81" t="s">
        <v>247</v>
      </c>
      <c r="D110" s="65" t="s">
        <v>248</v>
      </c>
      <c r="E110" s="72"/>
      <c r="F110" s="71"/>
      <c r="G110" s="117"/>
      <c r="H110" s="109"/>
      <c r="I110" s="53"/>
    </row>
    <row r="111" spans="1:9" ht="20.45" customHeight="1">
      <c r="A111" s="16">
        <f t="shared" si="2"/>
        <v>63</v>
      </c>
      <c r="B111" s="4"/>
      <c r="C111" s="88"/>
      <c r="D111" s="127" t="s">
        <v>249</v>
      </c>
      <c r="E111" s="23" t="s">
        <v>23</v>
      </c>
      <c r="F111" s="50" t="s">
        <v>250</v>
      </c>
      <c r="G111" s="93">
        <f>2.7+4.8+2.5+2.7</f>
        <v>12.7</v>
      </c>
      <c r="H111" s="109"/>
      <c r="I111" s="53"/>
    </row>
    <row r="112" spans="1:9" ht="20.45" customHeight="1">
      <c r="A112" s="16"/>
      <c r="B112" s="4"/>
      <c r="C112" s="10" t="s">
        <v>245</v>
      </c>
      <c r="D112" s="14" t="s">
        <v>243</v>
      </c>
      <c r="E112" s="72"/>
      <c r="F112" s="71"/>
      <c r="G112" s="117"/>
      <c r="H112" s="109"/>
      <c r="I112" s="53"/>
    </row>
    <row r="113" spans="1:10" ht="20.45" customHeight="1">
      <c r="A113" s="16">
        <f t="shared" si="2"/>
        <v>64</v>
      </c>
      <c r="B113" s="4"/>
      <c r="C113" s="88"/>
      <c r="D113" s="127" t="s">
        <v>244</v>
      </c>
      <c r="E113" s="23" t="s">
        <v>23</v>
      </c>
      <c r="F113" s="50" t="s">
        <v>246</v>
      </c>
      <c r="G113" s="93">
        <f>7.5+4.3+5.5+5.2</f>
        <v>22.5</v>
      </c>
      <c r="H113" s="109"/>
      <c r="I113" s="53"/>
    </row>
    <row r="114" spans="1:10">
      <c r="A114" s="10"/>
      <c r="B114" s="13"/>
      <c r="C114" s="10" t="s">
        <v>229</v>
      </c>
      <c r="D114" s="14" t="s">
        <v>230</v>
      </c>
      <c r="E114" s="72"/>
      <c r="F114" s="71"/>
      <c r="G114" s="15"/>
      <c r="H114" s="109"/>
      <c r="I114" s="53"/>
    </row>
    <row r="115" spans="1:10">
      <c r="A115" s="73">
        <f t="shared" si="2"/>
        <v>65</v>
      </c>
      <c r="B115" s="17"/>
      <c r="C115" s="16"/>
      <c r="D115" s="127" t="s">
        <v>231</v>
      </c>
      <c r="E115" s="18" t="s">
        <v>23</v>
      </c>
      <c r="F115" s="51" t="s">
        <v>232</v>
      </c>
      <c r="G115" s="93">
        <f>2*24</f>
        <v>48</v>
      </c>
      <c r="H115" s="109"/>
      <c r="I115" s="53"/>
    </row>
    <row r="116" spans="1:10" ht="17.25" customHeight="1">
      <c r="A116" s="150"/>
      <c r="B116" s="17"/>
      <c r="C116" s="141" t="s">
        <v>271</v>
      </c>
      <c r="D116" s="151" t="s">
        <v>272</v>
      </c>
      <c r="E116" s="150"/>
      <c r="F116" s="152"/>
      <c r="G116" s="145"/>
      <c r="H116" s="1"/>
      <c r="I116" s="6"/>
    </row>
    <row r="117" spans="1:10" ht="17.25" customHeight="1">
      <c r="A117" s="16"/>
      <c r="B117" s="174"/>
      <c r="C117" s="16" t="s">
        <v>274</v>
      </c>
      <c r="D117" s="25" t="s">
        <v>275</v>
      </c>
      <c r="E117" s="72"/>
      <c r="F117" s="71"/>
      <c r="G117" s="15"/>
      <c r="H117" s="1"/>
      <c r="I117" s="6"/>
    </row>
    <row r="118" spans="1:10" ht="22.5">
      <c r="A118" s="73">
        <f t="shared" si="2"/>
        <v>66</v>
      </c>
      <c r="B118" s="17"/>
      <c r="C118" s="16"/>
      <c r="D118" s="127" t="s">
        <v>273</v>
      </c>
      <c r="E118" s="18" t="s">
        <v>26</v>
      </c>
      <c r="F118" s="51" t="s">
        <v>281</v>
      </c>
      <c r="G118" s="93">
        <f>(9.8*24-7.5)+(10.3*24-7.5)</f>
        <v>467.40000000000003</v>
      </c>
      <c r="H118" s="1"/>
      <c r="I118" s="6"/>
    </row>
    <row r="119" spans="1:10" ht="15" customHeight="1">
      <c r="A119" s="150"/>
      <c r="B119" s="63"/>
      <c r="C119" s="141" t="s">
        <v>0</v>
      </c>
      <c r="D119" s="151" t="s">
        <v>1</v>
      </c>
      <c r="E119" s="150"/>
      <c r="F119" s="152"/>
      <c r="G119" s="145"/>
      <c r="H119" s="42"/>
      <c r="I119" s="6"/>
      <c r="J119" s="77"/>
    </row>
    <row r="120" spans="1:10">
      <c r="A120" s="16"/>
      <c r="B120" s="17"/>
      <c r="C120" s="16" t="s">
        <v>125</v>
      </c>
      <c r="D120" s="25" t="s">
        <v>54</v>
      </c>
      <c r="E120" s="23"/>
      <c r="F120" s="50"/>
      <c r="G120" s="115"/>
      <c r="H120" s="42"/>
      <c r="I120" s="6"/>
    </row>
    <row r="121" spans="1:10">
      <c r="A121" s="16">
        <f t="shared" si="2"/>
        <v>67</v>
      </c>
      <c r="B121" s="17"/>
      <c r="C121" s="16"/>
      <c r="D121" s="125" t="s">
        <v>251</v>
      </c>
      <c r="E121" s="23" t="s">
        <v>25</v>
      </c>
      <c r="F121" s="51" t="s">
        <v>253</v>
      </c>
      <c r="G121" s="93">
        <f>2*287</f>
        <v>574</v>
      </c>
      <c r="H121" s="42"/>
      <c r="I121" s="6"/>
    </row>
    <row r="122" spans="1:10">
      <c r="A122" s="16">
        <f t="shared" si="2"/>
        <v>68</v>
      </c>
      <c r="B122" s="17"/>
      <c r="C122" s="16"/>
      <c r="D122" s="125" t="s">
        <v>252</v>
      </c>
      <c r="E122" s="23" t="s">
        <v>25</v>
      </c>
      <c r="F122" s="51" t="s">
        <v>254</v>
      </c>
      <c r="G122" s="93">
        <f>2*1188</f>
        <v>2376</v>
      </c>
      <c r="H122" s="1"/>
      <c r="I122" s="42"/>
    </row>
    <row r="123" spans="1:10" ht="15" customHeight="1">
      <c r="A123" s="150"/>
      <c r="B123" s="63"/>
      <c r="C123" s="141" t="s">
        <v>2</v>
      </c>
      <c r="D123" s="151" t="s">
        <v>3</v>
      </c>
      <c r="E123" s="150"/>
      <c r="F123" s="152"/>
      <c r="G123" s="145"/>
      <c r="H123" s="1"/>
      <c r="I123" s="57"/>
    </row>
    <row r="124" spans="1:10" ht="15" customHeight="1">
      <c r="A124" s="119"/>
      <c r="B124" s="7"/>
      <c r="C124" s="16" t="s">
        <v>126</v>
      </c>
      <c r="D124" s="25" t="s">
        <v>87</v>
      </c>
      <c r="E124" s="7"/>
      <c r="F124" s="74"/>
      <c r="G124" s="116"/>
      <c r="H124" s="1"/>
      <c r="I124" s="57"/>
    </row>
    <row r="125" spans="1:10">
      <c r="A125" s="16">
        <f t="shared" si="2"/>
        <v>69</v>
      </c>
      <c r="B125" s="87"/>
      <c r="C125" s="88"/>
      <c r="D125" s="130" t="s">
        <v>233</v>
      </c>
      <c r="E125" s="95" t="s">
        <v>22</v>
      </c>
      <c r="F125" s="51" t="s">
        <v>235</v>
      </c>
      <c r="G125" s="93">
        <f>2*5.9</f>
        <v>11.8</v>
      </c>
      <c r="H125" s="106"/>
      <c r="I125" s="53"/>
    </row>
    <row r="126" spans="1:10">
      <c r="A126" s="16">
        <f t="shared" si="2"/>
        <v>70</v>
      </c>
      <c r="B126" s="17"/>
      <c r="C126" s="16"/>
      <c r="D126" s="130" t="s">
        <v>234</v>
      </c>
      <c r="E126" s="18" t="s">
        <v>22</v>
      </c>
      <c r="F126" s="51" t="s">
        <v>236</v>
      </c>
      <c r="G126" s="93">
        <f>2*12.7</f>
        <v>25.4</v>
      </c>
      <c r="H126" s="42"/>
      <c r="I126" s="6"/>
    </row>
    <row r="127" spans="1:10">
      <c r="A127" s="10"/>
      <c r="B127" s="28"/>
      <c r="C127" s="10" t="s">
        <v>46</v>
      </c>
      <c r="D127" s="8" t="s">
        <v>127</v>
      </c>
      <c r="E127" s="29"/>
      <c r="F127" s="75"/>
      <c r="G127" s="117"/>
      <c r="H127" s="105"/>
      <c r="I127" s="5"/>
    </row>
    <row r="128" spans="1:10">
      <c r="A128" s="16">
        <f t="shared" si="2"/>
        <v>71</v>
      </c>
      <c r="B128" s="17"/>
      <c r="C128" s="16"/>
      <c r="D128" s="125" t="s">
        <v>238</v>
      </c>
      <c r="E128" s="18" t="s">
        <v>22</v>
      </c>
      <c r="F128" s="51" t="s">
        <v>237</v>
      </c>
      <c r="G128" s="93">
        <f>1.2*0.2*2*24.4</f>
        <v>11.712</v>
      </c>
      <c r="H128" s="106"/>
      <c r="I128" s="53"/>
    </row>
    <row r="129" spans="1:9">
      <c r="A129" s="16">
        <f t="shared" si="2"/>
        <v>72</v>
      </c>
      <c r="B129" s="17"/>
      <c r="C129" s="16"/>
      <c r="D129" s="125" t="s">
        <v>239</v>
      </c>
      <c r="E129" s="18" t="s">
        <v>22</v>
      </c>
      <c r="F129" s="51" t="s">
        <v>240</v>
      </c>
      <c r="G129" s="93">
        <f>2*(0.1*1.4*24)</f>
        <v>6.7199999999999989</v>
      </c>
      <c r="H129" s="106"/>
      <c r="I129" s="53"/>
    </row>
    <row r="130" spans="1:9" ht="15.75" customHeight="1">
      <c r="A130" s="16">
        <f t="shared" si="2"/>
        <v>73</v>
      </c>
      <c r="B130" s="17"/>
      <c r="C130" s="16"/>
      <c r="D130" s="125" t="s">
        <v>242</v>
      </c>
      <c r="E130" s="18" t="s">
        <v>22</v>
      </c>
      <c r="F130" s="51" t="s">
        <v>241</v>
      </c>
      <c r="G130" s="93">
        <f>0.1*4.1*12.5</f>
        <v>5.125</v>
      </c>
      <c r="H130" s="106"/>
      <c r="I130" s="53"/>
    </row>
    <row r="131" spans="1:9">
      <c r="A131" s="10"/>
      <c r="B131" s="13"/>
      <c r="C131" s="10" t="s">
        <v>61</v>
      </c>
      <c r="D131" s="8" t="s">
        <v>73</v>
      </c>
      <c r="E131" s="29"/>
      <c r="F131" s="75"/>
      <c r="G131" s="117"/>
      <c r="H131" s="42"/>
      <c r="I131" s="6"/>
    </row>
    <row r="132" spans="1:9" ht="22.5">
      <c r="A132" s="73">
        <f t="shared" si="2"/>
        <v>74</v>
      </c>
      <c r="B132" s="26"/>
      <c r="C132" s="73"/>
      <c r="D132" s="129" t="s">
        <v>255</v>
      </c>
      <c r="E132" s="19" t="s">
        <v>23</v>
      </c>
      <c r="F132" s="84" t="s">
        <v>232</v>
      </c>
      <c r="G132" s="91">
        <f>2*24</f>
        <v>48</v>
      </c>
      <c r="H132" s="42"/>
      <c r="I132" s="6"/>
    </row>
    <row r="133" spans="1:9" ht="28.5">
      <c r="A133" s="150"/>
      <c r="B133" s="26"/>
      <c r="C133" s="141" t="s">
        <v>257</v>
      </c>
      <c r="D133" s="151" t="s">
        <v>256</v>
      </c>
      <c r="E133" s="150"/>
      <c r="F133" s="150"/>
      <c r="G133" s="145"/>
      <c r="H133" s="42"/>
      <c r="I133" s="6"/>
    </row>
    <row r="134" spans="1:9" ht="30">
      <c r="A134" s="10"/>
      <c r="B134" s="26"/>
      <c r="C134" s="10" t="s">
        <v>258</v>
      </c>
      <c r="D134" s="8" t="s">
        <v>259</v>
      </c>
      <c r="E134" s="29"/>
      <c r="F134" s="75"/>
      <c r="G134" s="117"/>
      <c r="H134" s="42"/>
      <c r="I134" s="6"/>
    </row>
    <row r="135" spans="1:9" ht="45">
      <c r="A135" s="73">
        <f t="shared" si="2"/>
        <v>75</v>
      </c>
      <c r="B135" s="26"/>
      <c r="C135" s="73"/>
      <c r="D135" s="125" t="s">
        <v>267</v>
      </c>
      <c r="E135" s="19" t="s">
        <v>23</v>
      </c>
      <c r="F135" s="84">
        <v>13.4</v>
      </c>
      <c r="G135" s="91">
        <f>F135</f>
        <v>13.4</v>
      </c>
      <c r="H135" s="42"/>
      <c r="I135" s="6"/>
    </row>
    <row r="136" spans="1:9" ht="15" customHeight="1">
      <c r="A136" s="150"/>
      <c r="B136" s="63"/>
      <c r="C136" s="141" t="s">
        <v>4</v>
      </c>
      <c r="D136" s="151" t="s">
        <v>5</v>
      </c>
      <c r="E136" s="150"/>
      <c r="F136" s="150"/>
      <c r="G136" s="145"/>
      <c r="H136" s="42"/>
      <c r="I136" s="6"/>
    </row>
    <row r="137" spans="1:9">
      <c r="A137" s="10"/>
      <c r="B137" s="13"/>
      <c r="C137" s="10" t="s">
        <v>128</v>
      </c>
      <c r="D137" s="8" t="s">
        <v>129</v>
      </c>
      <c r="E137" s="72"/>
      <c r="F137" s="71"/>
      <c r="G137" s="114"/>
      <c r="H137" s="42"/>
      <c r="I137" s="6"/>
    </row>
    <row r="138" spans="1:9" ht="15" customHeight="1">
      <c r="A138" s="16">
        <f t="shared" si="2"/>
        <v>76</v>
      </c>
      <c r="B138" s="17"/>
      <c r="C138" s="16"/>
      <c r="D138" s="125" t="s">
        <v>260</v>
      </c>
      <c r="E138" s="18" t="s">
        <v>26</v>
      </c>
      <c r="F138" s="51" t="s">
        <v>261</v>
      </c>
      <c r="G138" s="93">
        <f>2*1.4*24.4</f>
        <v>68.319999999999993</v>
      </c>
      <c r="H138" s="112"/>
      <c r="I138" s="55"/>
    </row>
    <row r="139" spans="1:9" ht="22.5">
      <c r="A139" s="16">
        <f t="shared" si="2"/>
        <v>77</v>
      </c>
      <c r="B139" s="17"/>
      <c r="C139" s="16"/>
      <c r="D139" s="130" t="s">
        <v>262</v>
      </c>
      <c r="E139" s="18" t="s">
        <v>26</v>
      </c>
      <c r="F139" s="51" t="s">
        <v>263</v>
      </c>
      <c r="G139" s="93">
        <f>2*1.5*24</f>
        <v>72</v>
      </c>
      <c r="H139" s="42"/>
      <c r="I139" s="6"/>
    </row>
    <row r="140" spans="1:9" ht="22.15" customHeight="1">
      <c r="A140" s="73">
        <f t="shared" si="2"/>
        <v>78</v>
      </c>
      <c r="B140" s="26"/>
      <c r="C140" s="73"/>
      <c r="D140" s="126" t="s">
        <v>88</v>
      </c>
      <c r="E140" s="19" t="s">
        <v>26</v>
      </c>
      <c r="F140" s="84" t="s">
        <v>96</v>
      </c>
      <c r="G140" s="91">
        <f>2*(2*3.3+3.1*11+2*6.7*3.9)</f>
        <v>185.92000000000002</v>
      </c>
      <c r="H140" s="42"/>
      <c r="I140" s="6"/>
    </row>
    <row r="141" spans="1:9" s="154" customFormat="1" ht="15.6" customHeight="1">
      <c r="A141" s="16"/>
      <c r="B141" s="13"/>
      <c r="C141" s="10" t="s">
        <v>130</v>
      </c>
      <c r="D141" s="8" t="s">
        <v>131</v>
      </c>
      <c r="E141" s="29"/>
      <c r="F141" s="75"/>
      <c r="G141" s="117"/>
      <c r="H141" s="105"/>
      <c r="I141" s="5"/>
    </row>
    <row r="142" spans="1:9" ht="27" customHeight="1">
      <c r="A142" s="73">
        <f t="shared" si="2"/>
        <v>79</v>
      </c>
      <c r="B142" s="17"/>
      <c r="C142" s="73"/>
      <c r="D142" s="125" t="s">
        <v>268</v>
      </c>
      <c r="E142" s="18" t="s">
        <v>26</v>
      </c>
      <c r="F142" s="51" t="s">
        <v>269</v>
      </c>
      <c r="G142" s="93">
        <f>2*0.33*24</f>
        <v>15.84</v>
      </c>
      <c r="H142" s="42"/>
      <c r="I142" s="6"/>
    </row>
    <row r="143" spans="1:9" ht="19.5" customHeight="1">
      <c r="A143" s="165"/>
      <c r="B143" s="17"/>
      <c r="C143" s="153" t="s">
        <v>138</v>
      </c>
      <c r="D143" s="151" t="s">
        <v>139</v>
      </c>
      <c r="E143" s="166"/>
      <c r="F143" s="166"/>
      <c r="G143" s="167"/>
      <c r="H143" s="42"/>
      <c r="I143" s="6"/>
    </row>
    <row r="144" spans="1:9" ht="31.5" customHeight="1">
      <c r="A144" s="10"/>
      <c r="B144" s="17"/>
      <c r="C144" s="16" t="s">
        <v>134</v>
      </c>
      <c r="D144" s="8" t="s">
        <v>133</v>
      </c>
      <c r="E144" s="29"/>
      <c r="F144" s="75"/>
      <c r="G144" s="117"/>
      <c r="H144" s="42"/>
      <c r="I144" s="6"/>
    </row>
    <row r="145" spans="1:10" ht="18.75" customHeight="1">
      <c r="A145" s="73">
        <f t="shared" si="2"/>
        <v>80</v>
      </c>
      <c r="B145" s="17"/>
      <c r="C145" s="16"/>
      <c r="D145" s="125" t="s">
        <v>132</v>
      </c>
      <c r="E145" s="18" t="s">
        <v>23</v>
      </c>
      <c r="F145" s="84" t="s">
        <v>289</v>
      </c>
      <c r="G145" s="93">
        <f>2*5*0.33</f>
        <v>3.3000000000000003</v>
      </c>
      <c r="H145" s="42"/>
      <c r="I145" s="6"/>
    </row>
    <row r="146" spans="1:10" ht="15" customHeight="1">
      <c r="A146" s="150"/>
      <c r="B146" s="63"/>
      <c r="C146" s="153" t="s">
        <v>69</v>
      </c>
      <c r="D146" s="151" t="s">
        <v>6</v>
      </c>
      <c r="E146" s="150"/>
      <c r="F146" s="152"/>
      <c r="G146" s="145"/>
      <c r="H146" s="42"/>
      <c r="I146" s="6"/>
    </row>
    <row r="147" spans="1:10">
      <c r="A147" s="10"/>
      <c r="B147" s="33"/>
      <c r="C147" s="16" t="s">
        <v>264</v>
      </c>
      <c r="D147" s="25" t="s">
        <v>265</v>
      </c>
      <c r="E147" s="18"/>
      <c r="F147" s="51"/>
      <c r="G147" s="93"/>
      <c r="H147" s="43"/>
      <c r="I147" s="58"/>
      <c r="J147" s="80"/>
    </row>
    <row r="148" spans="1:10" ht="22.5">
      <c r="A148" s="73">
        <f t="shared" si="2"/>
        <v>81</v>
      </c>
      <c r="B148" s="17"/>
      <c r="C148" s="16"/>
      <c r="D148" s="126" t="s">
        <v>266</v>
      </c>
      <c r="E148" s="19" t="s">
        <v>23</v>
      </c>
      <c r="F148" s="84">
        <v>23</v>
      </c>
      <c r="G148" s="91">
        <f>F148</f>
        <v>23</v>
      </c>
      <c r="H148" s="43"/>
      <c r="I148" s="58"/>
    </row>
    <row r="149" spans="1:10" ht="15" customHeight="1">
      <c r="A149" s="150"/>
      <c r="B149" s="63"/>
      <c r="C149" s="141" t="s">
        <v>7</v>
      </c>
      <c r="D149" s="151" t="s">
        <v>8</v>
      </c>
      <c r="E149" s="150"/>
      <c r="F149" s="152"/>
      <c r="G149" s="145"/>
      <c r="H149" s="1"/>
      <c r="I149" s="57"/>
      <c r="J149" s="62"/>
    </row>
    <row r="150" spans="1:10" ht="24" customHeight="1">
      <c r="A150" s="10"/>
      <c r="B150" s="13"/>
      <c r="C150" s="10" t="s">
        <v>76</v>
      </c>
      <c r="D150" s="175" t="s">
        <v>135</v>
      </c>
      <c r="E150" s="72"/>
      <c r="F150" s="15"/>
      <c r="G150" s="115"/>
      <c r="H150" s="1"/>
      <c r="I150" s="57"/>
      <c r="J150" s="80"/>
    </row>
    <row r="151" spans="1:10" ht="33.75" customHeight="1">
      <c r="A151" s="16">
        <f t="shared" si="2"/>
        <v>82</v>
      </c>
      <c r="B151" s="17"/>
      <c r="C151" s="16"/>
      <c r="D151" s="130" t="s">
        <v>270</v>
      </c>
      <c r="E151" s="23" t="s">
        <v>26</v>
      </c>
      <c r="F151" s="51" t="s">
        <v>276</v>
      </c>
      <c r="G151" s="93">
        <f>7.8+6.1+10.4+17.2</f>
        <v>41.5</v>
      </c>
      <c r="H151" s="1"/>
      <c r="I151" s="57"/>
      <c r="J151" s="80"/>
    </row>
    <row r="152" spans="1:10" ht="24" customHeight="1">
      <c r="A152" s="16"/>
      <c r="B152" s="17"/>
      <c r="C152" s="16" t="s">
        <v>136</v>
      </c>
      <c r="D152" s="11" t="s">
        <v>137</v>
      </c>
      <c r="E152" s="23"/>
      <c r="F152" s="115"/>
      <c r="G152" s="113"/>
      <c r="H152" s="1"/>
      <c r="I152" s="57"/>
      <c r="J152" s="80"/>
    </row>
    <row r="153" spans="1:10" ht="24" customHeight="1">
      <c r="A153" s="16">
        <f t="shared" ref="A153:A157" si="4">MAX(A146:A152)+1</f>
        <v>83</v>
      </c>
      <c r="B153" s="17"/>
      <c r="C153" s="16"/>
      <c r="D153" s="130" t="s">
        <v>89</v>
      </c>
      <c r="E153" s="23" t="s">
        <v>26</v>
      </c>
      <c r="F153" s="51" t="s">
        <v>277</v>
      </c>
      <c r="G153" s="96">
        <f>18+46</f>
        <v>64</v>
      </c>
      <c r="H153" s="1"/>
      <c r="I153" s="57"/>
    </row>
    <row r="154" spans="1:10" ht="24" customHeight="1">
      <c r="A154" s="16">
        <f t="shared" si="4"/>
        <v>84</v>
      </c>
      <c r="B154" s="17"/>
      <c r="C154" s="16"/>
      <c r="D154" s="130" t="s">
        <v>85</v>
      </c>
      <c r="E154" s="23" t="s">
        <v>26</v>
      </c>
      <c r="F154" s="51" t="s">
        <v>278</v>
      </c>
      <c r="G154" s="93">
        <f>16+15.5+15.2+22.8</f>
        <v>69.5</v>
      </c>
      <c r="H154" s="1"/>
      <c r="I154" s="57"/>
    </row>
    <row r="155" spans="1:10" ht="24" customHeight="1">
      <c r="A155" s="16">
        <f t="shared" si="4"/>
        <v>85</v>
      </c>
      <c r="B155" s="17"/>
      <c r="C155" s="16"/>
      <c r="D155" s="130" t="s">
        <v>288</v>
      </c>
      <c r="E155" s="23" t="s">
        <v>23</v>
      </c>
      <c r="F155" s="51" t="s">
        <v>279</v>
      </c>
      <c r="G155" s="93">
        <f>2*8.5+9.5+11.5</f>
        <v>38</v>
      </c>
      <c r="H155" s="1"/>
      <c r="I155" s="57"/>
    </row>
    <row r="156" spans="1:10">
      <c r="A156" s="10"/>
      <c r="B156" s="13"/>
      <c r="C156" s="10" t="s">
        <v>72</v>
      </c>
      <c r="D156" s="8" t="s">
        <v>74</v>
      </c>
      <c r="E156" s="5"/>
      <c r="F156" s="66"/>
      <c r="G156" s="15"/>
      <c r="H156" s="1"/>
      <c r="I156" s="57"/>
    </row>
    <row r="157" spans="1:10" ht="22.5">
      <c r="A157" s="73">
        <f t="shared" si="4"/>
        <v>86</v>
      </c>
      <c r="B157" s="17"/>
      <c r="C157" s="73"/>
      <c r="D157" s="129" t="s">
        <v>282</v>
      </c>
      <c r="E157" s="19" t="s">
        <v>23</v>
      </c>
      <c r="F157" s="84" t="s">
        <v>280</v>
      </c>
      <c r="G157" s="91">
        <f>2*19.2</f>
        <v>38.4</v>
      </c>
      <c r="H157" s="1"/>
      <c r="I157" s="57"/>
    </row>
    <row r="158" spans="1:10">
      <c r="A158" s="120"/>
      <c r="B158" s="4"/>
      <c r="F158" s="37"/>
      <c r="G158" s="118"/>
      <c r="H158" s="113"/>
      <c r="I158" s="1"/>
    </row>
    <row r="159" spans="1:10">
      <c r="A159" s="120"/>
      <c r="B159" s="4"/>
      <c r="C159" s="36"/>
      <c r="F159" s="38"/>
      <c r="G159" s="118"/>
      <c r="H159" s="61" t="e">
        <f>+#REF!</f>
        <v>#REF!</v>
      </c>
      <c r="I159" s="1"/>
      <c r="J159" s="80"/>
    </row>
    <row r="160" spans="1:10">
      <c r="A160" s="120"/>
      <c r="B160" s="4"/>
      <c r="C160" s="11"/>
      <c r="D160" s="131"/>
      <c r="E160" s="1"/>
      <c r="F160" s="1"/>
      <c r="H160" s="1"/>
      <c r="I160" s="1"/>
    </row>
    <row r="161" spans="1:9">
      <c r="A161" s="120"/>
      <c r="B161" s="4"/>
      <c r="C161" s="11"/>
      <c r="D161" s="131"/>
      <c r="E161" s="1"/>
      <c r="F161" s="1"/>
      <c r="H161" s="1"/>
      <c r="I161" s="1"/>
    </row>
    <row r="162" spans="1:9">
      <c r="A162" s="121"/>
      <c r="B162" s="4"/>
      <c r="C162" s="11"/>
      <c r="D162" s="131"/>
      <c r="E162" s="1"/>
      <c r="F162" s="1"/>
      <c r="H162" s="1"/>
      <c r="I162" s="1"/>
    </row>
    <row r="163" spans="1:9">
      <c r="A163" s="121"/>
      <c r="B163" s="4"/>
      <c r="C163" s="11"/>
      <c r="D163" s="131"/>
      <c r="E163" s="1"/>
      <c r="F163" s="1"/>
      <c r="H163" s="1"/>
      <c r="I163" s="1"/>
    </row>
    <row r="164" spans="1:9">
      <c r="A164" s="121"/>
      <c r="B164" s="4"/>
      <c r="C164" s="11"/>
      <c r="D164" s="131"/>
      <c r="E164" s="1"/>
      <c r="F164" s="1"/>
      <c r="H164" s="1"/>
      <c r="I164" s="1"/>
    </row>
    <row r="165" spans="1:9">
      <c r="A165" s="121"/>
      <c r="B165" s="4"/>
      <c r="C165" s="11"/>
      <c r="D165" s="131"/>
      <c r="E165" s="1"/>
      <c r="F165" s="1"/>
      <c r="H165" s="1"/>
      <c r="I165" s="1"/>
    </row>
    <row r="166" spans="1:9">
      <c r="A166" s="121"/>
      <c r="B166" s="4"/>
      <c r="C166" s="11"/>
      <c r="D166" s="131"/>
      <c r="E166" s="1"/>
      <c r="F166" s="1"/>
      <c r="H166" s="1"/>
      <c r="I166" s="1"/>
    </row>
    <row r="167" spans="1:9">
      <c r="A167" s="121"/>
      <c r="B167" s="4"/>
      <c r="C167" s="11"/>
      <c r="D167" s="131"/>
      <c r="E167" s="1"/>
      <c r="F167" s="1"/>
      <c r="H167" s="1"/>
      <c r="I167" s="1"/>
    </row>
    <row r="168" spans="1:9">
      <c r="A168" s="121"/>
      <c r="B168" s="4"/>
      <c r="C168" s="11"/>
      <c r="D168" s="131"/>
      <c r="E168" s="1"/>
      <c r="F168" s="1"/>
      <c r="H168" s="1"/>
      <c r="I168" s="1"/>
    </row>
    <row r="169" spans="1:9">
      <c r="A169" s="121"/>
      <c r="B169" s="4"/>
      <c r="C169" s="11"/>
      <c r="D169" s="131"/>
      <c r="E169" s="1"/>
      <c r="F169" s="1"/>
      <c r="H169" s="1"/>
      <c r="I169" s="1"/>
    </row>
    <row r="170" spans="1:9">
      <c r="A170" s="121"/>
      <c r="B170" s="4"/>
      <c r="C170" s="11"/>
      <c r="D170" s="131"/>
      <c r="E170" s="1"/>
      <c r="F170" s="1"/>
      <c r="H170" s="1"/>
      <c r="I170" s="1"/>
    </row>
    <row r="171" spans="1:9">
      <c r="A171" s="121"/>
      <c r="B171" s="4"/>
      <c r="C171" s="11"/>
      <c r="D171" s="131"/>
      <c r="E171" s="1"/>
      <c r="F171" s="1"/>
      <c r="H171" s="1"/>
      <c r="I171" s="1"/>
    </row>
    <row r="172" spans="1:9">
      <c r="A172" s="121"/>
      <c r="B172" s="4"/>
      <c r="C172" s="11"/>
      <c r="D172" s="131"/>
      <c r="E172" s="1"/>
      <c r="F172" s="1"/>
      <c r="H172" s="1"/>
      <c r="I172" s="1"/>
    </row>
    <row r="173" spans="1:9">
      <c r="A173" s="121"/>
      <c r="B173" s="4"/>
      <c r="C173" s="11"/>
      <c r="D173" s="131"/>
      <c r="E173" s="1"/>
      <c r="F173" s="1"/>
      <c r="H173" s="1"/>
      <c r="I173" s="1"/>
    </row>
    <row r="174" spans="1:9">
      <c r="A174" s="121"/>
      <c r="B174" s="4"/>
      <c r="C174" s="11"/>
      <c r="D174" s="131"/>
      <c r="E174" s="1"/>
      <c r="F174" s="1"/>
      <c r="H174" s="1"/>
      <c r="I174" s="1"/>
    </row>
    <row r="175" spans="1:9">
      <c r="A175" s="121"/>
      <c r="B175" s="4"/>
      <c r="C175" s="11"/>
      <c r="D175" s="131"/>
      <c r="E175" s="1"/>
      <c r="F175" s="1"/>
      <c r="H175" s="1"/>
      <c r="I175" s="1"/>
    </row>
    <row r="176" spans="1:9">
      <c r="A176" s="121"/>
      <c r="B176" s="4"/>
      <c r="C176" s="11"/>
      <c r="D176" s="131"/>
      <c r="E176" s="1"/>
      <c r="F176" s="1"/>
      <c r="H176" s="1"/>
      <c r="I176" s="1"/>
    </row>
    <row r="177" spans="1:9">
      <c r="A177" s="121"/>
      <c r="B177" s="4"/>
      <c r="C177" s="11"/>
      <c r="D177" s="131"/>
      <c r="E177" s="1"/>
      <c r="F177" s="1"/>
      <c r="H177" s="1"/>
      <c r="I177" s="1"/>
    </row>
    <row r="178" spans="1:9">
      <c r="A178" s="121"/>
      <c r="B178" s="4"/>
      <c r="C178" s="11"/>
      <c r="D178" s="131"/>
      <c r="E178" s="1"/>
      <c r="F178" s="1"/>
      <c r="H178" s="1"/>
      <c r="I178" s="1"/>
    </row>
    <row r="179" spans="1:9">
      <c r="A179" s="121"/>
      <c r="B179" s="4"/>
      <c r="C179" s="11"/>
      <c r="D179" s="131"/>
      <c r="E179" s="1"/>
      <c r="F179" s="1"/>
      <c r="H179" s="1"/>
      <c r="I179" s="1"/>
    </row>
    <row r="180" spans="1:9">
      <c r="A180" s="121"/>
      <c r="B180" s="4"/>
      <c r="C180" s="11"/>
      <c r="D180" s="131"/>
      <c r="E180" s="1"/>
      <c r="F180" s="1"/>
      <c r="H180" s="1"/>
      <c r="I180" s="1"/>
    </row>
    <row r="181" spans="1:9">
      <c r="A181" s="121"/>
      <c r="B181" s="4"/>
      <c r="C181" s="11"/>
      <c r="D181" s="131"/>
      <c r="E181" s="1"/>
      <c r="F181" s="1"/>
      <c r="H181" s="1"/>
      <c r="I181" s="1"/>
    </row>
    <row r="182" spans="1:9">
      <c r="A182" s="121"/>
      <c r="B182" s="4"/>
      <c r="C182" s="11"/>
      <c r="D182" s="131"/>
      <c r="E182" s="1"/>
      <c r="F182" s="1"/>
      <c r="H182" s="1"/>
      <c r="I182" s="1"/>
    </row>
    <row r="183" spans="1:9">
      <c r="A183" s="121"/>
      <c r="B183" s="4"/>
      <c r="C183" s="11"/>
      <c r="D183" s="131"/>
      <c r="E183" s="1"/>
      <c r="F183" s="1"/>
      <c r="H183" s="1"/>
      <c r="I183" s="1"/>
    </row>
    <row r="184" spans="1:9">
      <c r="A184" s="121"/>
      <c r="B184" s="4"/>
      <c r="C184" s="11"/>
      <c r="D184" s="131"/>
      <c r="E184" s="1"/>
      <c r="F184" s="1"/>
      <c r="H184" s="1"/>
      <c r="I184" s="1"/>
    </row>
    <row r="185" spans="1:9">
      <c r="A185" s="121"/>
      <c r="B185" s="4"/>
      <c r="C185" s="11"/>
      <c r="D185" s="131"/>
      <c r="E185" s="1"/>
      <c r="F185" s="1"/>
      <c r="H185" s="1"/>
      <c r="I185" s="1"/>
    </row>
    <row r="186" spans="1:9">
      <c r="A186" s="121"/>
      <c r="B186" s="4"/>
      <c r="C186" s="11"/>
      <c r="D186" s="131"/>
      <c r="E186" s="1"/>
      <c r="F186" s="1"/>
      <c r="H186" s="1"/>
      <c r="I186" s="1"/>
    </row>
    <row r="187" spans="1:9">
      <c r="A187" s="121"/>
      <c r="B187" s="4"/>
      <c r="C187" s="11"/>
      <c r="D187" s="131"/>
      <c r="E187" s="1"/>
      <c r="F187" s="1"/>
      <c r="H187" s="1"/>
      <c r="I187" s="1"/>
    </row>
    <row r="188" spans="1:9">
      <c r="A188" s="121"/>
      <c r="B188" s="4"/>
      <c r="C188" s="11"/>
      <c r="D188" s="131"/>
      <c r="E188" s="1"/>
      <c r="F188" s="1"/>
      <c r="H188" s="1"/>
      <c r="I188" s="1"/>
    </row>
    <row r="189" spans="1:9">
      <c r="A189" s="121"/>
      <c r="B189" s="4"/>
      <c r="C189" s="11"/>
      <c r="D189" s="131"/>
      <c r="E189" s="1"/>
      <c r="F189" s="1"/>
      <c r="H189" s="1"/>
      <c r="I189" s="1"/>
    </row>
    <row r="190" spans="1:9">
      <c r="A190" s="121"/>
      <c r="B190" s="4"/>
      <c r="C190" s="11"/>
      <c r="D190" s="131"/>
      <c r="E190" s="1"/>
      <c r="F190" s="1"/>
      <c r="H190" s="1"/>
      <c r="I190" s="1"/>
    </row>
    <row r="191" spans="1:9">
      <c r="A191" s="121"/>
      <c r="B191" s="4"/>
      <c r="C191" s="11"/>
      <c r="D191" s="131"/>
      <c r="E191" s="1"/>
      <c r="F191" s="1"/>
      <c r="H191" s="1"/>
      <c r="I191" s="1"/>
    </row>
    <row r="192" spans="1:9">
      <c r="A192" s="121"/>
      <c r="B192" s="4"/>
      <c r="C192" s="11"/>
      <c r="D192" s="131"/>
      <c r="E192" s="1"/>
      <c r="F192" s="1"/>
      <c r="H192" s="1"/>
      <c r="I192" s="1"/>
    </row>
    <row r="193" spans="1:9">
      <c r="A193" s="121"/>
      <c r="B193" s="4"/>
      <c r="C193" s="11"/>
      <c r="D193" s="131"/>
      <c r="E193" s="1"/>
      <c r="F193" s="1"/>
      <c r="H193" s="1"/>
      <c r="I193" s="1"/>
    </row>
    <row r="194" spans="1:9">
      <c r="A194" s="121"/>
      <c r="B194" s="4"/>
      <c r="C194" s="11"/>
      <c r="D194" s="131"/>
      <c r="E194" s="1"/>
      <c r="F194" s="1"/>
      <c r="H194" s="1"/>
      <c r="I194" s="1"/>
    </row>
    <row r="195" spans="1:9">
      <c r="A195" s="121"/>
      <c r="B195" s="4"/>
      <c r="C195" s="11"/>
      <c r="D195" s="131"/>
      <c r="E195" s="1"/>
      <c r="F195" s="1"/>
      <c r="H195" s="1"/>
      <c r="I195" s="1"/>
    </row>
    <row r="196" spans="1:9">
      <c r="A196" s="121"/>
      <c r="B196" s="4"/>
      <c r="C196" s="11"/>
      <c r="D196" s="131"/>
      <c r="E196" s="1"/>
      <c r="F196" s="1"/>
      <c r="H196" s="1"/>
      <c r="I196" s="1"/>
    </row>
    <row r="197" spans="1:9">
      <c r="A197" s="121"/>
      <c r="B197" s="4"/>
      <c r="C197" s="11"/>
      <c r="D197" s="131"/>
      <c r="E197" s="1"/>
      <c r="F197" s="1"/>
      <c r="H197" s="1"/>
      <c r="I197" s="1"/>
    </row>
    <row r="198" spans="1:9">
      <c r="A198" s="121"/>
      <c r="B198" s="4"/>
      <c r="C198" s="11"/>
      <c r="D198" s="131"/>
      <c r="E198" s="1"/>
      <c r="F198" s="1"/>
      <c r="H198" s="1"/>
      <c r="I198" s="1"/>
    </row>
    <row r="199" spans="1:9">
      <c r="A199" s="121"/>
      <c r="B199" s="4"/>
      <c r="C199" s="11"/>
      <c r="D199" s="131"/>
      <c r="E199" s="1"/>
      <c r="F199" s="1"/>
      <c r="H199" s="1"/>
      <c r="I199" s="1"/>
    </row>
    <row r="200" spans="1:9">
      <c r="A200" s="121"/>
      <c r="B200" s="4"/>
      <c r="C200" s="11"/>
      <c r="D200" s="131"/>
      <c r="E200" s="1"/>
      <c r="F200" s="1"/>
      <c r="H200" s="1"/>
      <c r="I200" s="1"/>
    </row>
    <row r="201" spans="1:9">
      <c r="A201" s="121"/>
      <c r="B201" s="4"/>
      <c r="C201" s="11"/>
      <c r="D201" s="131"/>
      <c r="E201" s="1"/>
      <c r="F201" s="1"/>
      <c r="H201" s="1"/>
      <c r="I201" s="1"/>
    </row>
    <row r="202" spans="1:9">
      <c r="A202" s="121"/>
      <c r="B202" s="4"/>
      <c r="C202" s="11"/>
      <c r="D202" s="131"/>
      <c r="E202" s="1"/>
      <c r="F202" s="1"/>
      <c r="H202" s="1"/>
      <c r="I202" s="1"/>
    </row>
    <row r="203" spans="1:9">
      <c r="A203" s="121"/>
      <c r="B203" s="4"/>
      <c r="C203" s="11"/>
      <c r="D203" s="131"/>
      <c r="E203" s="1"/>
      <c r="F203" s="1"/>
      <c r="H203" s="1"/>
      <c r="I203" s="1"/>
    </row>
    <row r="204" spans="1:9">
      <c r="A204" s="121"/>
      <c r="B204" s="4"/>
      <c r="C204" s="11"/>
      <c r="D204" s="131"/>
      <c r="E204" s="1"/>
      <c r="F204" s="1"/>
      <c r="H204" s="1"/>
      <c r="I204" s="1"/>
    </row>
    <row r="205" spans="1:9">
      <c r="A205" s="121"/>
      <c r="B205" s="4"/>
      <c r="C205" s="11"/>
      <c r="D205" s="131"/>
      <c r="E205" s="1"/>
      <c r="F205" s="1"/>
      <c r="H205" s="1"/>
      <c r="I205" s="1"/>
    </row>
    <row r="206" spans="1:9">
      <c r="A206" s="121"/>
      <c r="B206" s="4"/>
      <c r="C206" s="11"/>
      <c r="D206" s="131"/>
      <c r="E206" s="1"/>
      <c r="F206" s="1"/>
      <c r="H206" s="1"/>
      <c r="I206" s="1"/>
    </row>
    <row r="207" spans="1:9">
      <c r="A207" s="121"/>
      <c r="B207" s="4"/>
      <c r="C207" s="11"/>
      <c r="D207" s="131"/>
      <c r="E207" s="1"/>
      <c r="F207" s="1"/>
      <c r="H207" s="1"/>
      <c r="I207" s="1"/>
    </row>
    <row r="208" spans="1:9">
      <c r="A208" s="121"/>
      <c r="B208" s="4"/>
      <c r="C208" s="11"/>
      <c r="D208" s="131"/>
      <c r="E208" s="1"/>
      <c r="F208" s="1"/>
      <c r="H208" s="1"/>
      <c r="I208" s="1"/>
    </row>
    <row r="209" spans="1:9">
      <c r="A209" s="121"/>
      <c r="B209" s="4"/>
      <c r="C209" s="11"/>
      <c r="D209" s="131"/>
      <c r="E209" s="1"/>
      <c r="F209" s="1"/>
      <c r="H209" s="1"/>
      <c r="I209" s="1"/>
    </row>
    <row r="210" spans="1:9">
      <c r="A210" s="121"/>
      <c r="B210" s="4"/>
      <c r="C210" s="11"/>
      <c r="D210" s="131"/>
      <c r="E210" s="1"/>
      <c r="F210" s="1"/>
      <c r="H210" s="1"/>
      <c r="I210" s="1"/>
    </row>
    <row r="211" spans="1:9">
      <c r="A211" s="121"/>
      <c r="B211" s="4"/>
      <c r="C211" s="11"/>
      <c r="D211" s="131"/>
      <c r="E211" s="1"/>
      <c r="F211" s="1"/>
      <c r="H211" s="1"/>
      <c r="I211" s="1"/>
    </row>
    <row r="212" spans="1:9">
      <c r="A212" s="121"/>
      <c r="B212" s="4"/>
      <c r="C212" s="11"/>
      <c r="D212" s="131"/>
      <c r="E212" s="1"/>
      <c r="F212" s="1"/>
      <c r="H212" s="1"/>
      <c r="I212" s="1"/>
    </row>
    <row r="213" spans="1:9">
      <c r="A213" s="121"/>
      <c r="B213" s="4"/>
      <c r="C213" s="11"/>
      <c r="D213" s="131"/>
      <c r="E213" s="1"/>
      <c r="F213" s="1"/>
      <c r="H213" s="1"/>
      <c r="I213" s="1"/>
    </row>
    <row r="214" spans="1:9">
      <c r="A214" s="121"/>
      <c r="B214" s="4"/>
      <c r="C214" s="11"/>
      <c r="D214" s="131"/>
      <c r="E214" s="1"/>
      <c r="F214" s="1"/>
      <c r="H214" s="1"/>
      <c r="I214" s="1"/>
    </row>
    <row r="215" spans="1:9">
      <c r="A215" s="121"/>
      <c r="B215" s="4"/>
      <c r="C215" s="11"/>
      <c r="D215" s="131"/>
      <c r="E215" s="1"/>
      <c r="F215" s="1"/>
      <c r="H215" s="1"/>
      <c r="I215" s="1"/>
    </row>
    <row r="216" spans="1:9">
      <c r="A216" s="121"/>
      <c r="B216" s="4"/>
      <c r="C216" s="11"/>
      <c r="D216" s="131"/>
      <c r="E216" s="1"/>
      <c r="F216" s="1"/>
      <c r="H216" s="1"/>
      <c r="I216" s="1"/>
    </row>
    <row r="217" spans="1:9">
      <c r="A217" s="121"/>
      <c r="B217" s="4"/>
      <c r="C217" s="11"/>
      <c r="D217" s="131"/>
      <c r="E217" s="1"/>
      <c r="F217" s="1"/>
      <c r="H217" s="1"/>
      <c r="I217" s="1"/>
    </row>
    <row r="218" spans="1:9">
      <c r="A218" s="121"/>
      <c r="B218" s="4"/>
      <c r="C218" s="11"/>
      <c r="D218" s="131"/>
      <c r="E218" s="1"/>
      <c r="F218" s="1"/>
      <c r="H218" s="1"/>
      <c r="I218" s="1"/>
    </row>
    <row r="219" spans="1:9">
      <c r="A219" s="121"/>
      <c r="B219" s="4"/>
      <c r="C219" s="11"/>
      <c r="D219" s="131"/>
      <c r="E219" s="1"/>
      <c r="F219" s="1"/>
      <c r="H219" s="1"/>
      <c r="I219" s="1"/>
    </row>
    <row r="220" spans="1:9">
      <c r="A220" s="121"/>
      <c r="B220" s="4"/>
      <c r="C220" s="11"/>
      <c r="D220" s="131"/>
      <c r="E220" s="1"/>
      <c r="F220" s="1"/>
      <c r="H220" s="1"/>
      <c r="I220" s="1"/>
    </row>
    <row r="221" spans="1:9">
      <c r="A221" s="121"/>
      <c r="B221" s="4"/>
      <c r="C221" s="11"/>
      <c r="D221" s="131"/>
      <c r="E221" s="1"/>
      <c r="F221" s="1"/>
      <c r="H221" s="1"/>
      <c r="I221" s="1"/>
    </row>
    <row r="222" spans="1:9">
      <c r="A222" s="121"/>
      <c r="B222" s="4"/>
      <c r="C222" s="11"/>
      <c r="D222" s="131"/>
      <c r="E222" s="1"/>
      <c r="F222" s="1"/>
      <c r="H222" s="1"/>
      <c r="I222" s="1"/>
    </row>
    <row r="223" spans="1:9">
      <c r="A223" s="121"/>
      <c r="B223" s="4"/>
      <c r="C223" s="11"/>
      <c r="D223" s="131"/>
      <c r="E223" s="1"/>
      <c r="F223" s="1"/>
      <c r="H223" s="1"/>
      <c r="I223" s="1"/>
    </row>
    <row r="224" spans="1:9">
      <c r="A224" s="121"/>
      <c r="B224" s="4"/>
      <c r="C224" s="11"/>
      <c r="D224" s="131"/>
      <c r="E224" s="1"/>
      <c r="F224" s="1"/>
      <c r="H224" s="1"/>
      <c r="I224" s="1"/>
    </row>
    <row r="225" spans="1:9">
      <c r="A225" s="121"/>
      <c r="B225" s="4"/>
      <c r="C225" s="11"/>
      <c r="D225" s="131"/>
      <c r="E225" s="1"/>
      <c r="F225" s="1"/>
      <c r="H225" s="1"/>
      <c r="I225" s="1"/>
    </row>
    <row r="226" spans="1:9">
      <c r="A226" s="121"/>
      <c r="B226" s="4"/>
      <c r="C226" s="11"/>
      <c r="D226" s="131"/>
      <c r="E226" s="1"/>
      <c r="F226" s="1"/>
      <c r="H226" s="1"/>
      <c r="I226" s="1"/>
    </row>
    <row r="227" spans="1:9">
      <c r="A227" s="121"/>
      <c r="B227" s="4"/>
      <c r="C227" s="11"/>
      <c r="D227" s="131"/>
      <c r="E227" s="1"/>
      <c r="F227" s="1"/>
      <c r="H227" s="1"/>
      <c r="I227" s="1"/>
    </row>
    <row r="228" spans="1:9">
      <c r="A228" s="121"/>
      <c r="B228" s="4"/>
      <c r="C228" s="11"/>
      <c r="D228" s="131"/>
      <c r="E228" s="1"/>
      <c r="F228" s="1"/>
      <c r="H228" s="1"/>
      <c r="I228" s="1"/>
    </row>
    <row r="229" spans="1:9">
      <c r="A229" s="121"/>
      <c r="B229" s="4"/>
      <c r="C229" s="11"/>
      <c r="D229" s="131"/>
      <c r="E229" s="1"/>
      <c r="F229" s="1"/>
      <c r="H229" s="1"/>
      <c r="I229" s="1"/>
    </row>
    <row r="230" spans="1:9">
      <c r="A230" s="121"/>
      <c r="B230" s="4"/>
      <c r="C230" s="11"/>
      <c r="D230" s="131"/>
      <c r="E230" s="1"/>
      <c r="F230" s="1"/>
      <c r="H230" s="1"/>
      <c r="I230" s="1"/>
    </row>
    <row r="231" spans="1:9">
      <c r="A231" s="121"/>
      <c r="B231" s="4"/>
      <c r="C231" s="11"/>
      <c r="D231" s="131"/>
      <c r="E231" s="1"/>
      <c r="F231" s="1"/>
      <c r="H231" s="1"/>
      <c r="I231" s="1"/>
    </row>
    <row r="232" spans="1:9">
      <c r="A232" s="121"/>
      <c r="B232" s="4"/>
      <c r="C232" s="11"/>
      <c r="D232" s="131"/>
      <c r="E232" s="1"/>
      <c r="F232" s="1"/>
      <c r="H232" s="1"/>
      <c r="I232" s="1"/>
    </row>
    <row r="233" spans="1:9">
      <c r="A233" s="121"/>
      <c r="B233" s="4"/>
      <c r="C233" s="11"/>
      <c r="D233" s="131"/>
      <c r="E233" s="1"/>
      <c r="F233" s="1"/>
      <c r="H233" s="1"/>
      <c r="I233" s="1"/>
    </row>
    <row r="234" spans="1:9">
      <c r="A234" s="121"/>
      <c r="B234" s="4"/>
      <c r="C234" s="11"/>
      <c r="D234" s="131"/>
      <c r="E234" s="1"/>
      <c r="F234" s="1"/>
      <c r="H234" s="1"/>
      <c r="I234" s="1"/>
    </row>
    <row r="235" spans="1:9">
      <c r="A235" s="121"/>
      <c r="B235" s="4"/>
      <c r="C235" s="11"/>
      <c r="D235" s="131"/>
      <c r="E235" s="1"/>
      <c r="F235" s="1"/>
      <c r="H235" s="1"/>
      <c r="I235" s="1"/>
    </row>
    <row r="236" spans="1:9">
      <c r="A236" s="121"/>
      <c r="B236" s="4"/>
      <c r="C236" s="11"/>
      <c r="D236" s="131"/>
      <c r="E236" s="1"/>
      <c r="F236" s="1"/>
      <c r="H236" s="1"/>
      <c r="I236" s="1"/>
    </row>
    <row r="237" spans="1:9">
      <c r="A237" s="121"/>
      <c r="B237" s="4"/>
      <c r="C237" s="11"/>
      <c r="D237" s="131"/>
      <c r="E237" s="1"/>
      <c r="F237" s="1"/>
      <c r="H237" s="1"/>
      <c r="I237" s="1"/>
    </row>
    <row r="238" spans="1:9">
      <c r="A238" s="121"/>
      <c r="B238" s="4"/>
      <c r="C238" s="11"/>
      <c r="D238" s="131"/>
      <c r="E238" s="1"/>
      <c r="F238" s="1"/>
      <c r="H238" s="1"/>
      <c r="I238" s="1"/>
    </row>
    <row r="239" spans="1:9">
      <c r="A239" s="121"/>
      <c r="B239" s="4"/>
      <c r="C239" s="11"/>
      <c r="D239" s="131"/>
      <c r="E239" s="1"/>
      <c r="F239" s="1"/>
      <c r="H239" s="1"/>
      <c r="I239" s="1"/>
    </row>
    <row r="240" spans="1:9">
      <c r="A240" s="121"/>
      <c r="B240" s="4"/>
      <c r="C240" s="11"/>
      <c r="D240" s="131"/>
      <c r="E240" s="1"/>
      <c r="F240" s="1"/>
      <c r="H240" s="1"/>
      <c r="I240" s="1"/>
    </row>
    <row r="241" spans="1:9">
      <c r="A241" s="121"/>
      <c r="B241" s="4"/>
      <c r="C241" s="11"/>
      <c r="D241" s="131"/>
      <c r="E241" s="1"/>
      <c r="F241" s="1"/>
      <c r="H241" s="1"/>
      <c r="I241" s="1"/>
    </row>
    <row r="242" spans="1:9">
      <c r="A242" s="121"/>
      <c r="B242" s="4"/>
      <c r="C242" s="11"/>
      <c r="D242" s="131"/>
      <c r="E242" s="1"/>
      <c r="F242" s="1"/>
      <c r="H242" s="1"/>
      <c r="I242" s="1"/>
    </row>
    <row r="243" spans="1:9">
      <c r="A243" s="121"/>
      <c r="B243" s="4"/>
      <c r="C243" s="11"/>
      <c r="D243" s="131"/>
      <c r="E243" s="1"/>
      <c r="F243" s="1"/>
      <c r="H243" s="1"/>
      <c r="I243" s="1"/>
    </row>
    <row r="244" spans="1:9">
      <c r="A244" s="121"/>
      <c r="B244" s="4"/>
      <c r="C244" s="11"/>
      <c r="D244" s="131"/>
      <c r="E244" s="1"/>
      <c r="F244" s="1"/>
      <c r="H244" s="1"/>
      <c r="I244" s="1"/>
    </row>
    <row r="245" spans="1:9">
      <c r="A245" s="121"/>
      <c r="B245" s="4"/>
      <c r="C245" s="11"/>
      <c r="D245" s="131"/>
      <c r="E245" s="1"/>
      <c r="F245" s="1"/>
      <c r="H245" s="1"/>
      <c r="I245" s="1"/>
    </row>
    <row r="246" spans="1:9">
      <c r="A246" s="121"/>
      <c r="B246" s="4"/>
      <c r="C246" s="11"/>
      <c r="D246" s="131"/>
      <c r="E246" s="1"/>
      <c r="F246" s="1"/>
      <c r="H246" s="1"/>
      <c r="I246" s="1"/>
    </row>
    <row r="247" spans="1:9">
      <c r="A247" s="121"/>
      <c r="B247" s="4"/>
      <c r="C247" s="11"/>
      <c r="D247" s="131"/>
      <c r="E247" s="1"/>
      <c r="F247" s="1"/>
      <c r="H247" s="1"/>
      <c r="I247" s="1"/>
    </row>
    <row r="248" spans="1:9">
      <c r="A248" s="121"/>
      <c r="B248" s="4"/>
      <c r="C248" s="11"/>
      <c r="D248" s="131"/>
      <c r="E248" s="1"/>
      <c r="F248" s="1"/>
      <c r="H248" s="1"/>
      <c r="I248" s="1"/>
    </row>
    <row r="249" spans="1:9">
      <c r="A249" s="121"/>
      <c r="B249" s="4"/>
      <c r="C249" s="11"/>
      <c r="D249" s="131"/>
      <c r="E249" s="1"/>
      <c r="F249" s="1"/>
      <c r="H249" s="1"/>
      <c r="I249" s="1"/>
    </row>
    <row r="250" spans="1:9">
      <c r="A250" s="121"/>
      <c r="B250" s="4"/>
      <c r="C250" s="11"/>
      <c r="D250" s="131"/>
      <c r="E250" s="1"/>
      <c r="F250" s="1"/>
      <c r="H250" s="1"/>
      <c r="I250" s="1"/>
    </row>
    <row r="251" spans="1:9">
      <c r="A251" s="121"/>
      <c r="B251" s="4"/>
      <c r="C251" s="11"/>
      <c r="D251" s="131"/>
      <c r="E251" s="1"/>
      <c r="F251" s="1"/>
      <c r="H251" s="1"/>
      <c r="I251" s="1"/>
    </row>
    <row r="252" spans="1:9">
      <c r="A252" s="121"/>
      <c r="B252" s="4"/>
      <c r="C252" s="11"/>
      <c r="D252" s="131"/>
      <c r="E252" s="1"/>
      <c r="F252" s="1"/>
      <c r="H252" s="1"/>
      <c r="I252" s="1"/>
    </row>
    <row r="253" spans="1:9">
      <c r="A253" s="121"/>
      <c r="B253" s="4"/>
      <c r="C253" s="11"/>
      <c r="D253" s="131"/>
      <c r="E253" s="1"/>
      <c r="F253" s="1"/>
      <c r="H253" s="1"/>
      <c r="I253" s="1"/>
    </row>
    <row r="254" spans="1:9">
      <c r="A254" s="121"/>
      <c r="B254" s="4"/>
      <c r="C254" s="11"/>
      <c r="D254" s="131"/>
      <c r="E254" s="1"/>
      <c r="F254" s="1"/>
      <c r="H254" s="1"/>
      <c r="I254" s="1"/>
    </row>
  </sheetData>
  <mergeCells count="11">
    <mergeCell ref="A1:I5"/>
    <mergeCell ref="A6:G6"/>
    <mergeCell ref="D10:D12"/>
    <mergeCell ref="E10:G10"/>
    <mergeCell ref="E11:E12"/>
    <mergeCell ref="F11:F12"/>
    <mergeCell ref="G11:G12"/>
    <mergeCell ref="A9:G9"/>
    <mergeCell ref="A8:G8"/>
    <mergeCell ref="A7:G7"/>
    <mergeCell ref="B11:B12"/>
  </mergeCells>
  <phoneticPr fontId="0" type="noConversion"/>
  <printOptions horizontalCentered="1"/>
  <pageMargins left="0.98425196850393704" right="0.59055118110236227" top="0.70866141732283472" bottom="0.62992125984251968" header="0.23622047244094491" footer="0.19685039370078741"/>
  <pageSetup paperSize="9" scale="78" fitToHeight="0" orientation="portrait" horizontalDpi="4294967294" r:id="rId1"/>
  <headerFooter>
    <oddHeader>&amp;C&amp;9Przebudowa drogi wojewódzkiej nr 632 na odcinku od km 48+600 do km 48+900 wraz z rozbiórką istniejącego i budową nowego obiektu inżynierskiego w miejscowości Komornica,  w km 48+739</oddHeader>
    <oddFooter>&amp;R&amp;"Czcionka tekstu podstawowego,Kursywa"&amp;10strona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53D0-E3BE-41E3-8AA0-66AF6A8162CA}">
  <dimension ref="A1:F141"/>
  <sheetViews>
    <sheetView tabSelected="1" workbookViewId="0">
      <selection activeCell="I10" sqref="I10"/>
    </sheetView>
  </sheetViews>
  <sheetFormatPr defaultRowHeight="14.25"/>
  <cols>
    <col min="1" max="1" width="7.125" style="194" customWidth="1"/>
    <col min="2" max="2" width="9.875" style="226" customWidth="1"/>
    <col min="3" max="3" width="48.875" style="194" customWidth="1"/>
    <col min="4" max="6" width="9" style="194"/>
  </cols>
  <sheetData>
    <row r="1" spans="1:6">
      <c r="A1" s="195" t="s">
        <v>291</v>
      </c>
      <c r="B1" s="196"/>
      <c r="C1" s="196"/>
      <c r="D1" s="196"/>
      <c r="E1" s="196"/>
      <c r="F1" s="196"/>
    </row>
    <row r="2" spans="1:6">
      <c r="A2" s="197" t="s">
        <v>292</v>
      </c>
      <c r="B2" s="222" t="s">
        <v>293</v>
      </c>
      <c r="C2" s="197" t="s">
        <v>294</v>
      </c>
      <c r="D2" s="197" t="s">
        <v>295</v>
      </c>
      <c r="E2" s="197" t="s">
        <v>296</v>
      </c>
      <c r="F2" s="197" t="s">
        <v>297</v>
      </c>
    </row>
    <row r="3" spans="1:6">
      <c r="A3" s="198" t="s">
        <v>298</v>
      </c>
      <c r="B3" s="199" t="s">
        <v>299</v>
      </c>
      <c r="C3" s="200" t="s">
        <v>299</v>
      </c>
      <c r="D3" s="200" t="s">
        <v>299</v>
      </c>
      <c r="E3" s="200" t="s">
        <v>299</v>
      </c>
      <c r="F3" s="201" t="s">
        <v>299</v>
      </c>
    </row>
    <row r="4" spans="1:6">
      <c r="A4" s="202">
        <v>1</v>
      </c>
      <c r="B4" s="223" t="s">
        <v>299</v>
      </c>
      <c r="C4" s="204" t="s">
        <v>300</v>
      </c>
      <c r="D4" s="200" t="s">
        <v>299</v>
      </c>
      <c r="E4" s="200" t="s">
        <v>299</v>
      </c>
      <c r="F4" s="201" t="s">
        <v>299</v>
      </c>
    </row>
    <row r="5" spans="1:6" ht="29.25" customHeight="1">
      <c r="A5" s="205" t="s">
        <v>301</v>
      </c>
      <c r="B5" s="224" t="s">
        <v>302</v>
      </c>
      <c r="C5" s="207" t="s">
        <v>445</v>
      </c>
      <c r="D5" s="208" t="s">
        <v>22</v>
      </c>
      <c r="E5" s="209" t="s">
        <v>299</v>
      </c>
      <c r="F5" s="208" t="s">
        <v>299</v>
      </c>
    </row>
    <row r="6" spans="1:6">
      <c r="A6" s="210" t="s">
        <v>299</v>
      </c>
      <c r="B6" s="222" t="s">
        <v>299</v>
      </c>
      <c r="C6" s="211" t="s">
        <v>303</v>
      </c>
      <c r="D6" s="197" t="s">
        <v>22</v>
      </c>
      <c r="E6" s="210" t="s">
        <v>304</v>
      </c>
      <c r="F6" s="203" t="s">
        <v>299</v>
      </c>
    </row>
    <row r="7" spans="1:6">
      <c r="A7" s="203" t="s">
        <v>299</v>
      </c>
      <c r="B7" s="223" t="s">
        <v>299</v>
      </c>
      <c r="C7" s="197" t="s">
        <v>299</v>
      </c>
      <c r="D7" s="203" t="s">
        <v>299</v>
      </c>
      <c r="E7" s="210" t="s">
        <v>305</v>
      </c>
      <c r="F7" s="202" t="s">
        <v>304</v>
      </c>
    </row>
    <row r="8" spans="1:6" ht="38.25">
      <c r="A8" s="212" t="s">
        <v>306</v>
      </c>
      <c r="B8" s="224" t="s">
        <v>307</v>
      </c>
      <c r="C8" s="214" t="s">
        <v>446</v>
      </c>
      <c r="D8" s="208" t="s">
        <v>22</v>
      </c>
      <c r="E8" s="209" t="s">
        <v>299</v>
      </c>
      <c r="F8" s="208" t="s">
        <v>299</v>
      </c>
    </row>
    <row r="9" spans="1:6">
      <c r="A9" s="210" t="s">
        <v>299</v>
      </c>
      <c r="B9" s="222" t="s">
        <v>299</v>
      </c>
      <c r="C9" s="211" t="s">
        <v>308</v>
      </c>
      <c r="D9" s="197" t="s">
        <v>22</v>
      </c>
      <c r="E9" s="210" t="s">
        <v>309</v>
      </c>
      <c r="F9" s="203" t="s">
        <v>299</v>
      </c>
    </row>
    <row r="10" spans="1:6">
      <c r="A10" s="203" t="s">
        <v>299</v>
      </c>
      <c r="B10" s="223" t="s">
        <v>299</v>
      </c>
      <c r="C10" s="211" t="s">
        <v>299</v>
      </c>
      <c r="D10" s="203" t="s">
        <v>299</v>
      </c>
      <c r="E10" s="210" t="s">
        <v>305</v>
      </c>
      <c r="F10" s="202" t="s">
        <v>309</v>
      </c>
    </row>
    <row r="11" spans="1:6" ht="38.25">
      <c r="A11" s="212" t="s">
        <v>310</v>
      </c>
      <c r="B11" s="224" t="s">
        <v>311</v>
      </c>
      <c r="C11" s="214" t="s">
        <v>447</v>
      </c>
      <c r="D11" s="208" t="s">
        <v>22</v>
      </c>
      <c r="E11" s="209" t="s">
        <v>299</v>
      </c>
      <c r="F11" s="208" t="s">
        <v>299</v>
      </c>
    </row>
    <row r="12" spans="1:6">
      <c r="A12" s="210" t="s">
        <v>299</v>
      </c>
      <c r="B12" s="222" t="s">
        <v>299</v>
      </c>
      <c r="C12" s="211" t="s">
        <v>303</v>
      </c>
      <c r="D12" s="197" t="s">
        <v>22</v>
      </c>
      <c r="E12" s="210" t="s">
        <v>304</v>
      </c>
      <c r="F12" s="203" t="s">
        <v>299</v>
      </c>
    </row>
    <row r="13" spans="1:6">
      <c r="A13" s="203" t="s">
        <v>299</v>
      </c>
      <c r="B13" s="223" t="s">
        <v>299</v>
      </c>
      <c r="C13" s="197" t="s">
        <v>299</v>
      </c>
      <c r="D13" s="203" t="s">
        <v>299</v>
      </c>
      <c r="E13" s="210" t="s">
        <v>305</v>
      </c>
      <c r="F13" s="202" t="s">
        <v>304</v>
      </c>
    </row>
    <row r="14" spans="1:6" ht="25.5">
      <c r="A14" s="205" t="s">
        <v>312</v>
      </c>
      <c r="B14" s="224" t="s">
        <v>313</v>
      </c>
      <c r="C14" s="207" t="s">
        <v>448</v>
      </c>
      <c r="D14" s="208" t="s">
        <v>22</v>
      </c>
      <c r="E14" s="209" t="s">
        <v>299</v>
      </c>
      <c r="F14" s="208" t="s">
        <v>299</v>
      </c>
    </row>
    <row r="15" spans="1:6">
      <c r="A15" s="210" t="s">
        <v>299</v>
      </c>
      <c r="B15" s="222" t="s">
        <v>299</v>
      </c>
      <c r="C15" s="211" t="s">
        <v>308</v>
      </c>
      <c r="D15" s="197" t="s">
        <v>22</v>
      </c>
      <c r="E15" s="210" t="s">
        <v>309</v>
      </c>
      <c r="F15" s="203" t="s">
        <v>299</v>
      </c>
    </row>
    <row r="16" spans="1:6">
      <c r="A16" s="203" t="s">
        <v>299</v>
      </c>
      <c r="B16" s="223" t="s">
        <v>299</v>
      </c>
      <c r="C16" s="211" t="s">
        <v>299</v>
      </c>
      <c r="D16" s="203" t="s">
        <v>299</v>
      </c>
      <c r="E16" s="210" t="s">
        <v>305</v>
      </c>
      <c r="F16" s="202" t="s">
        <v>309</v>
      </c>
    </row>
    <row r="17" spans="1:6" ht="38.25">
      <c r="A17" s="212" t="s">
        <v>314</v>
      </c>
      <c r="B17" s="224" t="s">
        <v>315</v>
      </c>
      <c r="C17" s="214" t="s">
        <v>449</v>
      </c>
      <c r="D17" s="208" t="s">
        <v>22</v>
      </c>
      <c r="E17" s="209" t="s">
        <v>299</v>
      </c>
      <c r="F17" s="208" t="s">
        <v>299</v>
      </c>
    </row>
    <row r="18" spans="1:6">
      <c r="A18" s="210" t="s">
        <v>299</v>
      </c>
      <c r="B18" s="222" t="s">
        <v>299</v>
      </c>
      <c r="C18" s="211" t="s">
        <v>308</v>
      </c>
      <c r="D18" s="197" t="s">
        <v>22</v>
      </c>
      <c r="E18" s="210" t="s">
        <v>309</v>
      </c>
      <c r="F18" s="203" t="s">
        <v>299</v>
      </c>
    </row>
    <row r="19" spans="1:6">
      <c r="A19" s="203" t="s">
        <v>299</v>
      </c>
      <c r="B19" s="223" t="s">
        <v>299</v>
      </c>
      <c r="C19" s="211" t="s">
        <v>299</v>
      </c>
      <c r="D19" s="203" t="s">
        <v>299</v>
      </c>
      <c r="E19" s="210" t="s">
        <v>305</v>
      </c>
      <c r="F19" s="202" t="s">
        <v>309</v>
      </c>
    </row>
    <row r="20" spans="1:6" ht="38.25">
      <c r="A20" s="212" t="s">
        <v>317</v>
      </c>
      <c r="B20" s="224" t="s">
        <v>318</v>
      </c>
      <c r="C20" s="214" t="s">
        <v>450</v>
      </c>
      <c r="D20" s="208" t="s">
        <v>23</v>
      </c>
      <c r="E20" s="209" t="s">
        <v>299</v>
      </c>
      <c r="F20" s="208" t="s">
        <v>299</v>
      </c>
    </row>
    <row r="21" spans="1:6">
      <c r="A21" s="210" t="s">
        <v>299</v>
      </c>
      <c r="B21" s="222" t="s">
        <v>299</v>
      </c>
      <c r="C21" s="211" t="s">
        <v>319</v>
      </c>
      <c r="D21" s="197" t="s">
        <v>23</v>
      </c>
      <c r="E21" s="210" t="s">
        <v>320</v>
      </c>
      <c r="F21" s="203" t="s">
        <v>299</v>
      </c>
    </row>
    <row r="22" spans="1:6">
      <c r="A22" s="203" t="s">
        <v>299</v>
      </c>
      <c r="B22" s="223" t="s">
        <v>299</v>
      </c>
      <c r="C22" s="211" t="s">
        <v>299</v>
      </c>
      <c r="D22" s="203" t="s">
        <v>299</v>
      </c>
      <c r="E22" s="210" t="s">
        <v>305</v>
      </c>
      <c r="F22" s="202" t="s">
        <v>320</v>
      </c>
    </row>
    <row r="23" spans="1:6" ht="25.5">
      <c r="A23" s="205" t="s">
        <v>321</v>
      </c>
      <c r="B23" s="224" t="s">
        <v>322</v>
      </c>
      <c r="C23" s="215" t="s">
        <v>323</v>
      </c>
      <c r="D23" s="208" t="s">
        <v>324</v>
      </c>
      <c r="E23" s="209" t="s">
        <v>299</v>
      </c>
      <c r="F23" s="208" t="s">
        <v>299</v>
      </c>
    </row>
    <row r="24" spans="1:6">
      <c r="A24" s="210" t="s">
        <v>299</v>
      </c>
      <c r="B24" s="222" t="s">
        <v>299</v>
      </c>
      <c r="C24" s="211">
        <v>2</v>
      </c>
      <c r="D24" s="197" t="s">
        <v>324</v>
      </c>
      <c r="E24" s="210" t="s">
        <v>325</v>
      </c>
      <c r="F24" s="203" t="s">
        <v>299</v>
      </c>
    </row>
    <row r="25" spans="1:6">
      <c r="A25" s="203" t="s">
        <v>299</v>
      </c>
      <c r="B25" s="223" t="s">
        <v>299</v>
      </c>
      <c r="C25" s="197" t="s">
        <v>299</v>
      </c>
      <c r="D25" s="203" t="s">
        <v>299</v>
      </c>
      <c r="E25" s="210" t="s">
        <v>305</v>
      </c>
      <c r="F25" s="202" t="s">
        <v>325</v>
      </c>
    </row>
    <row r="26" spans="1:6" ht="25.5">
      <c r="A26" s="205" t="s">
        <v>326</v>
      </c>
      <c r="B26" s="224" t="s">
        <v>327</v>
      </c>
      <c r="C26" s="207" t="s">
        <v>451</v>
      </c>
      <c r="D26" s="208" t="s">
        <v>328</v>
      </c>
      <c r="E26" s="209" t="s">
        <v>299</v>
      </c>
      <c r="F26" s="208" t="s">
        <v>299</v>
      </c>
    </row>
    <row r="27" spans="1:6">
      <c r="A27" s="210" t="s">
        <v>299</v>
      </c>
      <c r="B27" s="222" t="s">
        <v>299</v>
      </c>
      <c r="C27" s="211">
        <v>3</v>
      </c>
      <c r="D27" s="197" t="s">
        <v>328</v>
      </c>
      <c r="E27" s="210" t="s">
        <v>329</v>
      </c>
      <c r="F27" s="203" t="s">
        <v>299</v>
      </c>
    </row>
    <row r="28" spans="1:6">
      <c r="A28" s="203" t="s">
        <v>299</v>
      </c>
      <c r="B28" s="223" t="s">
        <v>299</v>
      </c>
      <c r="C28" s="211" t="s">
        <v>299</v>
      </c>
      <c r="D28" s="203" t="s">
        <v>299</v>
      </c>
      <c r="E28" s="210" t="s">
        <v>305</v>
      </c>
      <c r="F28" s="202" t="s">
        <v>329</v>
      </c>
    </row>
    <row r="29" spans="1:6" ht="25.5">
      <c r="A29" s="205" t="s">
        <v>330</v>
      </c>
      <c r="B29" s="224" t="s">
        <v>331</v>
      </c>
      <c r="C29" s="215" t="s">
        <v>332</v>
      </c>
      <c r="D29" s="208" t="s">
        <v>24</v>
      </c>
      <c r="E29" s="209" t="s">
        <v>299</v>
      </c>
      <c r="F29" s="208" t="s">
        <v>299</v>
      </c>
    </row>
    <row r="30" spans="1:6">
      <c r="A30" s="210" t="s">
        <v>299</v>
      </c>
      <c r="B30" s="222" t="s">
        <v>299</v>
      </c>
      <c r="C30" s="211">
        <v>4</v>
      </c>
      <c r="D30" s="197" t="s">
        <v>24</v>
      </c>
      <c r="E30" s="210" t="s">
        <v>333</v>
      </c>
      <c r="F30" s="203" t="s">
        <v>299</v>
      </c>
    </row>
    <row r="31" spans="1:6">
      <c r="A31" s="203" t="s">
        <v>299</v>
      </c>
      <c r="B31" s="223" t="s">
        <v>299</v>
      </c>
      <c r="C31" s="211" t="s">
        <v>299</v>
      </c>
      <c r="D31" s="203" t="s">
        <v>299</v>
      </c>
      <c r="E31" s="210" t="s">
        <v>305</v>
      </c>
      <c r="F31" s="202" t="s">
        <v>333</v>
      </c>
    </row>
    <row r="32" spans="1:6" ht="25.5">
      <c r="A32" s="206" t="s">
        <v>334</v>
      </c>
      <c r="B32" s="224" t="s">
        <v>331</v>
      </c>
      <c r="C32" s="215" t="s">
        <v>335</v>
      </c>
      <c r="D32" s="208" t="s">
        <v>24</v>
      </c>
      <c r="E32" s="209" t="s">
        <v>299</v>
      </c>
      <c r="F32" s="208" t="s">
        <v>299</v>
      </c>
    </row>
    <row r="33" spans="1:6">
      <c r="A33" s="210" t="s">
        <v>299</v>
      </c>
      <c r="B33" s="222" t="s">
        <v>299</v>
      </c>
      <c r="C33" s="211">
        <v>2</v>
      </c>
      <c r="D33" s="197" t="s">
        <v>24</v>
      </c>
      <c r="E33" s="210" t="s">
        <v>325</v>
      </c>
      <c r="F33" s="203" t="s">
        <v>299</v>
      </c>
    </row>
    <row r="34" spans="1:6">
      <c r="A34" s="203" t="s">
        <v>299</v>
      </c>
      <c r="B34" s="223" t="s">
        <v>299</v>
      </c>
      <c r="C34" s="197" t="s">
        <v>299</v>
      </c>
      <c r="D34" s="203" t="s">
        <v>299</v>
      </c>
      <c r="E34" s="210" t="s">
        <v>305</v>
      </c>
      <c r="F34" s="202" t="s">
        <v>325</v>
      </c>
    </row>
    <row r="35" spans="1:6" ht="25.5">
      <c r="A35" s="206" t="s">
        <v>336</v>
      </c>
      <c r="B35" s="224" t="s">
        <v>337</v>
      </c>
      <c r="C35" s="207" t="s">
        <v>452</v>
      </c>
      <c r="D35" s="208" t="s">
        <v>22</v>
      </c>
      <c r="E35" s="209" t="s">
        <v>299</v>
      </c>
      <c r="F35" s="208" t="s">
        <v>299</v>
      </c>
    </row>
    <row r="36" spans="1:6">
      <c r="A36" s="210" t="s">
        <v>299</v>
      </c>
      <c r="B36" s="222" t="s">
        <v>299</v>
      </c>
      <c r="C36" s="211" t="s">
        <v>338</v>
      </c>
      <c r="D36" s="197" t="s">
        <v>22</v>
      </c>
      <c r="E36" s="210" t="s">
        <v>339</v>
      </c>
      <c r="F36" s="203" t="s">
        <v>299</v>
      </c>
    </row>
    <row r="37" spans="1:6">
      <c r="A37" s="203" t="s">
        <v>299</v>
      </c>
      <c r="B37" s="223" t="s">
        <v>299</v>
      </c>
      <c r="C37" s="211" t="s">
        <v>299</v>
      </c>
      <c r="D37" s="203" t="s">
        <v>299</v>
      </c>
      <c r="E37" s="210" t="s">
        <v>305</v>
      </c>
      <c r="F37" s="202" t="s">
        <v>339</v>
      </c>
    </row>
    <row r="38" spans="1:6" ht="38.25">
      <c r="A38" s="213" t="s">
        <v>340</v>
      </c>
      <c r="B38" s="224" t="s">
        <v>341</v>
      </c>
      <c r="C38" s="214" t="s">
        <v>453</v>
      </c>
      <c r="D38" s="208" t="s">
        <v>22</v>
      </c>
      <c r="E38" s="209" t="s">
        <v>299</v>
      </c>
      <c r="F38" s="208" t="s">
        <v>299</v>
      </c>
    </row>
    <row r="39" spans="1:6">
      <c r="A39" s="210" t="s">
        <v>299</v>
      </c>
      <c r="B39" s="222" t="s">
        <v>299</v>
      </c>
      <c r="C39" s="211" t="s">
        <v>338</v>
      </c>
      <c r="D39" s="197" t="s">
        <v>22</v>
      </c>
      <c r="E39" s="210" t="s">
        <v>339</v>
      </c>
      <c r="F39" s="203" t="s">
        <v>299</v>
      </c>
    </row>
    <row r="40" spans="1:6">
      <c r="A40" s="203" t="s">
        <v>299</v>
      </c>
      <c r="B40" s="223" t="s">
        <v>299</v>
      </c>
      <c r="C40" s="211" t="s">
        <v>299</v>
      </c>
      <c r="D40" s="203" t="s">
        <v>299</v>
      </c>
      <c r="E40" s="210" t="s">
        <v>305</v>
      </c>
      <c r="F40" s="202" t="s">
        <v>339</v>
      </c>
    </row>
    <row r="41" spans="1:6" ht="25.5">
      <c r="A41" s="206" t="s">
        <v>342</v>
      </c>
      <c r="B41" s="224" t="s">
        <v>343</v>
      </c>
      <c r="C41" s="207" t="s">
        <v>454</v>
      </c>
      <c r="D41" s="208" t="s">
        <v>30</v>
      </c>
      <c r="E41" s="209" t="s">
        <v>299</v>
      </c>
      <c r="F41" s="208" t="s">
        <v>299</v>
      </c>
    </row>
    <row r="42" spans="1:6">
      <c r="A42" s="210" t="s">
        <v>299</v>
      </c>
      <c r="B42" s="222" t="s">
        <v>299</v>
      </c>
      <c r="C42" s="211">
        <v>4</v>
      </c>
      <c r="D42" s="197" t="s">
        <v>30</v>
      </c>
      <c r="E42" s="210" t="s">
        <v>333</v>
      </c>
      <c r="F42" s="203" t="s">
        <v>299</v>
      </c>
    </row>
    <row r="43" spans="1:6">
      <c r="A43" s="216" t="s">
        <v>299</v>
      </c>
      <c r="B43" s="225" t="s">
        <v>299</v>
      </c>
      <c r="C43" s="218" t="s">
        <v>299</v>
      </c>
      <c r="D43" s="217" t="s">
        <v>299</v>
      </c>
      <c r="E43" s="216" t="s">
        <v>305</v>
      </c>
      <c r="F43" s="219" t="s">
        <v>333</v>
      </c>
    </row>
    <row r="44" spans="1:6" ht="25.5">
      <c r="A44" s="206" t="s">
        <v>344</v>
      </c>
      <c r="B44" s="224" t="s">
        <v>345</v>
      </c>
      <c r="C44" s="215" t="s">
        <v>346</v>
      </c>
      <c r="D44" s="208" t="s">
        <v>347</v>
      </c>
      <c r="E44" s="209" t="s">
        <v>299</v>
      </c>
      <c r="F44" s="208" t="s">
        <v>299</v>
      </c>
    </row>
    <row r="45" spans="1:6">
      <c r="A45" s="210" t="s">
        <v>299</v>
      </c>
      <c r="B45" s="222" t="s">
        <v>299</v>
      </c>
      <c r="C45" s="211">
        <v>4</v>
      </c>
      <c r="D45" s="197" t="s">
        <v>347</v>
      </c>
      <c r="E45" s="210" t="s">
        <v>333</v>
      </c>
      <c r="F45" s="203" t="s">
        <v>299</v>
      </c>
    </row>
    <row r="46" spans="1:6">
      <c r="A46" s="203" t="s">
        <v>299</v>
      </c>
      <c r="B46" s="222" t="s">
        <v>299</v>
      </c>
      <c r="C46" s="203" t="s">
        <v>299</v>
      </c>
      <c r="D46" s="197" t="s">
        <v>299</v>
      </c>
      <c r="E46" s="210" t="s">
        <v>305</v>
      </c>
      <c r="F46" s="202" t="s">
        <v>333</v>
      </c>
    </row>
    <row r="47" spans="1:6">
      <c r="A47" s="202">
        <v>2</v>
      </c>
      <c r="B47" s="223" t="s">
        <v>299</v>
      </c>
      <c r="C47" s="204" t="s">
        <v>348</v>
      </c>
      <c r="D47" s="200" t="s">
        <v>299</v>
      </c>
      <c r="E47" s="200" t="s">
        <v>299</v>
      </c>
      <c r="F47" s="201" t="s">
        <v>299</v>
      </c>
    </row>
    <row r="48" spans="1:6" ht="25.5">
      <c r="A48" s="205" t="s">
        <v>349</v>
      </c>
      <c r="B48" s="224" t="s">
        <v>302</v>
      </c>
      <c r="C48" s="207" t="s">
        <v>445</v>
      </c>
      <c r="D48" s="208" t="s">
        <v>22</v>
      </c>
      <c r="E48" s="209" t="s">
        <v>299</v>
      </c>
      <c r="F48" s="208" t="s">
        <v>299</v>
      </c>
    </row>
    <row r="49" spans="1:6">
      <c r="A49" s="210" t="s">
        <v>299</v>
      </c>
      <c r="B49" s="222" t="s">
        <v>299</v>
      </c>
      <c r="C49" s="211" t="s">
        <v>350</v>
      </c>
      <c r="D49" s="197" t="s">
        <v>22</v>
      </c>
      <c r="E49" s="210" t="s">
        <v>351</v>
      </c>
      <c r="F49" s="203" t="s">
        <v>299</v>
      </c>
    </row>
    <row r="50" spans="1:6">
      <c r="A50" s="203" t="s">
        <v>299</v>
      </c>
      <c r="B50" s="223" t="s">
        <v>299</v>
      </c>
      <c r="C50" s="197" t="s">
        <v>299</v>
      </c>
      <c r="D50" s="203" t="s">
        <v>299</v>
      </c>
      <c r="E50" s="210" t="s">
        <v>305</v>
      </c>
      <c r="F50" s="202" t="s">
        <v>351</v>
      </c>
    </row>
    <row r="51" spans="1:6" ht="25.5">
      <c r="A51" s="213" t="s">
        <v>352</v>
      </c>
      <c r="B51" s="224" t="s">
        <v>353</v>
      </c>
      <c r="C51" s="214" t="s">
        <v>455</v>
      </c>
      <c r="D51" s="208" t="s">
        <v>22</v>
      </c>
      <c r="E51" s="209" t="s">
        <v>299</v>
      </c>
      <c r="F51" s="208" t="s">
        <v>299</v>
      </c>
    </row>
    <row r="52" spans="1:6">
      <c r="A52" s="210" t="s">
        <v>299</v>
      </c>
      <c r="B52" s="222" t="s">
        <v>299</v>
      </c>
      <c r="C52" s="211" t="s">
        <v>354</v>
      </c>
      <c r="D52" s="197" t="s">
        <v>22</v>
      </c>
      <c r="E52" s="210" t="s">
        <v>355</v>
      </c>
      <c r="F52" s="203" t="s">
        <v>299</v>
      </c>
    </row>
    <row r="53" spans="1:6">
      <c r="A53" s="203" t="s">
        <v>299</v>
      </c>
      <c r="B53" s="223" t="s">
        <v>299</v>
      </c>
      <c r="C53" s="197" t="s">
        <v>299</v>
      </c>
      <c r="D53" s="203" t="s">
        <v>299</v>
      </c>
      <c r="E53" s="210" t="s">
        <v>305</v>
      </c>
      <c r="F53" s="202" t="s">
        <v>355</v>
      </c>
    </row>
    <row r="54" spans="1:6" ht="25.5">
      <c r="A54" s="206" t="s">
        <v>356</v>
      </c>
      <c r="B54" s="224" t="s">
        <v>357</v>
      </c>
      <c r="C54" s="215" t="s">
        <v>358</v>
      </c>
      <c r="D54" s="208" t="s">
        <v>22</v>
      </c>
      <c r="E54" s="209" t="s">
        <v>299</v>
      </c>
      <c r="F54" s="208" t="s">
        <v>299</v>
      </c>
    </row>
    <row r="55" spans="1:6">
      <c r="A55" s="210" t="s">
        <v>299</v>
      </c>
      <c r="B55" s="222" t="s">
        <v>299</v>
      </c>
      <c r="C55" s="211" t="s">
        <v>359</v>
      </c>
      <c r="D55" s="197" t="s">
        <v>22</v>
      </c>
      <c r="E55" s="210" t="s">
        <v>360</v>
      </c>
      <c r="F55" s="203" t="s">
        <v>299</v>
      </c>
    </row>
    <row r="56" spans="1:6">
      <c r="A56" s="203" t="s">
        <v>299</v>
      </c>
      <c r="B56" s="223" t="s">
        <v>299</v>
      </c>
      <c r="C56" s="211" t="s">
        <v>299</v>
      </c>
      <c r="D56" s="203" t="s">
        <v>299</v>
      </c>
      <c r="E56" s="210" t="s">
        <v>305</v>
      </c>
      <c r="F56" s="202" t="s">
        <v>360</v>
      </c>
    </row>
    <row r="57" spans="1:6" ht="25.5">
      <c r="A57" s="206" t="s">
        <v>361</v>
      </c>
      <c r="B57" s="224" t="s">
        <v>362</v>
      </c>
      <c r="C57" s="215" t="s">
        <v>363</v>
      </c>
      <c r="D57" s="208" t="s">
        <v>22</v>
      </c>
      <c r="E57" s="209" t="s">
        <v>299</v>
      </c>
      <c r="F57" s="208" t="s">
        <v>299</v>
      </c>
    </row>
    <row r="58" spans="1:6">
      <c r="A58" s="210" t="s">
        <v>299</v>
      </c>
      <c r="B58" s="222" t="s">
        <v>299</v>
      </c>
      <c r="C58" s="211" t="s">
        <v>364</v>
      </c>
      <c r="D58" s="197" t="s">
        <v>22</v>
      </c>
      <c r="E58" s="210" t="s">
        <v>365</v>
      </c>
      <c r="F58" s="203" t="s">
        <v>299</v>
      </c>
    </row>
    <row r="59" spans="1:6">
      <c r="A59" s="203" t="s">
        <v>299</v>
      </c>
      <c r="B59" s="223" t="s">
        <v>299</v>
      </c>
      <c r="C59" s="211" t="s">
        <v>299</v>
      </c>
      <c r="D59" s="203" t="s">
        <v>299</v>
      </c>
      <c r="E59" s="210" t="s">
        <v>305</v>
      </c>
      <c r="F59" s="202" t="s">
        <v>365</v>
      </c>
    </row>
    <row r="60" spans="1:6" ht="38.25">
      <c r="A60" s="213" t="s">
        <v>366</v>
      </c>
      <c r="B60" s="224" t="s">
        <v>311</v>
      </c>
      <c r="C60" s="214" t="s">
        <v>447</v>
      </c>
      <c r="D60" s="208" t="s">
        <v>22</v>
      </c>
      <c r="E60" s="209" t="s">
        <v>299</v>
      </c>
      <c r="F60" s="208" t="s">
        <v>299</v>
      </c>
    </row>
    <row r="61" spans="1:6">
      <c r="A61" s="210" t="s">
        <v>299</v>
      </c>
      <c r="B61" s="222" t="s">
        <v>299</v>
      </c>
      <c r="C61" s="211" t="s">
        <v>367</v>
      </c>
      <c r="D61" s="197" t="s">
        <v>22</v>
      </c>
      <c r="E61" s="210" t="s">
        <v>368</v>
      </c>
      <c r="F61" s="203" t="s">
        <v>299</v>
      </c>
    </row>
    <row r="62" spans="1:6">
      <c r="A62" s="203" t="s">
        <v>299</v>
      </c>
      <c r="B62" s="223" t="s">
        <v>299</v>
      </c>
      <c r="C62" s="197" t="s">
        <v>299</v>
      </c>
      <c r="D62" s="203" t="s">
        <v>299</v>
      </c>
      <c r="E62" s="210" t="s">
        <v>305</v>
      </c>
      <c r="F62" s="202" t="s">
        <v>368</v>
      </c>
    </row>
    <row r="63" spans="1:6" ht="25.5">
      <c r="A63" s="206" t="s">
        <v>369</v>
      </c>
      <c r="B63" s="224" t="s">
        <v>313</v>
      </c>
      <c r="C63" s="207" t="s">
        <v>448</v>
      </c>
      <c r="D63" s="208" t="s">
        <v>22</v>
      </c>
      <c r="E63" s="209" t="s">
        <v>299</v>
      </c>
      <c r="F63" s="208" t="s">
        <v>299</v>
      </c>
    </row>
    <row r="64" spans="1:6">
      <c r="A64" s="210" t="s">
        <v>299</v>
      </c>
      <c r="B64" s="222" t="s">
        <v>299</v>
      </c>
      <c r="C64" s="211" t="s">
        <v>370</v>
      </c>
      <c r="D64" s="197" t="s">
        <v>22</v>
      </c>
      <c r="E64" s="210" t="s">
        <v>371</v>
      </c>
      <c r="F64" s="203" t="s">
        <v>299</v>
      </c>
    </row>
    <row r="65" spans="1:6">
      <c r="A65" s="203" t="s">
        <v>299</v>
      </c>
      <c r="B65" s="223" t="s">
        <v>299</v>
      </c>
      <c r="C65" s="211" t="s">
        <v>299</v>
      </c>
      <c r="D65" s="203" t="s">
        <v>299</v>
      </c>
      <c r="E65" s="210" t="s">
        <v>305</v>
      </c>
      <c r="F65" s="202" t="s">
        <v>371</v>
      </c>
    </row>
    <row r="66" spans="1:6" ht="38.25">
      <c r="A66" s="213" t="s">
        <v>372</v>
      </c>
      <c r="B66" s="224" t="s">
        <v>315</v>
      </c>
      <c r="C66" s="214" t="s">
        <v>316</v>
      </c>
      <c r="D66" s="208" t="s">
        <v>22</v>
      </c>
      <c r="E66" s="209" t="s">
        <v>299</v>
      </c>
      <c r="F66" s="208" t="s">
        <v>299</v>
      </c>
    </row>
    <row r="67" spans="1:6">
      <c r="A67" s="210" t="s">
        <v>299</v>
      </c>
      <c r="B67" s="222" t="s">
        <v>299</v>
      </c>
      <c r="C67" s="211" t="s">
        <v>370</v>
      </c>
      <c r="D67" s="197" t="s">
        <v>22</v>
      </c>
      <c r="E67" s="210" t="s">
        <v>371</v>
      </c>
      <c r="F67" s="203" t="s">
        <v>299</v>
      </c>
    </row>
    <row r="68" spans="1:6">
      <c r="A68" s="203" t="s">
        <v>299</v>
      </c>
      <c r="B68" s="223" t="s">
        <v>299</v>
      </c>
      <c r="C68" s="211" t="s">
        <v>299</v>
      </c>
      <c r="D68" s="203" t="s">
        <v>299</v>
      </c>
      <c r="E68" s="210" t="s">
        <v>305</v>
      </c>
      <c r="F68" s="202" t="s">
        <v>371</v>
      </c>
    </row>
    <row r="69" spans="1:6" ht="25.5">
      <c r="A69" s="206" t="s">
        <v>373</v>
      </c>
      <c r="B69" s="224" t="s">
        <v>374</v>
      </c>
      <c r="C69" s="207" t="s">
        <v>456</v>
      </c>
      <c r="D69" s="208" t="s">
        <v>24</v>
      </c>
      <c r="E69" s="209" t="s">
        <v>299</v>
      </c>
      <c r="F69" s="208" t="s">
        <v>299</v>
      </c>
    </row>
    <row r="70" spans="1:6">
      <c r="A70" s="210" t="s">
        <v>299</v>
      </c>
      <c r="B70" s="222" t="s">
        <v>299</v>
      </c>
      <c r="C70" s="211">
        <v>12</v>
      </c>
      <c r="D70" s="197" t="s">
        <v>24</v>
      </c>
      <c r="E70" s="210" t="s">
        <v>375</v>
      </c>
      <c r="F70" s="203" t="s">
        <v>299</v>
      </c>
    </row>
    <row r="71" spans="1:6">
      <c r="A71" s="203" t="s">
        <v>299</v>
      </c>
      <c r="B71" s="223" t="s">
        <v>299</v>
      </c>
      <c r="C71" s="211" t="s">
        <v>299</v>
      </c>
      <c r="D71" s="203" t="s">
        <v>299</v>
      </c>
      <c r="E71" s="210" t="s">
        <v>305</v>
      </c>
      <c r="F71" s="202" t="s">
        <v>375</v>
      </c>
    </row>
    <row r="72" spans="1:6" ht="25.5">
      <c r="A72" s="206" t="s">
        <v>376</v>
      </c>
      <c r="B72" s="224" t="s">
        <v>377</v>
      </c>
      <c r="C72" s="215" t="s">
        <v>378</v>
      </c>
      <c r="D72" s="213" t="s">
        <v>379</v>
      </c>
      <c r="E72" s="209" t="s">
        <v>299</v>
      </c>
      <c r="F72" s="208" t="s">
        <v>299</v>
      </c>
    </row>
    <row r="73" spans="1:6" ht="25.5">
      <c r="A73" s="210" t="s">
        <v>299</v>
      </c>
      <c r="B73" s="222" t="s">
        <v>299</v>
      </c>
      <c r="C73" s="215">
        <v>173</v>
      </c>
      <c r="D73" s="213" t="s">
        <v>379</v>
      </c>
      <c r="E73" s="209" t="s">
        <v>380</v>
      </c>
      <c r="F73" s="203" t="s">
        <v>299</v>
      </c>
    </row>
    <row r="74" spans="1:6">
      <c r="A74" s="203" t="s">
        <v>299</v>
      </c>
      <c r="B74" s="223" t="s">
        <v>299</v>
      </c>
      <c r="C74" s="211" t="s">
        <v>299</v>
      </c>
      <c r="D74" s="203" t="s">
        <v>299</v>
      </c>
      <c r="E74" s="210" t="s">
        <v>305</v>
      </c>
      <c r="F74" s="202" t="s">
        <v>380</v>
      </c>
    </row>
    <row r="75" spans="1:6" ht="25.5">
      <c r="A75" s="206" t="s">
        <v>381</v>
      </c>
      <c r="B75" s="224" t="s">
        <v>382</v>
      </c>
      <c r="C75" s="221" t="s">
        <v>457</v>
      </c>
      <c r="D75" s="208" t="s">
        <v>23</v>
      </c>
      <c r="E75" s="209" t="s">
        <v>299</v>
      </c>
      <c r="F75" s="208" t="s">
        <v>299</v>
      </c>
    </row>
    <row r="76" spans="1:6">
      <c r="A76" s="210" t="s">
        <v>299</v>
      </c>
      <c r="B76" s="222" t="s">
        <v>299</v>
      </c>
      <c r="C76" s="211">
        <v>50</v>
      </c>
      <c r="D76" s="197" t="s">
        <v>23</v>
      </c>
      <c r="E76" s="210" t="s">
        <v>383</v>
      </c>
      <c r="F76" s="203" t="s">
        <v>299</v>
      </c>
    </row>
    <row r="77" spans="1:6">
      <c r="A77" s="203" t="s">
        <v>299</v>
      </c>
      <c r="B77" s="222" t="s">
        <v>299</v>
      </c>
      <c r="C77" s="203" t="s">
        <v>299</v>
      </c>
      <c r="D77" s="197" t="s">
        <v>299</v>
      </c>
      <c r="E77" s="210" t="s">
        <v>305</v>
      </c>
      <c r="F77" s="202" t="s">
        <v>383</v>
      </c>
    </row>
    <row r="78" spans="1:6">
      <c r="A78" s="202">
        <v>3</v>
      </c>
      <c r="B78" s="223" t="s">
        <v>299</v>
      </c>
      <c r="C78" s="204" t="s">
        <v>384</v>
      </c>
      <c r="D78" s="200" t="s">
        <v>299</v>
      </c>
      <c r="E78" s="200" t="s">
        <v>299</v>
      </c>
      <c r="F78" s="201" t="s">
        <v>299</v>
      </c>
    </row>
    <row r="79" spans="1:6" ht="38.25">
      <c r="A79" s="212" t="s">
        <v>385</v>
      </c>
      <c r="B79" s="224" t="s">
        <v>386</v>
      </c>
      <c r="C79" s="215" t="s">
        <v>387</v>
      </c>
      <c r="D79" s="208" t="s">
        <v>22</v>
      </c>
      <c r="E79" s="209" t="s">
        <v>299</v>
      </c>
      <c r="F79" s="208" t="s">
        <v>299</v>
      </c>
    </row>
    <row r="80" spans="1:6">
      <c r="A80" s="210" t="s">
        <v>299</v>
      </c>
      <c r="B80" s="222" t="s">
        <v>299</v>
      </c>
      <c r="C80" s="211" t="s">
        <v>388</v>
      </c>
      <c r="D80" s="197" t="s">
        <v>22</v>
      </c>
      <c r="E80" s="210" t="s">
        <v>389</v>
      </c>
      <c r="F80" s="203" t="s">
        <v>299</v>
      </c>
    </row>
    <row r="81" spans="1:6">
      <c r="A81" s="203" t="s">
        <v>299</v>
      </c>
      <c r="B81" s="223" t="s">
        <v>299</v>
      </c>
      <c r="C81" s="211" t="s">
        <v>299</v>
      </c>
      <c r="D81" s="203" t="s">
        <v>299</v>
      </c>
      <c r="E81" s="210" t="s">
        <v>305</v>
      </c>
      <c r="F81" s="202" t="s">
        <v>389</v>
      </c>
    </row>
    <row r="82" spans="1:6" ht="25.5">
      <c r="A82" s="206" t="s">
        <v>390</v>
      </c>
      <c r="B82" s="224" t="s">
        <v>391</v>
      </c>
      <c r="C82" s="215" t="s">
        <v>392</v>
      </c>
      <c r="D82" s="208" t="s">
        <v>26</v>
      </c>
      <c r="E82" s="209" t="s">
        <v>299</v>
      </c>
      <c r="F82" s="208" t="s">
        <v>299</v>
      </c>
    </row>
    <row r="83" spans="1:6">
      <c r="A83" s="210" t="s">
        <v>299</v>
      </c>
      <c r="B83" s="222" t="s">
        <v>299</v>
      </c>
      <c r="C83" s="211" t="s">
        <v>393</v>
      </c>
      <c r="D83" s="197" t="s">
        <v>26</v>
      </c>
      <c r="E83" s="210" t="s">
        <v>394</v>
      </c>
      <c r="F83" s="203" t="s">
        <v>299</v>
      </c>
    </row>
    <row r="84" spans="1:6">
      <c r="A84" s="216" t="s">
        <v>299</v>
      </c>
      <c r="B84" s="225" t="s">
        <v>299</v>
      </c>
      <c r="C84" s="218" t="s">
        <v>299</v>
      </c>
      <c r="D84" s="217" t="s">
        <v>299</v>
      </c>
      <c r="E84" s="216" t="s">
        <v>305</v>
      </c>
      <c r="F84" s="219" t="s">
        <v>394</v>
      </c>
    </row>
    <row r="85" spans="1:6" ht="25.5">
      <c r="A85" s="213" t="s">
        <v>395</v>
      </c>
      <c r="B85" s="224" t="s">
        <v>396</v>
      </c>
      <c r="C85" s="215" t="s">
        <v>397</v>
      </c>
      <c r="D85" s="208" t="s">
        <v>347</v>
      </c>
      <c r="E85" s="209" t="s">
        <v>299</v>
      </c>
      <c r="F85" s="208" t="s">
        <v>299</v>
      </c>
    </row>
    <row r="86" spans="1:6">
      <c r="A86" s="210" t="s">
        <v>299</v>
      </c>
      <c r="B86" s="222" t="s">
        <v>299</v>
      </c>
      <c r="C86" s="211">
        <v>2</v>
      </c>
      <c r="D86" s="197" t="s">
        <v>347</v>
      </c>
      <c r="E86" s="210" t="s">
        <v>325</v>
      </c>
      <c r="F86" s="203" t="s">
        <v>299</v>
      </c>
    </row>
    <row r="87" spans="1:6">
      <c r="A87" s="203" t="s">
        <v>299</v>
      </c>
      <c r="B87" s="222" t="s">
        <v>299</v>
      </c>
      <c r="C87" s="203" t="s">
        <v>299</v>
      </c>
      <c r="D87" s="197" t="s">
        <v>299</v>
      </c>
      <c r="E87" s="210" t="s">
        <v>305</v>
      </c>
      <c r="F87" s="202" t="s">
        <v>325</v>
      </c>
    </row>
    <row r="88" spans="1:6">
      <c r="A88" s="202">
        <v>4</v>
      </c>
      <c r="B88" s="223" t="s">
        <v>299</v>
      </c>
      <c r="C88" s="204" t="s">
        <v>398</v>
      </c>
      <c r="D88" s="200" t="s">
        <v>299</v>
      </c>
      <c r="E88" s="200" t="s">
        <v>299</v>
      </c>
      <c r="F88" s="201" t="s">
        <v>299</v>
      </c>
    </row>
    <row r="89" spans="1:6" ht="25.5">
      <c r="A89" s="205" t="s">
        <v>399</v>
      </c>
      <c r="B89" s="224" t="s">
        <v>400</v>
      </c>
      <c r="C89" s="207" t="s">
        <v>401</v>
      </c>
      <c r="D89" s="208" t="s">
        <v>23</v>
      </c>
      <c r="E89" s="209" t="s">
        <v>299</v>
      </c>
      <c r="F89" s="208" t="s">
        <v>299</v>
      </c>
    </row>
    <row r="90" spans="1:6">
      <c r="A90" s="210" t="s">
        <v>299</v>
      </c>
      <c r="B90" s="222" t="s">
        <v>299</v>
      </c>
      <c r="C90" s="211">
        <v>61</v>
      </c>
      <c r="D90" s="197" t="s">
        <v>23</v>
      </c>
      <c r="E90" s="210" t="s">
        <v>402</v>
      </c>
      <c r="F90" s="203" t="s">
        <v>299</v>
      </c>
    </row>
    <row r="91" spans="1:6">
      <c r="A91" s="203" t="s">
        <v>299</v>
      </c>
      <c r="B91" s="222" t="s">
        <v>299</v>
      </c>
      <c r="C91" s="211" t="s">
        <v>299</v>
      </c>
      <c r="D91" s="203" t="s">
        <v>299</v>
      </c>
      <c r="E91" s="210" t="s">
        <v>305</v>
      </c>
      <c r="F91" s="202" t="s">
        <v>402</v>
      </c>
    </row>
    <row r="92" spans="1:6" ht="25.5">
      <c r="A92" s="213" t="s">
        <v>403</v>
      </c>
      <c r="B92" s="224" t="s">
        <v>396</v>
      </c>
      <c r="C92" s="215" t="s">
        <v>404</v>
      </c>
      <c r="D92" s="208" t="s">
        <v>23</v>
      </c>
      <c r="E92" s="209" t="s">
        <v>299</v>
      </c>
      <c r="F92" s="208" t="s">
        <v>299</v>
      </c>
    </row>
    <row r="93" spans="1:6">
      <c r="A93" s="210" t="s">
        <v>299</v>
      </c>
      <c r="B93" s="222" t="s">
        <v>299</v>
      </c>
      <c r="C93" s="211">
        <v>61</v>
      </c>
      <c r="D93" s="197" t="s">
        <v>23</v>
      </c>
      <c r="E93" s="210" t="s">
        <v>402</v>
      </c>
      <c r="F93" s="203" t="s">
        <v>299</v>
      </c>
    </row>
    <row r="94" spans="1:6">
      <c r="A94" s="203" t="s">
        <v>299</v>
      </c>
      <c r="B94" s="222" t="s">
        <v>299</v>
      </c>
      <c r="C94" s="203" t="s">
        <v>299</v>
      </c>
      <c r="D94" s="197" t="s">
        <v>299</v>
      </c>
      <c r="E94" s="210" t="s">
        <v>305</v>
      </c>
      <c r="F94" s="202" t="s">
        <v>402</v>
      </c>
    </row>
    <row r="95" spans="1:6">
      <c r="A95" s="202">
        <v>5</v>
      </c>
      <c r="B95" s="223" t="s">
        <v>299</v>
      </c>
      <c r="C95" s="204" t="s">
        <v>405</v>
      </c>
      <c r="D95" s="200" t="s">
        <v>299</v>
      </c>
      <c r="E95" s="200" t="s">
        <v>299</v>
      </c>
      <c r="F95" s="201" t="s">
        <v>299</v>
      </c>
    </row>
    <row r="96" spans="1:6" ht="38.25">
      <c r="A96" s="212" t="s">
        <v>406</v>
      </c>
      <c r="B96" s="224" t="s">
        <v>407</v>
      </c>
      <c r="C96" s="214" t="s">
        <v>458</v>
      </c>
      <c r="D96" s="208" t="s">
        <v>23</v>
      </c>
      <c r="E96" s="209" t="s">
        <v>299</v>
      </c>
      <c r="F96" s="208" t="s">
        <v>299</v>
      </c>
    </row>
    <row r="97" spans="1:6">
      <c r="A97" s="210" t="s">
        <v>299</v>
      </c>
      <c r="B97" s="222" t="s">
        <v>299</v>
      </c>
      <c r="C97" s="211">
        <v>61</v>
      </c>
      <c r="D97" s="197" t="s">
        <v>23</v>
      </c>
      <c r="E97" s="210" t="s">
        <v>402</v>
      </c>
      <c r="F97" s="203" t="s">
        <v>299</v>
      </c>
    </row>
    <row r="98" spans="1:6">
      <c r="A98" s="203" t="s">
        <v>299</v>
      </c>
      <c r="B98" s="223" t="s">
        <v>299</v>
      </c>
      <c r="C98" s="211" t="s">
        <v>299</v>
      </c>
      <c r="D98" s="203" t="s">
        <v>299</v>
      </c>
      <c r="E98" s="210" t="s">
        <v>305</v>
      </c>
      <c r="F98" s="202" t="s">
        <v>402</v>
      </c>
    </row>
    <row r="99" spans="1:6" ht="38.25">
      <c r="A99" s="213" t="s">
        <v>408</v>
      </c>
      <c r="B99" s="224" t="s">
        <v>409</v>
      </c>
      <c r="C99" s="220" t="s">
        <v>459</v>
      </c>
      <c r="D99" s="208" t="s">
        <v>410</v>
      </c>
      <c r="E99" s="209" t="s">
        <v>299</v>
      </c>
      <c r="F99" s="208" t="s">
        <v>299</v>
      </c>
    </row>
    <row r="100" spans="1:6">
      <c r="A100" s="210" t="s">
        <v>299</v>
      </c>
      <c r="B100" s="222" t="s">
        <v>299</v>
      </c>
      <c r="C100" s="211">
        <v>2</v>
      </c>
      <c r="D100" s="197" t="s">
        <v>410</v>
      </c>
      <c r="E100" s="210" t="s">
        <v>325</v>
      </c>
      <c r="F100" s="203" t="s">
        <v>299</v>
      </c>
    </row>
    <row r="101" spans="1:6">
      <c r="A101" s="203" t="s">
        <v>299</v>
      </c>
      <c r="B101" s="223" t="s">
        <v>299</v>
      </c>
      <c r="C101" s="211" t="s">
        <v>299</v>
      </c>
      <c r="D101" s="203" t="s">
        <v>299</v>
      </c>
      <c r="E101" s="210" t="s">
        <v>305</v>
      </c>
      <c r="F101" s="202" t="s">
        <v>325</v>
      </c>
    </row>
    <row r="102" spans="1:6" ht="25.5">
      <c r="A102" s="206" t="s">
        <v>411</v>
      </c>
      <c r="B102" s="224" t="s">
        <v>412</v>
      </c>
      <c r="C102" s="215" t="s">
        <v>413</v>
      </c>
      <c r="D102" s="208" t="s">
        <v>324</v>
      </c>
      <c r="E102" s="209" t="s">
        <v>299</v>
      </c>
      <c r="F102" s="208" t="s">
        <v>299</v>
      </c>
    </row>
    <row r="103" spans="1:6">
      <c r="A103" s="210" t="s">
        <v>299</v>
      </c>
      <c r="B103" s="222" t="s">
        <v>299</v>
      </c>
      <c r="C103" s="211">
        <v>2</v>
      </c>
      <c r="D103" s="197" t="s">
        <v>324</v>
      </c>
      <c r="E103" s="210" t="s">
        <v>325</v>
      </c>
      <c r="F103" s="203" t="s">
        <v>299</v>
      </c>
    </row>
    <row r="104" spans="1:6">
      <c r="A104" s="203" t="s">
        <v>299</v>
      </c>
      <c r="B104" s="223" t="s">
        <v>299</v>
      </c>
      <c r="C104" s="211" t="s">
        <v>299</v>
      </c>
      <c r="D104" s="203" t="s">
        <v>299</v>
      </c>
      <c r="E104" s="210" t="s">
        <v>305</v>
      </c>
      <c r="F104" s="202" t="s">
        <v>325</v>
      </c>
    </row>
    <row r="105" spans="1:6" ht="51">
      <c r="A105" s="213" t="s">
        <v>414</v>
      </c>
      <c r="B105" s="224" t="s">
        <v>415</v>
      </c>
      <c r="C105" s="220" t="s">
        <v>460</v>
      </c>
      <c r="D105" s="208" t="s">
        <v>23</v>
      </c>
      <c r="E105" s="209" t="s">
        <v>299</v>
      </c>
      <c r="F105" s="208" t="s">
        <v>299</v>
      </c>
    </row>
    <row r="106" spans="1:6">
      <c r="A106" s="210" t="s">
        <v>299</v>
      </c>
      <c r="B106" s="222" t="s">
        <v>299</v>
      </c>
      <c r="C106" s="211">
        <v>53</v>
      </c>
      <c r="D106" s="197" t="s">
        <v>23</v>
      </c>
      <c r="E106" s="210" t="s">
        <v>416</v>
      </c>
      <c r="F106" s="203" t="s">
        <v>299</v>
      </c>
    </row>
    <row r="107" spans="1:6">
      <c r="A107" s="203" t="s">
        <v>299</v>
      </c>
      <c r="B107" s="223" t="s">
        <v>299</v>
      </c>
      <c r="C107" s="211" t="s">
        <v>299</v>
      </c>
      <c r="D107" s="203" t="s">
        <v>299</v>
      </c>
      <c r="E107" s="210" t="s">
        <v>305</v>
      </c>
      <c r="F107" s="202" t="s">
        <v>416</v>
      </c>
    </row>
    <row r="108" spans="1:6" ht="38.25">
      <c r="A108" s="213" t="s">
        <v>417</v>
      </c>
      <c r="B108" s="224" t="s">
        <v>418</v>
      </c>
      <c r="C108" s="215" t="s">
        <v>419</v>
      </c>
      <c r="D108" s="208" t="s">
        <v>23</v>
      </c>
      <c r="E108" s="209" t="s">
        <v>299</v>
      </c>
      <c r="F108" s="208" t="s">
        <v>299</v>
      </c>
    </row>
    <row r="109" spans="1:6">
      <c r="A109" s="210" t="s">
        <v>299</v>
      </c>
      <c r="B109" s="222" t="s">
        <v>299</v>
      </c>
      <c r="C109" s="211">
        <v>61</v>
      </c>
      <c r="D109" s="197" t="s">
        <v>23</v>
      </c>
      <c r="E109" s="210" t="s">
        <v>402</v>
      </c>
      <c r="F109" s="203" t="s">
        <v>299</v>
      </c>
    </row>
    <row r="110" spans="1:6">
      <c r="A110" s="203" t="s">
        <v>299</v>
      </c>
      <c r="B110" s="223" t="s">
        <v>299</v>
      </c>
      <c r="C110" s="211" t="s">
        <v>299</v>
      </c>
      <c r="D110" s="203" t="s">
        <v>299</v>
      </c>
      <c r="E110" s="210" t="s">
        <v>305</v>
      </c>
      <c r="F110" s="202" t="s">
        <v>402</v>
      </c>
    </row>
    <row r="111" spans="1:6" ht="25.5">
      <c r="A111" s="206" t="s">
        <v>420</v>
      </c>
      <c r="B111" s="224" t="s">
        <v>421</v>
      </c>
      <c r="C111" s="207" t="s">
        <v>461</v>
      </c>
      <c r="D111" s="208" t="s">
        <v>24</v>
      </c>
      <c r="E111" s="209" t="s">
        <v>299</v>
      </c>
      <c r="F111" s="208" t="s">
        <v>299</v>
      </c>
    </row>
    <row r="112" spans="1:6">
      <c r="A112" s="210" t="s">
        <v>299</v>
      </c>
      <c r="B112" s="222" t="s">
        <v>299</v>
      </c>
      <c r="C112" s="211">
        <v>2</v>
      </c>
      <c r="D112" s="197" t="s">
        <v>24</v>
      </c>
      <c r="E112" s="210" t="s">
        <v>325</v>
      </c>
      <c r="F112" s="203" t="s">
        <v>299</v>
      </c>
    </row>
    <row r="113" spans="1:6">
      <c r="A113" s="203" t="s">
        <v>299</v>
      </c>
      <c r="B113" s="223" t="s">
        <v>299</v>
      </c>
      <c r="C113" s="210" t="s">
        <v>299</v>
      </c>
      <c r="D113" s="203" t="s">
        <v>299</v>
      </c>
      <c r="E113" s="210" t="s">
        <v>305</v>
      </c>
      <c r="F113" s="202" t="s">
        <v>325</v>
      </c>
    </row>
    <row r="114" spans="1:6" ht="32.25" customHeight="1">
      <c r="A114" s="213" t="s">
        <v>422</v>
      </c>
      <c r="B114" s="224" t="s">
        <v>423</v>
      </c>
      <c r="C114" s="214" t="s">
        <v>462</v>
      </c>
      <c r="D114" s="208" t="s">
        <v>24</v>
      </c>
      <c r="E114" s="209" t="s">
        <v>299</v>
      </c>
      <c r="F114" s="208" t="s">
        <v>299</v>
      </c>
    </row>
    <row r="115" spans="1:6">
      <c r="A115" s="210" t="s">
        <v>299</v>
      </c>
      <c r="B115" s="222" t="s">
        <v>299</v>
      </c>
      <c r="C115" s="211">
        <v>5</v>
      </c>
      <c r="D115" s="197" t="s">
        <v>24</v>
      </c>
      <c r="E115" s="210" t="s">
        <v>424</v>
      </c>
      <c r="F115" s="203" t="s">
        <v>299</v>
      </c>
    </row>
    <row r="116" spans="1:6">
      <c r="A116" s="203" t="s">
        <v>299</v>
      </c>
      <c r="B116" s="223" t="s">
        <v>299</v>
      </c>
      <c r="C116" s="211" t="s">
        <v>299</v>
      </c>
      <c r="D116" s="203" t="s">
        <v>299</v>
      </c>
      <c r="E116" s="210" t="s">
        <v>305</v>
      </c>
      <c r="F116" s="202" t="s">
        <v>424</v>
      </c>
    </row>
    <row r="117" spans="1:6" ht="38.25">
      <c r="A117" s="213" t="s">
        <v>425</v>
      </c>
      <c r="B117" s="224" t="s">
        <v>426</v>
      </c>
      <c r="C117" s="215" t="s">
        <v>427</v>
      </c>
      <c r="D117" s="208" t="s">
        <v>347</v>
      </c>
      <c r="E117" s="209" t="s">
        <v>299</v>
      </c>
      <c r="F117" s="208" t="s">
        <v>299</v>
      </c>
    </row>
    <row r="118" spans="1:6">
      <c r="A118" s="210" t="s">
        <v>299</v>
      </c>
      <c r="B118" s="222" t="s">
        <v>299</v>
      </c>
      <c r="C118" s="211">
        <v>2</v>
      </c>
      <c r="D118" s="197" t="s">
        <v>347</v>
      </c>
      <c r="E118" s="210" t="s">
        <v>325</v>
      </c>
      <c r="F118" s="203" t="s">
        <v>299</v>
      </c>
    </row>
    <row r="119" spans="1:6">
      <c r="A119" s="203" t="s">
        <v>299</v>
      </c>
      <c r="B119" s="223" t="s">
        <v>299</v>
      </c>
      <c r="C119" s="211" t="s">
        <v>299</v>
      </c>
      <c r="D119" s="203" t="s">
        <v>299</v>
      </c>
      <c r="E119" s="210" t="s">
        <v>305</v>
      </c>
      <c r="F119" s="202" t="s">
        <v>325</v>
      </c>
    </row>
    <row r="120" spans="1:6" ht="38.25">
      <c r="A120" s="213" t="s">
        <v>428</v>
      </c>
      <c r="B120" s="224" t="s">
        <v>429</v>
      </c>
      <c r="C120" s="220" t="s">
        <v>463</v>
      </c>
      <c r="D120" s="208" t="s">
        <v>24</v>
      </c>
      <c r="E120" s="209" t="s">
        <v>299</v>
      </c>
      <c r="F120" s="208" t="s">
        <v>299</v>
      </c>
    </row>
    <row r="121" spans="1:6">
      <c r="A121" s="210" t="s">
        <v>299</v>
      </c>
      <c r="B121" s="222" t="s">
        <v>299</v>
      </c>
      <c r="C121" s="211">
        <v>2</v>
      </c>
      <c r="D121" s="197" t="s">
        <v>24</v>
      </c>
      <c r="E121" s="210" t="s">
        <v>325</v>
      </c>
      <c r="F121" s="203" t="s">
        <v>299</v>
      </c>
    </row>
    <row r="122" spans="1:6">
      <c r="A122" s="216" t="s">
        <v>299</v>
      </c>
      <c r="B122" s="225" t="s">
        <v>299</v>
      </c>
      <c r="C122" s="218" t="s">
        <v>299</v>
      </c>
      <c r="D122" s="217" t="s">
        <v>299</v>
      </c>
      <c r="E122" s="216" t="s">
        <v>305</v>
      </c>
      <c r="F122" s="219" t="s">
        <v>325</v>
      </c>
    </row>
    <row r="123" spans="1:6" ht="51">
      <c r="A123" s="213" t="s">
        <v>430</v>
      </c>
      <c r="B123" s="224" t="s">
        <v>429</v>
      </c>
      <c r="C123" s="220" t="s">
        <v>464</v>
      </c>
      <c r="D123" s="208" t="s">
        <v>24</v>
      </c>
      <c r="E123" s="209" t="s">
        <v>299</v>
      </c>
      <c r="F123" s="208" t="s">
        <v>299</v>
      </c>
    </row>
    <row r="124" spans="1:6">
      <c r="A124" s="210" t="s">
        <v>299</v>
      </c>
      <c r="B124" s="222" t="s">
        <v>299</v>
      </c>
      <c r="C124" s="211">
        <v>4</v>
      </c>
      <c r="D124" s="197" t="s">
        <v>24</v>
      </c>
      <c r="E124" s="210" t="s">
        <v>333</v>
      </c>
      <c r="F124" s="203" t="s">
        <v>299</v>
      </c>
    </row>
    <row r="125" spans="1:6">
      <c r="A125" s="203" t="s">
        <v>299</v>
      </c>
      <c r="B125" s="223" t="s">
        <v>299</v>
      </c>
      <c r="C125" s="211" t="s">
        <v>299</v>
      </c>
      <c r="D125" s="203" t="s">
        <v>299</v>
      </c>
      <c r="E125" s="210" t="s">
        <v>305</v>
      </c>
      <c r="F125" s="202" t="s">
        <v>333</v>
      </c>
    </row>
    <row r="126" spans="1:6" ht="51">
      <c r="A126" s="213" t="s">
        <v>431</v>
      </c>
      <c r="B126" s="224" t="s">
        <v>429</v>
      </c>
      <c r="C126" s="220" t="s">
        <v>465</v>
      </c>
      <c r="D126" s="208" t="s">
        <v>24</v>
      </c>
      <c r="E126" s="209" t="s">
        <v>299</v>
      </c>
      <c r="F126" s="208" t="s">
        <v>299</v>
      </c>
    </row>
    <row r="127" spans="1:6">
      <c r="A127" s="210" t="s">
        <v>299</v>
      </c>
      <c r="B127" s="222" t="s">
        <v>299</v>
      </c>
      <c r="C127" s="211">
        <v>2</v>
      </c>
      <c r="D127" s="197" t="s">
        <v>24</v>
      </c>
      <c r="E127" s="210" t="s">
        <v>325</v>
      </c>
      <c r="F127" s="203" t="s">
        <v>299</v>
      </c>
    </row>
    <row r="128" spans="1:6">
      <c r="A128" s="203" t="s">
        <v>299</v>
      </c>
      <c r="B128" s="223" t="s">
        <v>299</v>
      </c>
      <c r="C128" s="211" t="s">
        <v>299</v>
      </c>
      <c r="D128" s="203" t="s">
        <v>299</v>
      </c>
      <c r="E128" s="210" t="s">
        <v>305</v>
      </c>
      <c r="F128" s="202" t="s">
        <v>325</v>
      </c>
    </row>
    <row r="129" spans="1:6" ht="38.25">
      <c r="A129" s="213" t="s">
        <v>432</v>
      </c>
      <c r="B129" s="224" t="s">
        <v>429</v>
      </c>
      <c r="C129" s="220" t="s">
        <v>466</v>
      </c>
      <c r="D129" s="208" t="s">
        <v>24</v>
      </c>
      <c r="E129" s="209" t="s">
        <v>299</v>
      </c>
      <c r="F129" s="208" t="s">
        <v>299</v>
      </c>
    </row>
    <row r="130" spans="1:6">
      <c r="A130" s="210" t="s">
        <v>299</v>
      </c>
      <c r="B130" s="222" t="s">
        <v>299</v>
      </c>
      <c r="C130" s="211">
        <v>2</v>
      </c>
      <c r="D130" s="197" t="s">
        <v>24</v>
      </c>
      <c r="E130" s="210" t="s">
        <v>325</v>
      </c>
      <c r="F130" s="203" t="s">
        <v>299</v>
      </c>
    </row>
    <row r="131" spans="1:6">
      <c r="A131" s="203" t="s">
        <v>299</v>
      </c>
      <c r="B131" s="223" t="s">
        <v>299</v>
      </c>
      <c r="C131" s="211" t="s">
        <v>299</v>
      </c>
      <c r="D131" s="203" t="s">
        <v>299</v>
      </c>
      <c r="E131" s="210" t="s">
        <v>305</v>
      </c>
      <c r="F131" s="202" t="s">
        <v>325</v>
      </c>
    </row>
    <row r="132" spans="1:6" ht="25.5">
      <c r="A132" s="206" t="s">
        <v>433</v>
      </c>
      <c r="B132" s="222" t="s">
        <v>434</v>
      </c>
      <c r="C132" s="215" t="s">
        <v>435</v>
      </c>
      <c r="D132" s="208" t="s">
        <v>30</v>
      </c>
      <c r="E132" s="209" t="s">
        <v>299</v>
      </c>
      <c r="F132" s="208" t="s">
        <v>299</v>
      </c>
    </row>
    <row r="133" spans="1:6">
      <c r="A133" s="210" t="s">
        <v>299</v>
      </c>
      <c r="B133" s="222" t="s">
        <v>299</v>
      </c>
      <c r="C133" s="211">
        <v>1</v>
      </c>
      <c r="D133" s="197" t="s">
        <v>30</v>
      </c>
      <c r="E133" s="210" t="s">
        <v>436</v>
      </c>
      <c r="F133" s="203" t="s">
        <v>299</v>
      </c>
    </row>
    <row r="134" spans="1:6">
      <c r="A134" s="203" t="s">
        <v>299</v>
      </c>
      <c r="B134" s="222" t="s">
        <v>299</v>
      </c>
      <c r="C134" s="203" t="s">
        <v>299</v>
      </c>
      <c r="D134" s="197" t="s">
        <v>299</v>
      </c>
      <c r="E134" s="210" t="s">
        <v>305</v>
      </c>
      <c r="F134" s="202" t="s">
        <v>436</v>
      </c>
    </row>
    <row r="135" spans="1:6">
      <c r="A135" s="202">
        <v>6</v>
      </c>
      <c r="B135" s="223" t="s">
        <v>299</v>
      </c>
      <c r="C135" s="204" t="s">
        <v>437</v>
      </c>
      <c r="D135" s="200" t="s">
        <v>299</v>
      </c>
      <c r="E135" s="200" t="s">
        <v>299</v>
      </c>
      <c r="F135" s="201" t="s">
        <v>299</v>
      </c>
    </row>
    <row r="136" spans="1:6" ht="41.25" customHeight="1">
      <c r="A136" s="212" t="s">
        <v>438</v>
      </c>
      <c r="B136" s="224" t="s">
        <v>439</v>
      </c>
      <c r="C136" s="214" t="s">
        <v>467</v>
      </c>
      <c r="D136" s="213" t="s">
        <v>440</v>
      </c>
      <c r="E136" s="209" t="s">
        <v>299</v>
      </c>
      <c r="F136" s="208" t="s">
        <v>299</v>
      </c>
    </row>
    <row r="137" spans="1:6" ht="51">
      <c r="A137" s="210" t="s">
        <v>299</v>
      </c>
      <c r="B137" s="222" t="s">
        <v>299</v>
      </c>
      <c r="C137" s="215">
        <v>1</v>
      </c>
      <c r="D137" s="213" t="s">
        <v>440</v>
      </c>
      <c r="E137" s="209" t="s">
        <v>436</v>
      </c>
      <c r="F137" s="203" t="s">
        <v>299</v>
      </c>
    </row>
    <row r="138" spans="1:6">
      <c r="A138" s="203" t="s">
        <v>299</v>
      </c>
      <c r="B138" s="223" t="s">
        <v>299</v>
      </c>
      <c r="C138" s="211" t="s">
        <v>299</v>
      </c>
      <c r="D138" s="203" t="s">
        <v>299</v>
      </c>
      <c r="E138" s="210" t="s">
        <v>305</v>
      </c>
      <c r="F138" s="202" t="s">
        <v>436</v>
      </c>
    </row>
    <row r="139" spans="1:6" ht="38.25">
      <c r="A139" s="213" t="s">
        <v>441</v>
      </c>
      <c r="B139" s="224" t="s">
        <v>442</v>
      </c>
      <c r="C139" s="215" t="s">
        <v>443</v>
      </c>
      <c r="D139" s="213" t="s">
        <v>444</v>
      </c>
      <c r="E139" s="209" t="s">
        <v>299</v>
      </c>
      <c r="F139" s="208" t="s">
        <v>299</v>
      </c>
    </row>
    <row r="140" spans="1:6" ht="38.25">
      <c r="A140" s="210" t="s">
        <v>299</v>
      </c>
      <c r="B140" s="222" t="s">
        <v>299</v>
      </c>
      <c r="C140" s="215">
        <v>1</v>
      </c>
      <c r="D140" s="213" t="s">
        <v>444</v>
      </c>
      <c r="E140" s="209" t="s">
        <v>436</v>
      </c>
      <c r="F140" s="203" t="s">
        <v>299</v>
      </c>
    </row>
    <row r="141" spans="1:6">
      <c r="A141" s="216" t="s">
        <v>299</v>
      </c>
      <c r="B141" s="225" t="s">
        <v>299</v>
      </c>
      <c r="C141" s="218" t="s">
        <v>299</v>
      </c>
      <c r="D141" s="217" t="s">
        <v>299</v>
      </c>
      <c r="E141" s="216" t="s">
        <v>305</v>
      </c>
      <c r="F141" s="219" t="s">
        <v>436</v>
      </c>
    </row>
  </sheetData>
  <mergeCells count="2">
    <mergeCell ref="A1:F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drog-most</vt:lpstr>
      <vt:lpstr>kanalizacja</vt:lpstr>
      <vt:lpstr>'drog-most'!katalog_2</vt:lpstr>
      <vt:lpstr>'drog-most'!katalog_3</vt:lpstr>
      <vt:lpstr>'drog-most'!Obszar_wydruku</vt:lpstr>
      <vt:lpstr>'drog-most'!Tytuły_wydruku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</dc:creator>
  <cp:lastModifiedBy>MZDW Zbigniew Wcisło</cp:lastModifiedBy>
  <cp:lastPrinted>2023-02-24T09:30:05Z</cp:lastPrinted>
  <dcterms:created xsi:type="dcterms:W3CDTF">2008-05-15T13:17:11Z</dcterms:created>
  <dcterms:modified xsi:type="dcterms:W3CDTF">2024-11-28T10:00:49Z</dcterms:modified>
</cp:coreProperties>
</file>