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010" tabRatio="547" activeTab="0"/>
  </bookViews>
  <sheets>
    <sheet name="KOSZTORYS INWESTORSKI" sheetId="1" r:id="rId1"/>
  </sheets>
  <definedNames>
    <definedName name="Excel_BuiltIn_Print_Area_1" localSheetId="0">'KOSZTORYS INWESTORSKI'!$A$1:$D$115</definedName>
    <definedName name="Excel_BuiltIn_Print_Area_1">#REF!</definedName>
    <definedName name="Excel_BuiltIn_Print_Area_11" localSheetId="0">'KOSZTORYS INWESTORSKI'!$A$1:$D$111</definedName>
    <definedName name="Excel_BuiltIn_Print_Area_11">#REF!</definedName>
    <definedName name="Excel_BuiltIn_Print_Area_1_1" localSheetId="0">'KOSZTORYS INWESTORSKI'!$A$1:$D$179</definedName>
    <definedName name="Excel_BuiltIn_Print_Area_1_1">#REF!</definedName>
    <definedName name="Excel_BuiltIn_Print_Area_1_11" localSheetId="0">'KOSZTORYS INWESTORSKI'!$A$1:$D$164</definedName>
    <definedName name="Excel_BuiltIn_Print_Area_1_11">#REF!</definedName>
    <definedName name="Excel_BuiltIn_Print_Area_1_1_1" localSheetId="0">'KOSZTORYS INWESTORSKI'!$A$1:$D$160</definedName>
    <definedName name="Excel_BuiltIn_Print_Area_1_1_1">#REF!</definedName>
    <definedName name="Excel_BuiltIn_Print_Area_1_1_11" localSheetId="0">'KOSZTORYS INWESTORSKI'!$A$1:$D$137</definedName>
    <definedName name="Excel_BuiltIn_Print_Area_1_1_11">#REF!</definedName>
    <definedName name="Excel_BuiltIn_Print_Area_1_1_1_1" localSheetId="0">'KOSZTORYS INWESTORSKI'!$A$1:$D$129</definedName>
    <definedName name="Excel_BuiltIn_Print_Area_1_1_1_1">#REF!</definedName>
    <definedName name="Excel_BuiltIn_Print_Area_1_1_1_1_1" localSheetId="0">'KOSZTORYS INWESTORSKI'!$A$1:$D$119</definedName>
    <definedName name="Excel_BuiltIn_Print_Area_1_1_1_1_1">#REF!</definedName>
    <definedName name="Excel_BuiltIn_Print_Area_1_1_1_1_11" localSheetId="0">'KOSZTORYS INWESTORSKI'!$A$1:$D$115</definedName>
    <definedName name="Excel_BuiltIn_Print_Area_1_1_1_1_11">#REF!</definedName>
    <definedName name="Excel_BuiltIn_Print_Area_1_1_1_1_1_1" localSheetId="0">'KOSZTORYS INWESTORSKI'!$A$1:$D$115</definedName>
    <definedName name="Excel_BuiltIn_Print_Area_1_1_1_1_1_1">#REF!</definedName>
    <definedName name="Excel_BuiltIn_Print_Area_1_1_1_1_1_11" localSheetId="0">'KOSZTORYS INWESTORSKI'!$A$1:$D$105</definedName>
    <definedName name="Excel_BuiltIn_Print_Area_1_1_1_1_1_11">#REF!</definedName>
    <definedName name="Excel_BuiltIn_Print_Area_1_1_1_1_1_1_1" localSheetId="0">'KOSZTORYS INWESTORSKI'!$A$1:$D$114</definedName>
    <definedName name="Excel_BuiltIn_Print_Area_1_1_1_1_1_1_1">#REF!</definedName>
    <definedName name="Excel_BuiltIn_Print_Area_1_1_1_1_1_1_1_1" localSheetId="0">'KOSZTORYS INWESTORSKI'!$A$1:$D$113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'KOSZTORYS INWESTORSKI'!$A$1:$D$115</definedName>
    <definedName name="Excel_BuiltIn_Print_Area_2_1">#REF!</definedName>
    <definedName name="Excel_BuiltIn_Print_Area_2_1_1" localSheetId="0">'KOSZTORYS INWESTORSKI'!$A$1:$D$123</definedName>
    <definedName name="Excel_BuiltIn_Print_Area_2_1_1">#REF!</definedName>
    <definedName name="Excel_BuiltIn_Print_Area_2_1_1_1" localSheetId="0">'KOSZTORYS INWESTORSKI'!$A$1:$D$115</definedName>
    <definedName name="Excel_BuiltIn_Print_Area_2_1_1_1">#REF!</definedName>
    <definedName name="Excel_BuiltIn_Print_Area_2_1_1_1_1" localSheetId="0">'KOSZTORYS INWESTORSKI'!$A$1:$D$115</definedName>
    <definedName name="Excel_BuiltIn_Print_Area_2_1_1_1_1">#REF!</definedName>
    <definedName name="Excel_BuiltIn_Print_Area_2_1_1_1_1_1" localSheetId="0">'KOSZTORYS INWESTORSKI'!$A$1:$D$115</definedName>
    <definedName name="Excel_BuiltIn_Print_Area_2_1_1_1_1_1">#REF!</definedName>
    <definedName name="Excel_BuiltIn_Print_Area_2_1_1_1_1_1_1_1" localSheetId="0">'KOSZTORYS INWESTORSKI'!$A$1:$D$113</definedName>
    <definedName name="Excel_BuiltIn_Print_Area_2_1_1_1_1_1_1_1">#REF!</definedName>
    <definedName name="Excel_BuiltIn_Print_Area_2_1_1_1_1_1_1_1_1" localSheetId="0">'KOSZTORYS INWESTORSKI'!$A$1:$D$115</definedName>
    <definedName name="Excel_BuiltIn_Print_Area_2_1_1_1_1_1_1_1_1">#REF!</definedName>
    <definedName name="Excel_BuiltIn_Print_Area_2_1_1_1_1_1_1_1_1_1" localSheetId="0">'KOSZTORYS INWESTORSKI'!$A$1:$D$115</definedName>
    <definedName name="Excel_BuiltIn_Print_Area_2_1_1_1_1_1_1_1_1_1">#REF!</definedName>
    <definedName name="Excel_BuiltIn_Print_Area_2_1_1_1_1_1_1_1_1_1_1" localSheetId="0">'KOSZTORYS INWESTORSKI'!$A$1:$D$115</definedName>
    <definedName name="Excel_BuiltIn_Print_Area_2_1_1_1_1_1_1_1_1_1_1">#REF!</definedName>
    <definedName name="Excel_BuiltIn_Print_Area_2_1_1_1_1_1_1_1_1_1_1_1" localSheetId="0">'KOSZTORYS INWESTORSKI'!$A$1:$D$105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'KOSZTORYS INWESTORSKI'!$A$1:$G$113</definedName>
    <definedName name="Z_D3AC4601_A7CA_463E_92E7_9E1048DF6216_.wvu.PrintArea" localSheetId="0" hidden="1">'KOSZTORYS INWESTORSKI'!$A$1:$D$105</definedName>
  </definedNames>
  <calcPr fullCalcOnLoad="1"/>
</workbook>
</file>

<file path=xl/sharedStrings.xml><?xml version="1.0" encoding="utf-8"?>
<sst xmlns="http://schemas.openxmlformats.org/spreadsheetml/2006/main" count="424" uniqueCount="150">
  <si>
    <t>Lp.</t>
  </si>
  <si>
    <t>Pozycja wg 
specyfikacji</t>
  </si>
  <si>
    <t>Wyszczególnienie elementów
 rozliczeniowych</t>
  </si>
  <si>
    <t>x</t>
  </si>
  <si>
    <t>D.01.00.00</t>
  </si>
  <si>
    <t>*</t>
  </si>
  <si>
    <t>D.01.01.01</t>
  </si>
  <si>
    <t xml:space="preserve">Odtworzenie trasy i punktów wysokościowych </t>
  </si>
  <si>
    <t>km</t>
  </si>
  <si>
    <t>szt.</t>
  </si>
  <si>
    <t>D.01.02.04</t>
  </si>
  <si>
    <t>m</t>
  </si>
  <si>
    <t>D.04.00.00</t>
  </si>
  <si>
    <t>D.04.01.01</t>
  </si>
  <si>
    <t>D.04.04.02</t>
  </si>
  <si>
    <t>D.05.00.00</t>
  </si>
  <si>
    <t>Nawierzchnia z kostki brukowej betonowej</t>
  </si>
  <si>
    <t>D.06.00.00</t>
  </si>
  <si>
    <t>D.06.01.01</t>
  </si>
  <si>
    <t>Humusowanie  z obsianiem trawą - warstwa hum.  grub.  10 cm - humus z dowozu</t>
  </si>
  <si>
    <t>D. 08.00.00</t>
  </si>
  <si>
    <t>D 08.01.01</t>
  </si>
  <si>
    <t>Krawężniki betonowe</t>
  </si>
  <si>
    <t>D 08.03.01</t>
  </si>
  <si>
    <t>Betonowe obrzeża chodnikowe</t>
  </si>
  <si>
    <t>Umocnienie powierzchniowe skarp, rowów , ścieków i terenów zielonych</t>
  </si>
  <si>
    <t>D.04.03.01</t>
  </si>
  <si>
    <t xml:space="preserve">Oczyszczenie i skropienie warstw konstrukcyjnych </t>
  </si>
  <si>
    <t xml:space="preserve">Oczyszczenie warstw niebitumicznych </t>
  </si>
  <si>
    <t>Oczyszczenie warstw bitumicznych</t>
  </si>
  <si>
    <t>Cena jednostkowa 
[zł]</t>
  </si>
  <si>
    <t>Wartość 
[zł]</t>
  </si>
  <si>
    <t>D.05.03.05a</t>
  </si>
  <si>
    <t>Nawierzchnia z betonu asfaltowego - w.ścieralna</t>
  </si>
  <si>
    <t>D.05.03.05b</t>
  </si>
  <si>
    <t>D-02.00.00.</t>
  </si>
  <si>
    <t>D-02.03.01.</t>
  </si>
  <si>
    <t>m3</t>
  </si>
  <si>
    <t xml:space="preserve">Wykonanie nasypów  </t>
  </si>
  <si>
    <t>D. 07.00.00</t>
  </si>
  <si>
    <t>D.07.02.01</t>
  </si>
  <si>
    <t>kwota netto [zł]</t>
  </si>
  <si>
    <t>kwota brutto [zł]</t>
  </si>
  <si>
    <t>D. 07.01.02</t>
  </si>
  <si>
    <t>Linie ciągłe</t>
  </si>
  <si>
    <t>Linie przerywane</t>
  </si>
  <si>
    <t>Linie na skrzyżowaniach i przejściach</t>
  </si>
  <si>
    <t>Ustawienie słupków stalowych fi 70 mm</t>
  </si>
  <si>
    <t>Oznakowanie poziome dróg ( grubowarstwowe)</t>
  </si>
  <si>
    <t>Zdjęcie tarcz znaków drogowych (z odwozem)</t>
  </si>
  <si>
    <t>Podbudowa z betonu asfaltowego</t>
  </si>
  <si>
    <t>D.04.07.01</t>
  </si>
  <si>
    <t>D.05.03.13a</t>
  </si>
  <si>
    <t>Nawierzchnia z mieszanki grysowo-mastyksowej SMA</t>
  </si>
  <si>
    <t>D-05.03.23.a</t>
  </si>
  <si>
    <t>D.06.03.01</t>
  </si>
  <si>
    <t xml:space="preserve">Wykonanie nasypów mechanicznie z gruntu kat. I-IV uzyskanego z dokopu (z dowozem) </t>
  </si>
  <si>
    <t>VAT 23% [zł]</t>
  </si>
  <si>
    <t xml:space="preserve">ROBOTY PRZYGOTOWAWCZE </t>
  </si>
  <si>
    <t>ROBOTY ZIEMNE</t>
  </si>
  <si>
    <t>PODBUDOWY</t>
  </si>
  <si>
    <t>NAWIERZCHNIE</t>
  </si>
  <si>
    <t>ROBOTY WYKOŃCZENIOWE</t>
  </si>
  <si>
    <t>OZNAKOWANIE DRÓG i URZĄDZENIA BEZPIECZEŃSTWA RUCHU</t>
  </si>
  <si>
    <t>ELEMENTY ULIC</t>
  </si>
  <si>
    <t>Roboty ziemne z transportem urobku na odkład wykonawcy wraz z utylizacją</t>
  </si>
  <si>
    <t>D-02.01.01</t>
  </si>
  <si>
    <t xml:space="preserve">Ustawienie znaków ostrzegawczych  (folia 2 generacji) </t>
  </si>
  <si>
    <t xml:space="preserve">Rozbiórka elementów dróg  </t>
  </si>
  <si>
    <t>Wykonanie wykopów</t>
  </si>
  <si>
    <t>Rozebranie barier drogowych stalowych (z odwozem)</t>
  </si>
  <si>
    <t>Rozebranie słupków do znaków drogowych</t>
  </si>
  <si>
    <t>D.01.02.01</t>
  </si>
  <si>
    <t>Usunięcie drzew i krzewów</t>
  </si>
  <si>
    <t>t</t>
  </si>
  <si>
    <t>Nawierzchnia z kostki kamiennej</t>
  </si>
  <si>
    <t>D.05.03.27</t>
  </si>
  <si>
    <t>Zabezpieczenie geosiatką nawierzchni asfaltowej przed spękaniami odbitymi</t>
  </si>
  <si>
    <t xml:space="preserve">Ustawienie znaków zakazu  (folia 2 generacji) </t>
  </si>
  <si>
    <t xml:space="preserve">Ustawienie znaków informacyjnych  (folia 2 generacji) </t>
  </si>
  <si>
    <t>kpl.</t>
  </si>
  <si>
    <t>D. 07.05.01</t>
  </si>
  <si>
    <t>Bariery ochronne stalowe</t>
  </si>
  <si>
    <t>Koryto wraz z profilowaniem i zagęszczaniem podłoża
(koryto pod konstrukcje nawierzchni)</t>
  </si>
  <si>
    <t>D.05.03.01</t>
  </si>
  <si>
    <t>Rozebranie nawierzchni z kruszywa kamiennego gr. do 20 cm (z odwozem)</t>
  </si>
  <si>
    <t>Wykonanie warstwy wyrównawczej z AC16W gr. min. 3 cm (średnio 5 cm)</t>
  </si>
  <si>
    <t xml:space="preserve">Ustawienie bariery ochronnej stalowej jednostronnej </t>
  </si>
  <si>
    <t>Rozebranie obrzeży betonowych (z odwozem)</t>
  </si>
  <si>
    <t>Ustawienie oporników betonowych 12x25 cm na ławie  z betonu C12/15 z oporem</t>
  </si>
  <si>
    <t xml:space="preserve">Ustawienie krawężników betonowych wysepkowych 25x30 cm na ławie z oporem  z betonu C12/15 </t>
  </si>
  <si>
    <t>Słupki prowadzące i krawędziowe z tworzyw sztucznych mocowane do bariery</t>
  </si>
  <si>
    <t xml:space="preserve">Ustawienie znaków drogowych uzupełniających (folia 2 generacji) </t>
  </si>
  <si>
    <t>Jednostka</t>
  </si>
  <si>
    <t>nazwa</t>
  </si>
  <si>
    <t>ilość</t>
  </si>
  <si>
    <t>PRZEBUDOWA DROGI POWIATOWEJ NR 1278F NA ODCINKU MIECHÓW-SULĘCIN</t>
  </si>
  <si>
    <t>CPV - 45100000-8 - PRZYGOTOWANIE TERENU POD BUDOWĘ</t>
  </si>
  <si>
    <t xml:space="preserve"> 45200000-9 - ROBOTY BUDOWLANE W ZAKRESIE INŻYNIERII LĄDOWEJ</t>
  </si>
  <si>
    <t xml:space="preserve">Roboty pomiarowe na drogach powiatowych </t>
  </si>
  <si>
    <t>Wykonanie frezowania nawierzchni asfaltowych na zimno, grubość frezowania 0-4cm (średnio 2 cm) (z odwozem)</t>
  </si>
  <si>
    <r>
      <t>m</t>
    </r>
    <r>
      <rPr>
        <vertAlign val="superscript"/>
        <sz val="8"/>
        <rFont val="Calibri"/>
        <family val="2"/>
      </rPr>
      <t>2</t>
    </r>
  </si>
  <si>
    <t xml:space="preserve">Wykonanie warstwy ścieralnej z SMA8 PMB 45/80-55  gr. 3 cm </t>
  </si>
  <si>
    <t xml:space="preserve">Wykonanie warstwy wiążącej z AC16W 35/50 gr.warstwy 4 cm </t>
  </si>
  <si>
    <t xml:space="preserve">Wykonanie warstwy ścieralnej z betonu asfaltowego AC11S 50/70 gr.warstwy 4 cm </t>
  </si>
  <si>
    <t>Wykonanie podbudowy z betonu asfaltowego AC22P gr.warstwy 9 cm</t>
  </si>
  <si>
    <t>Wykonanie podbudowy z betonu asfaltowego AC22P gr.warstwy 6 cm</t>
  </si>
  <si>
    <t>Wykonanie podbudowy z betonu asfaltowego AC22P gr.warstwy 4 cm</t>
  </si>
  <si>
    <t>Wykonanie warstwy z kostki kamiennej gr. 16/20cm, na podsypce cementowo-piaskowej gr. 3-5 cm. Wypełnienie spoin zaprawą fugową epoksydową wysokowytrzymałą do fugowania nawierzchni obciążonych ruchem samochodowym ciężkim.</t>
  </si>
  <si>
    <t>Wykonanie warstwy z kostki kamiennej gr. 9/11cm, na podsypce cementowo-piaskowej gr. 3-5 cm. Wypełnienie spoin grysem kamiennym 0/4mm.</t>
  </si>
  <si>
    <t xml:space="preserve">Wykonanie regulacji wysokościowej nawierzchni z kostki betonowej z rozbiórki na podsypce cementowo -piaskowej 1:4 gr. min.3 cm </t>
  </si>
  <si>
    <t>Wykonanie podbudowy  z mieszanki kruszywa niezwiązanego C90/3  
0/31,5 stabilizowanego mechanicznie gr.warstwy 15 cm</t>
  </si>
  <si>
    <t>Wykonanie podbudowy  z mieszanki kruszywa niezwiązanego C90/3  
0/31,5 stabilizowanego mechanicznie gr.warstwy 20 cm</t>
  </si>
  <si>
    <t xml:space="preserve">Ustawienie słupków krawędziowych z tworzyw sztucznych </t>
  </si>
  <si>
    <t xml:space="preserve">Ustawienie na poboczu słupków prowadzących z tworzyw sztucznych </t>
  </si>
  <si>
    <t>Punktowy element odblaskowy prowadzący mocowane do bariery</t>
  </si>
  <si>
    <t xml:space="preserve">Montaż tablic do oznaczania ograniczeń skrajni pionowej drogi. Montaż do konstrukcji wiaduktu kolejowego </t>
  </si>
  <si>
    <t xml:space="preserve">Ustawienie tablic do oznaczania ograniczeń skrajni poziomej drogi. </t>
  </si>
  <si>
    <t>Montaż punktowych elementów odblaskowych dwustronnych</t>
  </si>
  <si>
    <t>Rozebranie nawierzchni bitumicznej na zjazdach gr. warstwy  6 cm (z odwozem)</t>
  </si>
  <si>
    <t>Rozebranie nawierzchni z kostki betonowej (z oczyszczeniem, spaletowaniem i odwozem na składowisko Zamawiającego do 5km)</t>
  </si>
  <si>
    <t>Rozebranie podbudowy jezdni gr. do 35 cm - średnio 25 cm (kruszywo kamienne, brukowiec kamienny, kostka kamienna, chudy beton) (z odwozem)</t>
  </si>
  <si>
    <t>Rozebranie podbudowy zjazdów gr. do 15 cm (kruszywo kamienne, brukowiec kamienny, kostka kamienna, chudy beton) (z odwozem)</t>
  </si>
  <si>
    <t>D.10.00.00</t>
  </si>
  <si>
    <t>INNE ROBOTY</t>
  </si>
  <si>
    <t>D.10.01.01</t>
  </si>
  <si>
    <t>Inne elementy zagospodarowania</t>
  </si>
  <si>
    <t>Nawierzchnia z betonu asfaltowego - w.wiążąca i w.wyrównawcza</t>
  </si>
  <si>
    <t>Wykonanie warstwy wyrównawczej z AC16W gr. min. 3 cm (średnio 7 cm)</t>
  </si>
  <si>
    <t>Rozebranie nawierzchni z betonu cementowego gr. do 20 cm (z odwozem i utylizacją)</t>
  </si>
  <si>
    <t>Rozebranie krawężników betonowych wraz z ławą betonową (z odwozem i utylizacją)</t>
  </si>
  <si>
    <t>Skropienie warstw bitumicznych</t>
  </si>
  <si>
    <t xml:space="preserve">Skropienie warstw niebitumicznych </t>
  </si>
  <si>
    <t>Wykonanie frezowania nawierzchni asfaltowych na zimno, grubość frezowania 4cm (materiał z rozbiórki przeznaczony do ponownego wbudowania jako składnik mieszanki optymalnej na poboczach)</t>
  </si>
  <si>
    <t>Frezowanie nawierzchni asfaltowych na zimno</t>
  </si>
  <si>
    <t>Rozebranie nawierzchni bitumicznej po wcześniejszym frezowaniu (w. asfaltowe i smołowe) gr. warstwy do 10 cm (średnio 7 cm) (z odwozem i utylizacją)</t>
  </si>
  <si>
    <t>Profilowanie i zagęszczanie podłoża  wykonywane mechanicznie w gruncie kat.  II-IV</t>
  </si>
  <si>
    <t>Podbudowa z mieszanki niezwiązanej kruszywa stabilizowana mechanicznie</t>
  </si>
  <si>
    <t xml:space="preserve">Ustawienie znaków nakazu wraz z słupkami przeszkodowymi  (folia 2 generacji) - oznakowanie aktywne zasilane z ogniw fotowoltaicznych montowanych na maszcie </t>
  </si>
  <si>
    <t>Ułożenie geosiatki szklano-węglowej 120/120 kN/m</t>
  </si>
  <si>
    <t>Oznakowanie pionowe dróg</t>
  </si>
  <si>
    <t>D.07.02.02</t>
  </si>
  <si>
    <t>Znaki kilometrowe i hektometrowe</t>
  </si>
  <si>
    <t>Pobocze umocnione mieszanką destruktu i pospółki</t>
  </si>
  <si>
    <t xml:space="preserve">Pobocze umocnione mieszanką destruktu asfaltowego zmieszanego z pospółką w proporcji 1:1 - grubość warstwy 15 cm </t>
  </si>
  <si>
    <t>D.05.03.11</t>
  </si>
  <si>
    <t>KALKULACJA UPROSZCZONA</t>
  </si>
  <si>
    <r>
      <rPr>
        <b/>
        <sz val="16"/>
        <color indexed="30"/>
        <rFont val="Calibri"/>
        <family val="2"/>
      </rPr>
      <t>ETAP 1</t>
    </r>
    <r>
      <rPr>
        <b/>
        <sz val="14"/>
        <color indexed="3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- ODCINEK OD KM 17+600,00 do km 19+057,87</t>
    </r>
  </si>
  <si>
    <t>Montaż punktowych elementów odblaskowych o odbłyśniku wielokierunkowym 360o ze szkła hartowanego w kolorze białym i średnicy 50mm</t>
  </si>
  <si>
    <t>Ustawienie krawężników betonowych najazdowych 15x22 cm na ławie z oporem
 z betonu C12/15 - h=+12 cm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</si>
</sst>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0.0"/>
    <numFmt numFmtId="166" formatCode="000"/>
    <numFmt numFmtId="167" formatCode="#,##0.0"/>
    <numFmt numFmtId="168" formatCode="0.000"/>
    <numFmt numFmtId="169" formatCode="d.00.00.00\."/>
    <numFmt numFmtId="170" formatCode="00\.00\.00\."/>
    <numFmt numFmtId="171" formatCode="#,##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2">
    <font>
      <sz val="10"/>
      <name val="Arial CE"/>
      <family val="2"/>
    </font>
    <font>
      <sz val="10"/>
      <name val="Arial"/>
      <family val="0"/>
    </font>
    <font>
      <vertAlign val="superscript"/>
      <sz val="8"/>
      <name val="Calibri"/>
      <family val="2"/>
    </font>
    <font>
      <b/>
      <sz val="14"/>
      <color indexed="10"/>
      <name val="Calibri"/>
      <family val="2"/>
    </font>
    <font>
      <b/>
      <sz val="16"/>
      <color indexed="30"/>
      <name val="Calibri"/>
      <family val="2"/>
    </font>
    <font>
      <b/>
      <sz val="14"/>
      <color indexed="3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4" fontId="27" fillId="33" borderId="23" xfId="0" applyNumberFormat="1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7" fillId="33" borderId="27" xfId="0" applyFont="1" applyFill="1" applyBorder="1" applyAlignment="1">
      <alignment vertical="center"/>
    </xf>
    <xf numFmtId="4" fontId="25" fillId="0" borderId="13" xfId="0" applyNumberFormat="1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center" vertical="center"/>
    </xf>
    <xf numFmtId="4" fontId="27" fillId="33" borderId="28" xfId="0" applyNumberFormat="1" applyFont="1" applyFill="1" applyBorder="1" applyAlignment="1">
      <alignment horizontal="center" vertical="center"/>
    </xf>
    <xf numFmtId="4" fontId="27" fillId="33" borderId="29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 quotePrefix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/>
    </xf>
    <xf numFmtId="4" fontId="26" fillId="0" borderId="16" xfId="0" applyNumberFormat="1" applyFont="1" applyFill="1" applyBorder="1" applyAlignment="1">
      <alignment horizontal="center" vertical="center"/>
    </xf>
    <xf numFmtId="4" fontId="26" fillId="0" borderId="30" xfId="0" applyNumberFormat="1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 wrapText="1"/>
    </xf>
    <xf numFmtId="4" fontId="26" fillId="0" borderId="34" xfId="0" applyNumberFormat="1" applyFont="1" applyFill="1" applyBorder="1" applyAlignment="1">
      <alignment horizontal="center" vertical="center"/>
    </xf>
    <xf numFmtId="4" fontId="26" fillId="0" borderId="32" xfId="0" applyNumberFormat="1" applyFont="1" applyFill="1" applyBorder="1" applyAlignment="1">
      <alignment horizontal="center" vertical="center"/>
    </xf>
    <xf numFmtId="4" fontId="26" fillId="0" borderId="35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 wrapText="1"/>
    </xf>
    <xf numFmtId="4" fontId="25" fillId="0" borderId="31" xfId="0" applyNumberFormat="1" applyFont="1" applyFill="1" applyBorder="1" applyAlignment="1">
      <alignment horizontal="center" vertical="center"/>
    </xf>
    <xf numFmtId="0" fontId="26" fillId="33" borderId="36" xfId="0" applyFont="1" applyFill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8" fillId="33" borderId="39" xfId="0" applyFont="1" applyFill="1" applyBorder="1" applyAlignment="1">
      <alignment horizontal="right"/>
    </xf>
    <xf numFmtId="0" fontId="28" fillId="33" borderId="40" xfId="0" applyFont="1" applyFill="1" applyBorder="1" applyAlignment="1">
      <alignment/>
    </xf>
    <xf numFmtId="0" fontId="28" fillId="33" borderId="41" xfId="0" applyFont="1" applyFill="1" applyBorder="1" applyAlignment="1">
      <alignment horizontal="right"/>
    </xf>
    <xf numFmtId="0" fontId="28" fillId="33" borderId="42" xfId="0" applyFont="1" applyFill="1" applyBorder="1" applyAlignment="1">
      <alignment/>
    </xf>
    <xf numFmtId="0" fontId="28" fillId="33" borderId="43" xfId="0" applyFont="1" applyFill="1" applyBorder="1" applyAlignment="1">
      <alignment horizontal="right"/>
    </xf>
    <xf numFmtId="0" fontId="28" fillId="33" borderId="44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="115" zoomScaleSheetLayoutView="115" zoomScalePageLayoutView="85" workbookViewId="0" topLeftCell="A52">
      <selection activeCell="F116" sqref="F116"/>
    </sheetView>
  </sheetViews>
  <sheetFormatPr defaultColWidth="9.00390625" defaultRowHeight="12.75"/>
  <cols>
    <col min="1" max="1" width="3.375" style="14" customWidth="1"/>
    <col min="2" max="2" width="9.75390625" style="14" customWidth="1"/>
    <col min="3" max="3" width="55.75390625" style="14" customWidth="1"/>
    <col min="4" max="7" width="15.75390625" style="14" customWidth="1"/>
    <col min="8" max="16384" width="9.125" style="14" customWidth="1"/>
  </cols>
  <sheetData>
    <row r="1" spans="1:7" ht="21" customHeight="1">
      <c r="A1" s="56" t="s">
        <v>96</v>
      </c>
      <c r="B1" s="56"/>
      <c r="C1" s="56"/>
      <c r="D1" s="56"/>
      <c r="E1" s="56"/>
      <c r="F1" s="56"/>
      <c r="G1" s="56"/>
    </row>
    <row r="2" spans="1:7" ht="18" customHeight="1">
      <c r="A2" s="67" t="s">
        <v>147</v>
      </c>
      <c r="B2" s="57"/>
      <c r="C2" s="57"/>
      <c r="D2" s="57"/>
      <c r="E2" s="57"/>
      <c r="F2" s="57"/>
      <c r="G2" s="57"/>
    </row>
    <row r="3" spans="1:7" ht="22.5" customHeight="1" thickBot="1">
      <c r="A3" s="58" t="s">
        <v>146</v>
      </c>
      <c r="B3" s="58"/>
      <c r="C3" s="58"/>
      <c r="D3" s="58"/>
      <c r="E3" s="58"/>
      <c r="F3" s="58"/>
      <c r="G3" s="58"/>
    </row>
    <row r="4" spans="1:7" ht="24.75" customHeight="1">
      <c r="A4" s="59" t="s">
        <v>0</v>
      </c>
      <c r="B4" s="61" t="s">
        <v>1</v>
      </c>
      <c r="C4" s="63" t="s">
        <v>2</v>
      </c>
      <c r="D4" s="65" t="s">
        <v>93</v>
      </c>
      <c r="E4" s="63"/>
      <c r="F4" s="65" t="s">
        <v>30</v>
      </c>
      <c r="G4" s="66" t="s">
        <v>31</v>
      </c>
    </row>
    <row r="5" spans="1:7" ht="24.75" customHeight="1" thickBot="1">
      <c r="A5" s="60"/>
      <c r="B5" s="62"/>
      <c r="C5" s="64"/>
      <c r="D5" s="42" t="s">
        <v>94</v>
      </c>
      <c r="E5" s="43" t="s">
        <v>95</v>
      </c>
      <c r="F5" s="68"/>
      <c r="G5" s="69"/>
    </row>
    <row r="6" spans="1:7" ht="24.75" customHeight="1" thickBot="1">
      <c r="A6" s="53" t="s">
        <v>97</v>
      </c>
      <c r="B6" s="54"/>
      <c r="C6" s="54"/>
      <c r="D6" s="54"/>
      <c r="E6" s="54"/>
      <c r="F6" s="54"/>
      <c r="G6" s="55"/>
    </row>
    <row r="7" spans="1:7" ht="19.5" customHeight="1" thickBot="1">
      <c r="A7" s="12" t="s">
        <v>3</v>
      </c>
      <c r="B7" s="13" t="s">
        <v>4</v>
      </c>
      <c r="C7" s="23" t="s">
        <v>58</v>
      </c>
      <c r="D7" s="9" t="s">
        <v>5</v>
      </c>
      <c r="E7" s="28" t="s">
        <v>5</v>
      </c>
      <c r="F7" s="9" t="s">
        <v>5</v>
      </c>
      <c r="G7" s="11" t="s">
        <v>5</v>
      </c>
    </row>
    <row r="8" spans="1:7" ht="12.75">
      <c r="A8" s="7" t="s">
        <v>3</v>
      </c>
      <c r="B8" s="8" t="s">
        <v>6</v>
      </c>
      <c r="C8" s="24" t="s">
        <v>7</v>
      </c>
      <c r="D8" s="7" t="s">
        <v>5</v>
      </c>
      <c r="E8" s="39" t="s">
        <v>5</v>
      </c>
      <c r="F8" s="40" t="s">
        <v>5</v>
      </c>
      <c r="G8" s="41" t="s">
        <v>5</v>
      </c>
    </row>
    <row r="9" spans="1:7" ht="13.5" thickBot="1">
      <c r="A9" s="3">
        <v>1</v>
      </c>
      <c r="B9" s="1" t="s">
        <v>3</v>
      </c>
      <c r="C9" s="25" t="s">
        <v>99</v>
      </c>
      <c r="D9" s="3" t="s">
        <v>8</v>
      </c>
      <c r="E9" s="29">
        <f>19.06-17.6</f>
        <v>1.4599999999999973</v>
      </c>
      <c r="F9" s="33"/>
      <c r="G9" s="2">
        <f>E9*F9</f>
        <v>0</v>
      </c>
    </row>
    <row r="10" spans="1:7" ht="12.75">
      <c r="A10" s="7" t="s">
        <v>3</v>
      </c>
      <c r="B10" s="8" t="s">
        <v>72</v>
      </c>
      <c r="C10" s="24" t="s">
        <v>73</v>
      </c>
      <c r="D10" s="38" t="s">
        <v>5</v>
      </c>
      <c r="E10" s="39" t="s">
        <v>5</v>
      </c>
      <c r="F10" s="40" t="s">
        <v>5</v>
      </c>
      <c r="G10" s="41" t="s">
        <v>5</v>
      </c>
    </row>
    <row r="11" spans="1:7" ht="13.5" thickBot="1">
      <c r="A11" s="3"/>
      <c r="B11" s="1"/>
      <c r="C11" s="34"/>
      <c r="D11" s="3"/>
      <c r="E11" s="29"/>
      <c r="F11" s="33"/>
      <c r="G11" s="2"/>
    </row>
    <row r="12" spans="1:7" ht="12.75">
      <c r="A12" s="7" t="s">
        <v>3</v>
      </c>
      <c r="B12" s="8" t="s">
        <v>10</v>
      </c>
      <c r="C12" s="24" t="s">
        <v>68</v>
      </c>
      <c r="D12" s="38" t="s">
        <v>5</v>
      </c>
      <c r="E12" s="39" t="s">
        <v>5</v>
      </c>
      <c r="F12" s="40" t="s">
        <v>5</v>
      </c>
      <c r="G12" s="41" t="s">
        <v>5</v>
      </c>
    </row>
    <row r="13" spans="1:7" ht="22.5">
      <c r="A13" s="3">
        <v>2</v>
      </c>
      <c r="B13" s="1" t="s">
        <v>3</v>
      </c>
      <c r="C13" s="25" t="s">
        <v>121</v>
      </c>
      <c r="D13" s="3" t="s">
        <v>101</v>
      </c>
      <c r="E13" s="29">
        <f>150*6</f>
        <v>900</v>
      </c>
      <c r="F13" s="33"/>
      <c r="G13" s="2">
        <f aca="true" t="shared" si="0" ref="G13:G25">E13*F13</f>
        <v>0</v>
      </c>
    </row>
    <row r="14" spans="1:7" ht="22.5">
      <c r="A14" s="3">
        <v>3</v>
      </c>
      <c r="B14" s="1" t="s">
        <v>3</v>
      </c>
      <c r="C14" s="25" t="s">
        <v>122</v>
      </c>
      <c r="D14" s="3" t="s">
        <v>101</v>
      </c>
      <c r="E14" s="29">
        <v>155.5</v>
      </c>
      <c r="F14" s="33"/>
      <c r="G14" s="2">
        <f t="shared" si="0"/>
        <v>0</v>
      </c>
    </row>
    <row r="15" spans="1:7" ht="12.75">
      <c r="A15" s="3">
        <v>4</v>
      </c>
      <c r="B15" s="1" t="s">
        <v>3</v>
      </c>
      <c r="C15" s="25" t="s">
        <v>85</v>
      </c>
      <c r="D15" s="3" t="s">
        <v>101</v>
      </c>
      <c r="E15" s="29">
        <v>103</v>
      </c>
      <c r="F15" s="33"/>
      <c r="G15" s="2">
        <f t="shared" si="0"/>
        <v>0</v>
      </c>
    </row>
    <row r="16" spans="1:7" ht="33.75">
      <c r="A16" s="3">
        <v>5</v>
      </c>
      <c r="B16" s="1" t="s">
        <v>3</v>
      </c>
      <c r="C16" s="25" t="s">
        <v>135</v>
      </c>
      <c r="D16" s="3" t="s">
        <v>101</v>
      </c>
      <c r="E16" s="29">
        <f>1307*2+150*6</f>
        <v>3514</v>
      </c>
      <c r="F16" s="33"/>
      <c r="G16" s="2">
        <f t="shared" si="0"/>
        <v>0</v>
      </c>
    </row>
    <row r="17" spans="1:7" ht="12.75">
      <c r="A17" s="3">
        <v>6</v>
      </c>
      <c r="B17" s="1" t="s">
        <v>3</v>
      </c>
      <c r="C17" s="25" t="s">
        <v>119</v>
      </c>
      <c r="D17" s="3" t="s">
        <v>101</v>
      </c>
      <c r="E17" s="29">
        <v>110.5</v>
      </c>
      <c r="F17" s="33"/>
      <c r="G17" s="2">
        <f t="shared" si="0"/>
        <v>0</v>
      </c>
    </row>
    <row r="18" spans="1:7" ht="22.5">
      <c r="A18" s="3">
        <v>7</v>
      </c>
      <c r="B18" s="1" t="s">
        <v>3</v>
      </c>
      <c r="C18" s="25" t="s">
        <v>129</v>
      </c>
      <c r="D18" s="3" t="s">
        <v>101</v>
      </c>
      <c r="E18" s="29">
        <v>115</v>
      </c>
      <c r="F18" s="33"/>
      <c r="G18" s="2">
        <f t="shared" si="0"/>
        <v>0</v>
      </c>
    </row>
    <row r="19" spans="1:7" ht="12.75">
      <c r="A19" s="3">
        <v>8</v>
      </c>
      <c r="B19" s="1" t="s">
        <v>3</v>
      </c>
      <c r="C19" s="25" t="s">
        <v>70</v>
      </c>
      <c r="D19" s="3" t="s">
        <v>11</v>
      </c>
      <c r="E19" s="29">
        <v>102</v>
      </c>
      <c r="F19" s="33"/>
      <c r="G19" s="2">
        <f t="shared" si="0"/>
        <v>0</v>
      </c>
    </row>
    <row r="20" spans="1:7" ht="22.5">
      <c r="A20" s="3">
        <v>9</v>
      </c>
      <c r="B20" s="1" t="s">
        <v>3</v>
      </c>
      <c r="C20" s="25" t="s">
        <v>120</v>
      </c>
      <c r="D20" s="3" t="s">
        <v>101</v>
      </c>
      <c r="E20" s="29">
        <v>142.7</v>
      </c>
      <c r="F20" s="33"/>
      <c r="G20" s="2">
        <f t="shared" si="0"/>
        <v>0</v>
      </c>
    </row>
    <row r="21" spans="1:7" ht="22.5">
      <c r="A21" s="3">
        <v>10</v>
      </c>
      <c r="B21" s="1" t="s">
        <v>3</v>
      </c>
      <c r="C21" s="25" t="s">
        <v>130</v>
      </c>
      <c r="D21" s="3" t="s">
        <v>11</v>
      </c>
      <c r="E21" s="29">
        <v>15</v>
      </c>
      <c r="F21" s="33"/>
      <c r="G21" s="2">
        <f t="shared" si="0"/>
        <v>0</v>
      </c>
    </row>
    <row r="22" spans="1:7" ht="12.75">
      <c r="A22" s="3">
        <v>11</v>
      </c>
      <c r="B22" s="1" t="s">
        <v>3</v>
      </c>
      <c r="C22" s="25" t="s">
        <v>88</v>
      </c>
      <c r="D22" s="3" t="s">
        <v>11</v>
      </c>
      <c r="E22" s="29">
        <v>5</v>
      </c>
      <c r="F22" s="33"/>
      <c r="G22" s="2">
        <f t="shared" si="0"/>
        <v>0</v>
      </c>
    </row>
    <row r="23" spans="1:7" ht="12.75">
      <c r="A23" s="3"/>
      <c r="B23" s="1"/>
      <c r="C23" s="25"/>
      <c r="D23" s="3"/>
      <c r="E23" s="29"/>
      <c r="F23" s="33"/>
      <c r="G23" s="2"/>
    </row>
    <row r="24" spans="1:7" ht="12.75">
      <c r="A24" s="3">
        <v>12</v>
      </c>
      <c r="B24" s="1" t="s">
        <v>3</v>
      </c>
      <c r="C24" s="34" t="s">
        <v>71</v>
      </c>
      <c r="D24" s="3" t="s">
        <v>9</v>
      </c>
      <c r="E24" s="29">
        <v>6</v>
      </c>
      <c r="F24" s="33"/>
      <c r="G24" s="2">
        <f t="shared" si="0"/>
        <v>0</v>
      </c>
    </row>
    <row r="25" spans="1:7" ht="13.5" thickBot="1">
      <c r="A25" s="3">
        <v>13</v>
      </c>
      <c r="B25" s="1" t="s">
        <v>3</v>
      </c>
      <c r="C25" s="25" t="s">
        <v>49</v>
      </c>
      <c r="D25" s="3" t="s">
        <v>9</v>
      </c>
      <c r="E25" s="29">
        <v>7</v>
      </c>
      <c r="F25" s="33"/>
      <c r="G25" s="2">
        <f t="shared" si="0"/>
        <v>0</v>
      </c>
    </row>
    <row r="26" spans="1:7" ht="19.5" customHeight="1" thickBot="1">
      <c r="A26" s="9" t="s">
        <v>3</v>
      </c>
      <c r="B26" s="10" t="s">
        <v>35</v>
      </c>
      <c r="C26" s="26" t="s">
        <v>59</v>
      </c>
      <c r="D26" s="9" t="s">
        <v>5</v>
      </c>
      <c r="E26" s="28" t="s">
        <v>5</v>
      </c>
      <c r="F26" s="9" t="s">
        <v>5</v>
      </c>
      <c r="G26" s="11" t="s">
        <v>5</v>
      </c>
    </row>
    <row r="27" spans="1:7" ht="12.75">
      <c r="A27" s="7" t="s">
        <v>3</v>
      </c>
      <c r="B27" s="8" t="s">
        <v>66</v>
      </c>
      <c r="C27" s="24" t="s">
        <v>69</v>
      </c>
      <c r="D27" s="7" t="s">
        <v>5</v>
      </c>
      <c r="E27" s="39" t="s">
        <v>5</v>
      </c>
      <c r="F27" s="7" t="s">
        <v>5</v>
      </c>
      <c r="G27" s="50" t="s">
        <v>5</v>
      </c>
    </row>
    <row r="28" spans="1:7" ht="13.5" thickBot="1">
      <c r="A28" s="3">
        <v>14</v>
      </c>
      <c r="B28" s="1" t="s">
        <v>3</v>
      </c>
      <c r="C28" s="25" t="s">
        <v>65</v>
      </c>
      <c r="D28" s="3" t="s">
        <v>37</v>
      </c>
      <c r="E28" s="29">
        <f>1480*1.2*0.3*2</f>
        <v>1065.6</v>
      </c>
      <c r="F28" s="33"/>
      <c r="G28" s="2">
        <f>E28*F28</f>
        <v>0</v>
      </c>
    </row>
    <row r="29" spans="1:7" ht="12.75">
      <c r="A29" s="7" t="s">
        <v>3</v>
      </c>
      <c r="B29" s="8" t="s">
        <v>36</v>
      </c>
      <c r="C29" s="24" t="s">
        <v>38</v>
      </c>
      <c r="D29" s="7" t="s">
        <v>5</v>
      </c>
      <c r="E29" s="39" t="s">
        <v>5</v>
      </c>
      <c r="F29" s="40" t="s">
        <v>5</v>
      </c>
      <c r="G29" s="41" t="s">
        <v>5</v>
      </c>
    </row>
    <row r="30" spans="1:7" ht="23.25" thickBot="1">
      <c r="A30" s="3">
        <v>15</v>
      </c>
      <c r="B30" s="1" t="s">
        <v>3</v>
      </c>
      <c r="C30" s="25" t="s">
        <v>56</v>
      </c>
      <c r="D30" s="3" t="s">
        <v>37</v>
      </c>
      <c r="E30" s="29">
        <f>1457*1*0.15*2</f>
        <v>437.09999999999997</v>
      </c>
      <c r="F30" s="33"/>
      <c r="G30" s="2">
        <f>E30*F30</f>
        <v>0</v>
      </c>
    </row>
    <row r="31" spans="1:7" ht="19.5" customHeight="1" thickBot="1">
      <c r="A31" s="53" t="s">
        <v>98</v>
      </c>
      <c r="B31" s="54"/>
      <c r="C31" s="54"/>
      <c r="D31" s="54"/>
      <c r="E31" s="54"/>
      <c r="F31" s="54"/>
      <c r="G31" s="55"/>
    </row>
    <row r="32" spans="1:7" ht="19.5" customHeight="1" thickBot="1">
      <c r="A32" s="9" t="s">
        <v>3</v>
      </c>
      <c r="B32" s="10" t="s">
        <v>12</v>
      </c>
      <c r="C32" s="26" t="s">
        <v>60</v>
      </c>
      <c r="D32" s="9" t="s">
        <v>5</v>
      </c>
      <c r="E32" s="28" t="s">
        <v>5</v>
      </c>
      <c r="F32" s="9" t="s">
        <v>5</v>
      </c>
      <c r="G32" s="11" t="s">
        <v>5</v>
      </c>
    </row>
    <row r="33" spans="1:7" ht="22.5">
      <c r="A33" s="44" t="s">
        <v>3</v>
      </c>
      <c r="B33" s="45" t="s">
        <v>13</v>
      </c>
      <c r="C33" s="46" t="s">
        <v>83</v>
      </c>
      <c r="D33" s="44" t="s">
        <v>5</v>
      </c>
      <c r="E33" s="47" t="s">
        <v>5</v>
      </c>
      <c r="F33" s="48" t="s">
        <v>5</v>
      </c>
      <c r="G33" s="49" t="s">
        <v>5</v>
      </c>
    </row>
    <row r="34" spans="1:7" ht="23.25" thickBot="1">
      <c r="A34" s="3">
        <v>16</v>
      </c>
      <c r="B34" s="1" t="s">
        <v>3</v>
      </c>
      <c r="C34" s="25" t="s">
        <v>136</v>
      </c>
      <c r="D34" s="32" t="s">
        <v>101</v>
      </c>
      <c r="E34" s="29">
        <f>1480*2+900</f>
        <v>3860</v>
      </c>
      <c r="F34" s="33"/>
      <c r="G34" s="2">
        <f>E34*F34</f>
        <v>0</v>
      </c>
    </row>
    <row r="35" spans="1:7" ht="12.75">
      <c r="A35" s="7" t="s">
        <v>3</v>
      </c>
      <c r="B35" s="8" t="s">
        <v>26</v>
      </c>
      <c r="C35" s="24" t="s">
        <v>27</v>
      </c>
      <c r="D35" s="38" t="s">
        <v>5</v>
      </c>
      <c r="E35" s="39" t="s">
        <v>5</v>
      </c>
      <c r="F35" s="40" t="s">
        <v>5</v>
      </c>
      <c r="G35" s="41" t="s">
        <v>5</v>
      </c>
    </row>
    <row r="36" spans="1:7" ht="12.75">
      <c r="A36" s="3">
        <v>17</v>
      </c>
      <c r="B36" s="1" t="s">
        <v>3</v>
      </c>
      <c r="C36" s="25" t="s">
        <v>28</v>
      </c>
      <c r="D36" s="32" t="s">
        <v>101</v>
      </c>
      <c r="E36" s="29">
        <f>E34</f>
        <v>3860</v>
      </c>
      <c r="F36" s="33"/>
      <c r="G36" s="2">
        <f>E36*F36</f>
        <v>0</v>
      </c>
    </row>
    <row r="37" spans="1:7" ht="12.75">
      <c r="A37" s="3">
        <v>18</v>
      </c>
      <c r="B37" s="1" t="s">
        <v>3</v>
      </c>
      <c r="C37" s="25" t="s">
        <v>29</v>
      </c>
      <c r="D37" s="32" t="s">
        <v>101</v>
      </c>
      <c r="E37" s="29">
        <f>E54+E55+E56+E61</f>
        <v>13958.5</v>
      </c>
      <c r="F37" s="33"/>
      <c r="G37" s="2">
        <f>E37*F37</f>
        <v>0</v>
      </c>
    </row>
    <row r="38" spans="1:7" ht="12.75">
      <c r="A38" s="3">
        <v>19</v>
      </c>
      <c r="B38" s="1" t="s">
        <v>3</v>
      </c>
      <c r="C38" s="25" t="s">
        <v>132</v>
      </c>
      <c r="D38" s="32" t="s">
        <v>101</v>
      </c>
      <c r="E38" s="29">
        <f>E36</f>
        <v>3860</v>
      </c>
      <c r="F38" s="33"/>
      <c r="G38" s="2">
        <f>E38*F38</f>
        <v>0</v>
      </c>
    </row>
    <row r="39" spans="1:7" ht="13.5" thickBot="1">
      <c r="A39" s="3">
        <v>20</v>
      </c>
      <c r="B39" s="1" t="s">
        <v>3</v>
      </c>
      <c r="C39" s="25" t="s">
        <v>131</v>
      </c>
      <c r="D39" s="32" t="s">
        <v>101</v>
      </c>
      <c r="E39" s="29">
        <f>E37</f>
        <v>13958.5</v>
      </c>
      <c r="F39" s="33"/>
      <c r="G39" s="2">
        <f>E39*F39</f>
        <v>0</v>
      </c>
    </row>
    <row r="40" spans="1:7" ht="12.75">
      <c r="A40" s="7" t="s">
        <v>3</v>
      </c>
      <c r="B40" s="36" t="s">
        <v>14</v>
      </c>
      <c r="C40" s="24" t="s">
        <v>137</v>
      </c>
      <c r="D40" s="38" t="s">
        <v>5</v>
      </c>
      <c r="E40" s="39" t="s">
        <v>5</v>
      </c>
      <c r="F40" s="40" t="s">
        <v>5</v>
      </c>
      <c r="G40" s="41" t="s">
        <v>5</v>
      </c>
    </row>
    <row r="41" spans="1:7" ht="22.5">
      <c r="A41" s="3">
        <v>21</v>
      </c>
      <c r="B41" s="1" t="s">
        <v>3</v>
      </c>
      <c r="C41" s="25" t="s">
        <v>112</v>
      </c>
      <c r="D41" s="32" t="s">
        <v>101</v>
      </c>
      <c r="E41" s="29">
        <f>E34</f>
        <v>3860</v>
      </c>
      <c r="F41" s="33"/>
      <c r="G41" s="2">
        <f>E41*F41</f>
        <v>0</v>
      </c>
    </row>
    <row r="42" spans="1:7" ht="23.25" thickBot="1">
      <c r="A42" s="3">
        <v>22</v>
      </c>
      <c r="B42" s="1" t="s">
        <v>3</v>
      </c>
      <c r="C42" s="25" t="s">
        <v>111</v>
      </c>
      <c r="D42" s="32" t="s">
        <v>101</v>
      </c>
      <c r="E42" s="29">
        <v>305.1</v>
      </c>
      <c r="F42" s="33"/>
      <c r="G42" s="2">
        <f>E42*F42</f>
        <v>0</v>
      </c>
    </row>
    <row r="43" spans="1:7" ht="12.75">
      <c r="A43" s="7" t="s">
        <v>3</v>
      </c>
      <c r="B43" s="36" t="s">
        <v>51</v>
      </c>
      <c r="C43" s="24" t="s">
        <v>50</v>
      </c>
      <c r="D43" s="38" t="s">
        <v>5</v>
      </c>
      <c r="E43" s="39" t="s">
        <v>5</v>
      </c>
      <c r="F43" s="40" t="s">
        <v>5</v>
      </c>
      <c r="G43" s="41" t="s">
        <v>5</v>
      </c>
    </row>
    <row r="44" spans="1:7" ht="12.75">
      <c r="A44" s="3">
        <v>23</v>
      </c>
      <c r="B44" s="1" t="s">
        <v>3</v>
      </c>
      <c r="C44" s="25" t="s">
        <v>105</v>
      </c>
      <c r="D44" s="32" t="s">
        <v>101</v>
      </c>
      <c r="E44" s="29">
        <v>900</v>
      </c>
      <c r="F44" s="33"/>
      <c r="G44" s="2">
        <f>E44*F44</f>
        <v>0</v>
      </c>
    </row>
    <row r="45" spans="1:7" ht="12.75">
      <c r="A45" s="3">
        <v>24</v>
      </c>
      <c r="B45" s="1" t="s">
        <v>3</v>
      </c>
      <c r="C45" s="25" t="s">
        <v>106</v>
      </c>
      <c r="D45" s="32" t="s">
        <v>101</v>
      </c>
      <c r="E45" s="29">
        <v>1480</v>
      </c>
      <c r="F45" s="33"/>
      <c r="G45" s="2">
        <f>E45*F45</f>
        <v>0</v>
      </c>
    </row>
    <row r="46" spans="1:7" ht="13.5" thickBot="1">
      <c r="A46" s="3">
        <v>25</v>
      </c>
      <c r="B46" s="1" t="s">
        <v>3</v>
      </c>
      <c r="C46" s="25" t="s">
        <v>107</v>
      </c>
      <c r="D46" s="32" t="s">
        <v>101</v>
      </c>
      <c r="E46" s="29">
        <v>564</v>
      </c>
      <c r="F46" s="33"/>
      <c r="G46" s="2">
        <f>E46*F46</f>
        <v>0</v>
      </c>
    </row>
    <row r="47" spans="1:7" ht="19.5" customHeight="1" thickBot="1">
      <c r="A47" s="9" t="s">
        <v>3</v>
      </c>
      <c r="B47" s="10" t="s">
        <v>15</v>
      </c>
      <c r="C47" s="26" t="s">
        <v>61</v>
      </c>
      <c r="D47" s="9" t="s">
        <v>5</v>
      </c>
      <c r="E47" s="28" t="s">
        <v>5</v>
      </c>
      <c r="F47" s="9" t="s">
        <v>5</v>
      </c>
      <c r="G47" s="11" t="s">
        <v>5</v>
      </c>
    </row>
    <row r="48" spans="1:7" ht="12.75">
      <c r="A48" s="7" t="s">
        <v>3</v>
      </c>
      <c r="B48" s="8" t="s">
        <v>84</v>
      </c>
      <c r="C48" s="24" t="s">
        <v>75</v>
      </c>
      <c r="D48" s="38" t="s">
        <v>5</v>
      </c>
      <c r="E48" s="39" t="s">
        <v>5</v>
      </c>
      <c r="F48" s="40" t="s">
        <v>5</v>
      </c>
      <c r="G48" s="41" t="s">
        <v>5</v>
      </c>
    </row>
    <row r="49" spans="1:7" ht="45">
      <c r="A49" s="3">
        <v>26</v>
      </c>
      <c r="B49" s="1" t="s">
        <v>3</v>
      </c>
      <c r="C49" s="25" t="s">
        <v>108</v>
      </c>
      <c r="D49" s="32" t="s">
        <v>101</v>
      </c>
      <c r="E49" s="29">
        <v>33</v>
      </c>
      <c r="F49" s="33"/>
      <c r="G49" s="2">
        <f>E49*F49</f>
        <v>0</v>
      </c>
    </row>
    <row r="50" spans="1:7" ht="23.25" thickBot="1">
      <c r="A50" s="3">
        <v>27</v>
      </c>
      <c r="B50" s="1" t="s">
        <v>3</v>
      </c>
      <c r="C50" s="25" t="s">
        <v>109</v>
      </c>
      <c r="D50" s="32" t="s">
        <v>101</v>
      </c>
      <c r="E50" s="29">
        <f>21.5*2</f>
        <v>43</v>
      </c>
      <c r="F50" s="33"/>
      <c r="G50" s="2">
        <f>E50*F50</f>
        <v>0</v>
      </c>
    </row>
    <row r="51" spans="1:7" ht="12.75">
      <c r="A51" s="7" t="s">
        <v>3</v>
      </c>
      <c r="B51" s="8" t="s">
        <v>32</v>
      </c>
      <c r="C51" s="24" t="s">
        <v>33</v>
      </c>
      <c r="D51" s="38" t="s">
        <v>5</v>
      </c>
      <c r="E51" s="39" t="s">
        <v>5</v>
      </c>
      <c r="F51" s="40" t="s">
        <v>5</v>
      </c>
      <c r="G51" s="41" t="s">
        <v>5</v>
      </c>
    </row>
    <row r="52" spans="1:7" ht="23.25" thickBot="1">
      <c r="A52" s="3">
        <v>28</v>
      </c>
      <c r="B52" s="1" t="s">
        <v>3</v>
      </c>
      <c r="C52" s="25" t="s">
        <v>104</v>
      </c>
      <c r="D52" s="32" t="s">
        <v>101</v>
      </c>
      <c r="E52" s="29">
        <v>502.3</v>
      </c>
      <c r="F52" s="33"/>
      <c r="G52" s="2">
        <f>E52*F52</f>
        <v>0</v>
      </c>
    </row>
    <row r="53" spans="1:7" ht="12.75">
      <c r="A53" s="7" t="s">
        <v>3</v>
      </c>
      <c r="B53" s="8" t="s">
        <v>34</v>
      </c>
      <c r="C53" s="24" t="s">
        <v>127</v>
      </c>
      <c r="D53" s="38" t="s">
        <v>5</v>
      </c>
      <c r="E53" s="39" t="s">
        <v>5</v>
      </c>
      <c r="F53" s="40" t="s">
        <v>5</v>
      </c>
      <c r="G53" s="41" t="s">
        <v>5</v>
      </c>
    </row>
    <row r="54" spans="1:7" ht="12.75">
      <c r="A54" s="3">
        <v>29</v>
      </c>
      <c r="B54" s="37" t="s">
        <v>3</v>
      </c>
      <c r="C54" s="25" t="s">
        <v>103</v>
      </c>
      <c r="D54" s="32" t="s">
        <v>101</v>
      </c>
      <c r="E54" s="29">
        <f>1307*2*1.2+150*6.2</f>
        <v>4066.7999999999997</v>
      </c>
      <c r="F54" s="33"/>
      <c r="G54" s="2">
        <f>E54*F54</f>
        <v>0</v>
      </c>
    </row>
    <row r="55" spans="1:7" ht="12.75">
      <c r="A55" s="3">
        <v>30</v>
      </c>
      <c r="B55" s="37" t="s">
        <v>3</v>
      </c>
      <c r="C55" s="25" t="s">
        <v>128</v>
      </c>
      <c r="D55" s="32" t="s">
        <v>74</v>
      </c>
      <c r="E55" s="29">
        <f>1307*4*0.07*2.5</f>
        <v>914.9000000000001</v>
      </c>
      <c r="F55" s="33"/>
      <c r="G55" s="2">
        <f>E55*F55</f>
        <v>0</v>
      </c>
    </row>
    <row r="56" spans="1:7" ht="13.5" thickBot="1">
      <c r="A56" s="3">
        <v>31</v>
      </c>
      <c r="B56" s="37" t="s">
        <v>3</v>
      </c>
      <c r="C56" s="25" t="s">
        <v>86</v>
      </c>
      <c r="D56" s="32" t="s">
        <v>101</v>
      </c>
      <c r="E56" s="29">
        <v>216.8</v>
      </c>
      <c r="F56" s="33"/>
      <c r="G56" s="2">
        <f>E56*F56</f>
        <v>0</v>
      </c>
    </row>
    <row r="57" spans="1:7" ht="12.75">
      <c r="A57" s="7" t="s">
        <v>3</v>
      </c>
      <c r="B57" s="8" t="s">
        <v>145</v>
      </c>
      <c r="C57" s="24" t="s">
        <v>134</v>
      </c>
      <c r="D57" s="38" t="s">
        <v>5</v>
      </c>
      <c r="E57" s="39" t="s">
        <v>5</v>
      </c>
      <c r="F57" s="40" t="s">
        <v>5</v>
      </c>
      <c r="G57" s="41" t="s">
        <v>5</v>
      </c>
    </row>
    <row r="58" spans="1:7" ht="33.75">
      <c r="A58" s="3">
        <v>32</v>
      </c>
      <c r="B58" s="1" t="s">
        <v>3</v>
      </c>
      <c r="C58" s="25" t="s">
        <v>133</v>
      </c>
      <c r="D58" s="32" t="s">
        <v>101</v>
      </c>
      <c r="E58" s="29">
        <f>1457*6</f>
        <v>8742</v>
      </c>
      <c r="F58" s="33"/>
      <c r="G58" s="2">
        <f>E58*F58</f>
        <v>0</v>
      </c>
    </row>
    <row r="59" spans="1:7" ht="23.25" thickBot="1">
      <c r="A59" s="4">
        <v>33</v>
      </c>
      <c r="B59" s="5" t="s">
        <v>3</v>
      </c>
      <c r="C59" s="51" t="s">
        <v>100</v>
      </c>
      <c r="D59" s="35" t="s">
        <v>101</v>
      </c>
      <c r="E59" s="52">
        <v>90.7</v>
      </c>
      <c r="F59" s="27"/>
      <c r="G59" s="6">
        <f>E59*F59</f>
        <v>0</v>
      </c>
    </row>
    <row r="60" spans="1:7" ht="12.75">
      <c r="A60" s="7" t="s">
        <v>3</v>
      </c>
      <c r="B60" s="8" t="s">
        <v>52</v>
      </c>
      <c r="C60" s="24" t="s">
        <v>53</v>
      </c>
      <c r="D60" s="38" t="s">
        <v>5</v>
      </c>
      <c r="E60" s="39" t="s">
        <v>5</v>
      </c>
      <c r="F60" s="40" t="s">
        <v>5</v>
      </c>
      <c r="G60" s="41" t="s">
        <v>5</v>
      </c>
    </row>
    <row r="61" spans="1:7" ht="13.5" thickBot="1">
      <c r="A61" s="4">
        <v>34</v>
      </c>
      <c r="B61" s="5" t="s">
        <v>3</v>
      </c>
      <c r="C61" s="51" t="s">
        <v>102</v>
      </c>
      <c r="D61" s="35" t="s">
        <v>101</v>
      </c>
      <c r="E61" s="52">
        <f>1460*6</f>
        <v>8760</v>
      </c>
      <c r="F61" s="27"/>
      <c r="G61" s="6">
        <f>E61*F61</f>
        <v>0</v>
      </c>
    </row>
    <row r="62" spans="1:7" ht="12.75">
      <c r="A62" s="7" t="s">
        <v>3</v>
      </c>
      <c r="B62" s="8" t="s">
        <v>54</v>
      </c>
      <c r="C62" s="24" t="s">
        <v>16</v>
      </c>
      <c r="D62" s="38" t="s">
        <v>5</v>
      </c>
      <c r="E62" s="39" t="s">
        <v>5</v>
      </c>
      <c r="F62" s="40" t="s">
        <v>5</v>
      </c>
      <c r="G62" s="41" t="s">
        <v>5</v>
      </c>
    </row>
    <row r="63" spans="1:7" ht="12.75" hidden="1">
      <c r="A63" s="3"/>
      <c r="B63" s="1"/>
      <c r="C63" s="25"/>
      <c r="D63" s="32"/>
      <c r="E63" s="29"/>
      <c r="F63" s="33"/>
      <c r="G63" s="2"/>
    </row>
    <row r="64" spans="1:7" ht="23.25" thickBot="1">
      <c r="A64" s="3">
        <v>35</v>
      </c>
      <c r="B64" s="1" t="s">
        <v>3</v>
      </c>
      <c r="C64" s="25" t="s">
        <v>110</v>
      </c>
      <c r="D64" s="32" t="s">
        <v>101</v>
      </c>
      <c r="E64" s="29">
        <v>48</v>
      </c>
      <c r="F64" s="33"/>
      <c r="G64" s="2">
        <f>E64*F64</f>
        <v>0</v>
      </c>
    </row>
    <row r="65" spans="1:7" ht="12.75">
      <c r="A65" s="7" t="s">
        <v>3</v>
      </c>
      <c r="B65" s="8" t="s">
        <v>76</v>
      </c>
      <c r="C65" s="24" t="s">
        <v>77</v>
      </c>
      <c r="D65" s="38" t="s">
        <v>5</v>
      </c>
      <c r="E65" s="39" t="s">
        <v>5</v>
      </c>
      <c r="F65" s="40" t="s">
        <v>5</v>
      </c>
      <c r="G65" s="41" t="s">
        <v>5</v>
      </c>
    </row>
    <row r="66" spans="1:7" ht="13.5" thickBot="1">
      <c r="A66" s="3">
        <v>36</v>
      </c>
      <c r="B66" s="1" t="s">
        <v>3</v>
      </c>
      <c r="C66" s="25" t="s">
        <v>139</v>
      </c>
      <c r="D66" s="32" t="s">
        <v>101</v>
      </c>
      <c r="E66" s="29">
        <f>1307*3*1.1</f>
        <v>4313.1</v>
      </c>
      <c r="F66" s="33"/>
      <c r="G66" s="2">
        <f>E66*F66</f>
        <v>0</v>
      </c>
    </row>
    <row r="67" spans="1:7" ht="19.5" customHeight="1" thickBot="1">
      <c r="A67" s="9" t="s">
        <v>3</v>
      </c>
      <c r="B67" s="10" t="s">
        <v>17</v>
      </c>
      <c r="C67" s="26" t="s">
        <v>62</v>
      </c>
      <c r="D67" s="9" t="s">
        <v>5</v>
      </c>
      <c r="E67" s="28" t="s">
        <v>5</v>
      </c>
      <c r="F67" s="9" t="s">
        <v>5</v>
      </c>
      <c r="G67" s="11" t="s">
        <v>5</v>
      </c>
    </row>
    <row r="68" spans="1:7" ht="12.75">
      <c r="A68" s="7" t="s">
        <v>3</v>
      </c>
      <c r="B68" s="8" t="s">
        <v>18</v>
      </c>
      <c r="C68" s="24" t="s">
        <v>25</v>
      </c>
      <c r="D68" s="38" t="s">
        <v>5</v>
      </c>
      <c r="E68" s="39" t="s">
        <v>5</v>
      </c>
      <c r="F68" s="40" t="s">
        <v>5</v>
      </c>
      <c r="G68" s="41" t="s">
        <v>5</v>
      </c>
    </row>
    <row r="69" spans="1:7" ht="23.25" thickBot="1">
      <c r="A69" s="3">
        <v>37</v>
      </c>
      <c r="B69" s="1" t="s">
        <v>3</v>
      </c>
      <c r="C69" s="25" t="s">
        <v>19</v>
      </c>
      <c r="D69" s="32" t="s">
        <v>101</v>
      </c>
      <c r="E69" s="29">
        <f>1457*2</f>
        <v>2914</v>
      </c>
      <c r="F69" s="33"/>
      <c r="G69" s="2">
        <f>E69*F69</f>
        <v>0</v>
      </c>
    </row>
    <row r="70" spans="1:7" ht="12.75">
      <c r="A70" s="7" t="s">
        <v>3</v>
      </c>
      <c r="B70" s="8" t="s">
        <v>55</v>
      </c>
      <c r="C70" s="24" t="s">
        <v>143</v>
      </c>
      <c r="D70" s="38" t="s">
        <v>5</v>
      </c>
      <c r="E70" s="39" t="s">
        <v>5</v>
      </c>
      <c r="F70" s="40" t="s">
        <v>5</v>
      </c>
      <c r="G70" s="41" t="s">
        <v>5</v>
      </c>
    </row>
    <row r="71" spans="1:7" ht="23.25" thickBot="1">
      <c r="A71" s="3">
        <v>38</v>
      </c>
      <c r="B71" s="1" t="s">
        <v>3</v>
      </c>
      <c r="C71" s="25" t="s">
        <v>144</v>
      </c>
      <c r="D71" s="32" t="s">
        <v>101</v>
      </c>
      <c r="E71" s="29">
        <f>1457*2</f>
        <v>2914</v>
      </c>
      <c r="F71" s="33"/>
      <c r="G71" s="2">
        <f>E71*F71</f>
        <v>0</v>
      </c>
    </row>
    <row r="72" spans="1:7" ht="19.5" customHeight="1" thickBot="1">
      <c r="A72" s="9" t="s">
        <v>3</v>
      </c>
      <c r="B72" s="10" t="s">
        <v>39</v>
      </c>
      <c r="C72" s="26" t="s">
        <v>63</v>
      </c>
      <c r="D72" s="9" t="s">
        <v>5</v>
      </c>
      <c r="E72" s="28" t="s">
        <v>5</v>
      </c>
      <c r="F72" s="9" t="s">
        <v>5</v>
      </c>
      <c r="G72" s="11" t="s">
        <v>5</v>
      </c>
    </row>
    <row r="73" spans="1:7" ht="12.75">
      <c r="A73" s="7" t="s">
        <v>3</v>
      </c>
      <c r="B73" s="8" t="s">
        <v>43</v>
      </c>
      <c r="C73" s="24" t="s">
        <v>48</v>
      </c>
      <c r="D73" s="38" t="s">
        <v>5</v>
      </c>
      <c r="E73" s="39" t="s">
        <v>5</v>
      </c>
      <c r="F73" s="40" t="s">
        <v>5</v>
      </c>
      <c r="G73" s="41" t="s">
        <v>5</v>
      </c>
    </row>
    <row r="74" spans="1:7" ht="12.75">
      <c r="A74" s="3">
        <v>39</v>
      </c>
      <c r="B74" s="1" t="s">
        <v>3</v>
      </c>
      <c r="C74" s="25" t="s">
        <v>44</v>
      </c>
      <c r="D74" s="32" t="s">
        <v>101</v>
      </c>
      <c r="E74" s="29">
        <f>0.4*(13+5+100+60)+65*0.2+30*0.5*2</f>
        <v>114.2</v>
      </c>
      <c r="F74" s="33"/>
      <c r="G74" s="2">
        <f aca="true" t="shared" si="1" ref="G74:G80">E74*F74</f>
        <v>0</v>
      </c>
    </row>
    <row r="75" spans="1:7" ht="12.75">
      <c r="A75" s="3">
        <v>40</v>
      </c>
      <c r="B75" s="1" t="s">
        <v>3</v>
      </c>
      <c r="C75" s="25" t="s">
        <v>45</v>
      </c>
      <c r="D75" s="32" t="s">
        <v>101</v>
      </c>
      <c r="E75" s="29">
        <f>(6+10+300+120+300+300+750+180+100)*0.1*0.6</f>
        <v>123.96000000000001</v>
      </c>
      <c r="F75" s="33"/>
      <c r="G75" s="2">
        <f t="shared" si="1"/>
        <v>0</v>
      </c>
    </row>
    <row r="76" spans="1:7" ht="12.75">
      <c r="A76" s="3">
        <v>41</v>
      </c>
      <c r="B76" s="1" t="s">
        <v>3</v>
      </c>
      <c r="C76" s="25" t="s">
        <v>46</v>
      </c>
      <c r="D76" s="32" t="s">
        <v>101</v>
      </c>
      <c r="E76" s="29">
        <v>70.95</v>
      </c>
      <c r="F76" s="33"/>
      <c r="G76" s="2">
        <f t="shared" si="1"/>
        <v>0</v>
      </c>
    </row>
    <row r="77" spans="1:7" ht="12.75" hidden="1">
      <c r="A77" s="3"/>
      <c r="B77" s="1"/>
      <c r="C77" s="25"/>
      <c r="D77" s="32"/>
      <c r="E77" s="29"/>
      <c r="F77" s="33"/>
      <c r="G77" s="2"/>
    </row>
    <row r="78" spans="1:7" ht="12.75" hidden="1">
      <c r="A78" s="3"/>
      <c r="B78" s="1"/>
      <c r="C78" s="25"/>
      <c r="D78" s="32"/>
      <c r="E78" s="29"/>
      <c r="F78" s="33"/>
      <c r="G78" s="2"/>
    </row>
    <row r="79" spans="1:7" ht="12.75">
      <c r="A79" s="3">
        <v>42</v>
      </c>
      <c r="B79" s="1" t="s">
        <v>3</v>
      </c>
      <c r="C79" s="25" t="s">
        <v>118</v>
      </c>
      <c r="D79" s="32" t="s">
        <v>9</v>
      </c>
      <c r="E79" s="29">
        <v>23</v>
      </c>
      <c r="F79" s="33"/>
      <c r="G79" s="2">
        <f t="shared" si="1"/>
        <v>0</v>
      </c>
    </row>
    <row r="80" spans="1:7" ht="23.25" thickBot="1">
      <c r="A80" s="3">
        <v>43</v>
      </c>
      <c r="B80" s="1" t="s">
        <v>3</v>
      </c>
      <c r="C80" s="25" t="s">
        <v>148</v>
      </c>
      <c r="D80" s="32" t="s">
        <v>9</v>
      </c>
      <c r="E80" s="29">
        <v>18</v>
      </c>
      <c r="F80" s="33"/>
      <c r="G80" s="2">
        <f t="shared" si="1"/>
        <v>0</v>
      </c>
    </row>
    <row r="81" spans="1:7" ht="12.75">
      <c r="A81" s="7" t="s">
        <v>3</v>
      </c>
      <c r="B81" s="8" t="s">
        <v>40</v>
      </c>
      <c r="C81" s="24" t="s">
        <v>140</v>
      </c>
      <c r="D81" s="38" t="s">
        <v>5</v>
      </c>
      <c r="E81" s="39" t="s">
        <v>5</v>
      </c>
      <c r="F81" s="40" t="s">
        <v>5</v>
      </c>
      <c r="G81" s="41" t="s">
        <v>5</v>
      </c>
    </row>
    <row r="82" spans="1:7" ht="12.75">
      <c r="A82" s="3">
        <v>44</v>
      </c>
      <c r="B82" s="1" t="s">
        <v>3</v>
      </c>
      <c r="C82" s="25" t="s">
        <v>47</v>
      </c>
      <c r="D82" s="32" t="s">
        <v>9</v>
      </c>
      <c r="E82" s="29">
        <v>17</v>
      </c>
      <c r="F82" s="33"/>
      <c r="G82" s="2">
        <f aca="true" t="shared" si="2" ref="G82:G91">E82*F82</f>
        <v>0</v>
      </c>
    </row>
    <row r="83" spans="1:7" ht="12.75">
      <c r="A83" s="3">
        <v>45</v>
      </c>
      <c r="B83" s="1" t="s">
        <v>3</v>
      </c>
      <c r="C83" s="25" t="s">
        <v>67</v>
      </c>
      <c r="D83" s="32" t="s">
        <v>9</v>
      </c>
      <c r="E83" s="29">
        <v>3</v>
      </c>
      <c r="F83" s="33"/>
      <c r="G83" s="2">
        <f t="shared" si="2"/>
        <v>0</v>
      </c>
    </row>
    <row r="84" spans="1:7" ht="12.75">
      <c r="A84" s="3">
        <v>46</v>
      </c>
      <c r="B84" s="1" t="s">
        <v>3</v>
      </c>
      <c r="C84" s="25" t="s">
        <v>78</v>
      </c>
      <c r="D84" s="32" t="s">
        <v>9</v>
      </c>
      <c r="E84" s="29">
        <v>5</v>
      </c>
      <c r="F84" s="33"/>
      <c r="G84" s="2">
        <f t="shared" si="2"/>
        <v>0</v>
      </c>
    </row>
    <row r="85" spans="1:7" ht="33.75">
      <c r="A85" s="3">
        <v>47</v>
      </c>
      <c r="B85" s="1" t="s">
        <v>3</v>
      </c>
      <c r="C85" s="25" t="s">
        <v>138</v>
      </c>
      <c r="D85" s="32" t="s">
        <v>80</v>
      </c>
      <c r="E85" s="29">
        <v>2</v>
      </c>
      <c r="F85" s="33"/>
      <c r="G85" s="2">
        <f t="shared" si="2"/>
        <v>0</v>
      </c>
    </row>
    <row r="86" spans="1:7" ht="12.75" hidden="1">
      <c r="A86" s="3"/>
      <c r="B86" s="1"/>
      <c r="C86" s="25"/>
      <c r="D86" s="32"/>
      <c r="E86" s="29"/>
      <c r="F86" s="33"/>
      <c r="G86" s="2"/>
    </row>
    <row r="87" spans="1:7" ht="12.75">
      <c r="A87" s="3">
        <v>48</v>
      </c>
      <c r="B87" s="1" t="s">
        <v>3</v>
      </c>
      <c r="C87" s="25" t="s">
        <v>79</v>
      </c>
      <c r="D87" s="32" t="s">
        <v>9</v>
      </c>
      <c r="E87" s="29">
        <v>3</v>
      </c>
      <c r="F87" s="33"/>
      <c r="G87" s="2">
        <f t="shared" si="2"/>
        <v>0</v>
      </c>
    </row>
    <row r="88" spans="1:7" ht="12.75" hidden="1">
      <c r="A88" s="3"/>
      <c r="B88" s="1"/>
      <c r="C88" s="25"/>
      <c r="D88" s="32"/>
      <c r="E88" s="29"/>
      <c r="F88" s="33"/>
      <c r="G88" s="2"/>
    </row>
    <row r="89" spans="1:7" ht="12.75">
      <c r="A89" s="3">
        <v>49</v>
      </c>
      <c r="B89" s="1" t="s">
        <v>3</v>
      </c>
      <c r="C89" s="25" t="s">
        <v>92</v>
      </c>
      <c r="D89" s="32" t="s">
        <v>9</v>
      </c>
      <c r="E89" s="29">
        <v>1</v>
      </c>
      <c r="F89" s="33"/>
      <c r="G89" s="2">
        <f t="shared" si="2"/>
        <v>0</v>
      </c>
    </row>
    <row r="90" spans="1:7" ht="22.5">
      <c r="A90" s="3">
        <v>50</v>
      </c>
      <c r="B90" s="1" t="s">
        <v>3</v>
      </c>
      <c r="C90" s="25" t="s">
        <v>116</v>
      </c>
      <c r="D90" s="32" t="s">
        <v>9</v>
      </c>
      <c r="E90" s="29">
        <v>2</v>
      </c>
      <c r="F90" s="33"/>
      <c r="G90" s="2">
        <f t="shared" si="2"/>
        <v>0</v>
      </c>
    </row>
    <row r="91" spans="1:7" ht="13.5" thickBot="1">
      <c r="A91" s="3">
        <v>51</v>
      </c>
      <c r="B91" s="1" t="s">
        <v>3</v>
      </c>
      <c r="C91" s="25" t="s">
        <v>117</v>
      </c>
      <c r="D91" s="32" t="s">
        <v>9</v>
      </c>
      <c r="E91" s="29">
        <v>4</v>
      </c>
      <c r="F91" s="33"/>
      <c r="G91" s="2">
        <f t="shared" si="2"/>
        <v>0</v>
      </c>
    </row>
    <row r="92" spans="1:7" ht="13.5" hidden="1" thickBot="1">
      <c r="A92" s="3"/>
      <c r="B92" s="1"/>
      <c r="C92" s="34"/>
      <c r="D92" s="32"/>
      <c r="E92" s="29"/>
      <c r="F92" s="33"/>
      <c r="G92" s="2"/>
    </row>
    <row r="93" spans="1:7" ht="12.75">
      <c r="A93" s="7" t="s">
        <v>3</v>
      </c>
      <c r="B93" s="8" t="s">
        <v>141</v>
      </c>
      <c r="C93" s="24" t="s">
        <v>142</v>
      </c>
      <c r="D93" s="38" t="s">
        <v>5</v>
      </c>
      <c r="E93" s="39" t="s">
        <v>5</v>
      </c>
      <c r="F93" s="40" t="s">
        <v>5</v>
      </c>
      <c r="G93" s="41" t="s">
        <v>5</v>
      </c>
    </row>
    <row r="94" spans="1:7" ht="12.75">
      <c r="A94" s="3">
        <v>52</v>
      </c>
      <c r="B94" s="1" t="s">
        <v>3</v>
      </c>
      <c r="C94" s="25" t="s">
        <v>114</v>
      </c>
      <c r="D94" s="32" t="s">
        <v>9</v>
      </c>
      <c r="E94" s="29">
        <v>30</v>
      </c>
      <c r="F94" s="33"/>
      <c r="G94" s="2">
        <f>E94*F94</f>
        <v>0</v>
      </c>
    </row>
    <row r="95" spans="1:7" ht="12.75">
      <c r="A95" s="3">
        <v>53</v>
      </c>
      <c r="B95" s="1" t="s">
        <v>3</v>
      </c>
      <c r="C95" s="25" t="s">
        <v>91</v>
      </c>
      <c r="D95" s="32" t="s">
        <v>9</v>
      </c>
      <c r="E95" s="29">
        <v>2</v>
      </c>
      <c r="F95" s="33"/>
      <c r="G95" s="2">
        <f>E95*F95</f>
        <v>0</v>
      </c>
    </row>
    <row r="96" spans="1:7" ht="12.75">
      <c r="A96" s="3">
        <v>54</v>
      </c>
      <c r="B96" s="1" t="s">
        <v>3</v>
      </c>
      <c r="C96" s="25" t="s">
        <v>115</v>
      </c>
      <c r="D96" s="32" t="s">
        <v>9</v>
      </c>
      <c r="E96" s="29">
        <v>3</v>
      </c>
      <c r="F96" s="33"/>
      <c r="G96" s="2">
        <f>E96*F96</f>
        <v>0</v>
      </c>
    </row>
    <row r="97" spans="1:7" ht="13.5" thickBot="1">
      <c r="A97" s="3">
        <v>55</v>
      </c>
      <c r="B97" s="1" t="s">
        <v>3</v>
      </c>
      <c r="C97" s="25" t="s">
        <v>113</v>
      </c>
      <c r="D97" s="32" t="s">
        <v>9</v>
      </c>
      <c r="E97" s="29">
        <v>3</v>
      </c>
      <c r="F97" s="33"/>
      <c r="G97" s="2">
        <f>E97*F97</f>
        <v>0</v>
      </c>
    </row>
    <row r="98" spans="1:7" ht="12.75">
      <c r="A98" s="7" t="s">
        <v>3</v>
      </c>
      <c r="B98" s="8" t="s">
        <v>81</v>
      </c>
      <c r="C98" s="24" t="s">
        <v>82</v>
      </c>
      <c r="D98" s="38" t="s">
        <v>5</v>
      </c>
      <c r="E98" s="39" t="s">
        <v>5</v>
      </c>
      <c r="F98" s="40" t="s">
        <v>5</v>
      </c>
      <c r="G98" s="41" t="s">
        <v>5</v>
      </c>
    </row>
    <row r="99" spans="1:7" ht="13.5" thickBot="1">
      <c r="A99" s="3">
        <v>56</v>
      </c>
      <c r="B99" s="1" t="s">
        <v>3</v>
      </c>
      <c r="C99" s="25" t="s">
        <v>87</v>
      </c>
      <c r="D99" s="32" t="s">
        <v>11</v>
      </c>
      <c r="E99" s="29">
        <v>160</v>
      </c>
      <c r="F99" s="33"/>
      <c r="G99" s="2">
        <f>E99*F99</f>
        <v>0</v>
      </c>
    </row>
    <row r="100" spans="1:7" ht="19.5" customHeight="1" thickBot="1">
      <c r="A100" s="9" t="s">
        <v>3</v>
      </c>
      <c r="B100" s="10" t="s">
        <v>20</v>
      </c>
      <c r="C100" s="26" t="s">
        <v>64</v>
      </c>
      <c r="D100" s="9" t="s">
        <v>5</v>
      </c>
      <c r="E100" s="28" t="s">
        <v>5</v>
      </c>
      <c r="F100" s="9" t="s">
        <v>5</v>
      </c>
      <c r="G100" s="11" t="s">
        <v>5</v>
      </c>
    </row>
    <row r="101" spans="1:7" ht="12.75">
      <c r="A101" s="7" t="s">
        <v>3</v>
      </c>
      <c r="B101" s="8" t="s">
        <v>21</v>
      </c>
      <c r="C101" s="24" t="s">
        <v>22</v>
      </c>
      <c r="D101" s="38" t="s">
        <v>5</v>
      </c>
      <c r="E101" s="39" t="s">
        <v>5</v>
      </c>
      <c r="F101" s="40" t="s">
        <v>5</v>
      </c>
      <c r="G101" s="41" t="s">
        <v>5</v>
      </c>
    </row>
    <row r="102" spans="1:7" ht="33.75">
      <c r="A102" s="3">
        <v>57</v>
      </c>
      <c r="B102" s="1" t="s">
        <v>3</v>
      </c>
      <c r="C102" s="25" t="s">
        <v>149</v>
      </c>
      <c r="D102" s="3" t="s">
        <v>11</v>
      </c>
      <c r="E102" s="29">
        <v>20</v>
      </c>
      <c r="F102" s="33"/>
      <c r="G102" s="2">
        <f>E102*F102</f>
        <v>0</v>
      </c>
    </row>
    <row r="103" spans="1:7" ht="22.5">
      <c r="A103" s="3">
        <v>58</v>
      </c>
      <c r="B103" s="1" t="s">
        <v>3</v>
      </c>
      <c r="C103" s="25" t="s">
        <v>90</v>
      </c>
      <c r="D103" s="3" t="s">
        <v>11</v>
      </c>
      <c r="E103" s="29">
        <v>47</v>
      </c>
      <c r="F103" s="33"/>
      <c r="G103" s="2">
        <f>E103*F103</f>
        <v>0</v>
      </c>
    </row>
    <row r="104" spans="1:7" ht="12.75">
      <c r="A104" s="3"/>
      <c r="B104" s="1"/>
      <c r="C104" s="25"/>
      <c r="D104" s="3"/>
      <c r="E104" s="29"/>
      <c r="F104" s="33"/>
      <c r="G104" s="2"/>
    </row>
    <row r="105" spans="1:7" ht="22.5">
      <c r="A105" s="3">
        <v>59</v>
      </c>
      <c r="B105" s="1" t="s">
        <v>3</v>
      </c>
      <c r="C105" s="25" t="s">
        <v>89</v>
      </c>
      <c r="D105" s="3" t="s">
        <v>11</v>
      </c>
      <c r="E105" s="29">
        <v>140</v>
      </c>
      <c r="F105" s="33"/>
      <c r="G105" s="2">
        <f>E105*F105</f>
        <v>0</v>
      </c>
    </row>
    <row r="106" spans="1:7" ht="12.75" hidden="1">
      <c r="A106" s="7" t="s">
        <v>3</v>
      </c>
      <c r="B106" s="8" t="s">
        <v>23</v>
      </c>
      <c r="C106" s="24" t="s">
        <v>24</v>
      </c>
      <c r="D106" s="38" t="s">
        <v>5</v>
      </c>
      <c r="E106" s="39" t="s">
        <v>5</v>
      </c>
      <c r="F106" s="40" t="s">
        <v>5</v>
      </c>
      <c r="G106" s="41" t="s">
        <v>5</v>
      </c>
    </row>
    <row r="107" spans="1:7" ht="13.5" hidden="1" thickBot="1">
      <c r="A107" s="3"/>
      <c r="B107" s="1"/>
      <c r="C107" s="25"/>
      <c r="D107" s="32"/>
      <c r="E107" s="29"/>
      <c r="F107" s="33"/>
      <c r="G107" s="2"/>
    </row>
    <row r="108" spans="1:7" ht="19.5" customHeight="1" hidden="1" thickBot="1">
      <c r="A108" s="9" t="s">
        <v>3</v>
      </c>
      <c r="B108" s="10" t="s">
        <v>123</v>
      </c>
      <c r="C108" s="26" t="s">
        <v>124</v>
      </c>
      <c r="D108" s="9" t="s">
        <v>5</v>
      </c>
      <c r="E108" s="28" t="s">
        <v>5</v>
      </c>
      <c r="F108" s="9" t="s">
        <v>5</v>
      </c>
      <c r="G108" s="11" t="s">
        <v>5</v>
      </c>
    </row>
    <row r="109" spans="1:7" ht="12.75" hidden="1">
      <c r="A109" s="7" t="s">
        <v>3</v>
      </c>
      <c r="B109" s="8" t="s">
        <v>125</v>
      </c>
      <c r="C109" s="24" t="s">
        <v>126</v>
      </c>
      <c r="D109" s="38" t="s">
        <v>5</v>
      </c>
      <c r="E109" s="39" t="s">
        <v>5</v>
      </c>
      <c r="F109" s="40" t="s">
        <v>5</v>
      </c>
      <c r="G109" s="41" t="s">
        <v>5</v>
      </c>
    </row>
    <row r="110" spans="1:7" ht="13.5" hidden="1" thickBot="1">
      <c r="A110" s="4"/>
      <c r="B110" s="5"/>
      <c r="C110" s="51"/>
      <c r="D110" s="35"/>
      <c r="E110" s="52"/>
      <c r="F110" s="27"/>
      <c r="G110" s="6"/>
    </row>
    <row r="111" spans="1:7" ht="19.5" customHeight="1">
      <c r="A111" s="16"/>
      <c r="B111" s="16"/>
      <c r="C111" s="70"/>
      <c r="D111" s="70"/>
      <c r="E111" s="71" t="s">
        <v>41</v>
      </c>
      <c r="F111" s="72"/>
      <c r="G111" s="30">
        <f>SUM(G8:G110)</f>
        <v>0</v>
      </c>
    </row>
    <row r="112" spans="1:7" ht="19.5" customHeight="1">
      <c r="A112" s="16"/>
      <c r="B112" s="17"/>
      <c r="C112" s="15"/>
      <c r="D112" s="18"/>
      <c r="E112" s="73" t="s">
        <v>57</v>
      </c>
      <c r="F112" s="74"/>
      <c r="G112" s="31">
        <f>G111*0.23</f>
        <v>0</v>
      </c>
    </row>
    <row r="113" spans="1:7" ht="19.5" customHeight="1" thickBot="1">
      <c r="A113" s="16"/>
      <c r="B113" s="17"/>
      <c r="D113" s="15"/>
      <c r="E113" s="75" t="s">
        <v>42</v>
      </c>
      <c r="F113" s="76"/>
      <c r="G113" s="22">
        <f>SUM(G111:G112)</f>
        <v>0</v>
      </c>
    </row>
    <row r="114" spans="1:4" ht="12.75">
      <c r="A114" s="19"/>
      <c r="B114" s="20"/>
      <c r="C114" s="21"/>
      <c r="D114" s="21"/>
    </row>
    <row r="115" spans="1:4" ht="12.75">
      <c r="A115" s="16"/>
      <c r="B115" s="17"/>
      <c r="C115" s="15"/>
      <c r="D115" s="15"/>
    </row>
  </sheetData>
  <sheetProtection/>
  <mergeCells count="15">
    <mergeCell ref="C111:D111"/>
    <mergeCell ref="E111:F111"/>
    <mergeCell ref="E112:F112"/>
    <mergeCell ref="E113:F113"/>
    <mergeCell ref="A6:G6"/>
    <mergeCell ref="A31:G31"/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71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Kazimierz Gryz</cp:lastModifiedBy>
  <cp:lastPrinted>2017-09-04T21:05:09Z</cp:lastPrinted>
  <dcterms:created xsi:type="dcterms:W3CDTF">2000-11-13T06:25:45Z</dcterms:created>
  <dcterms:modified xsi:type="dcterms:W3CDTF">2021-06-07T06:49:29Z</dcterms:modified>
  <cp:category/>
  <cp:version/>
  <cp:contentType/>
  <cp:contentStatus/>
  <cp:revision>1</cp:revision>
</cp:coreProperties>
</file>