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KOLONOWSKIE\Nowy SIWZ na 2021\"/>
    </mc:Choice>
  </mc:AlternateContent>
  <bookViews>
    <workbookView xWindow="0" yWindow="0" windowWidth="28800" windowHeight="11835"/>
  </bookViews>
  <sheets>
    <sheet name="Wykaz ppg" sheetId="2" r:id="rId1"/>
    <sheet name="Arkusz ofertowy - do ofert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7" i="2" l="1"/>
  <c r="D8" i="3" s="1"/>
  <c r="C8" i="3"/>
  <c r="B8" i="3"/>
  <c r="BM7" i="2"/>
  <c r="BN7" i="2" s="1"/>
  <c r="L8" i="3" s="1"/>
  <c r="BK7" i="2"/>
  <c r="I8" i="3" s="1"/>
  <c r="BI7" i="2"/>
  <c r="G8" i="3" s="1"/>
  <c r="BL7" i="2"/>
  <c r="J8" i="3" s="1"/>
  <c r="BJ7" i="2"/>
  <c r="H8" i="3" s="1"/>
  <c r="K8" i="3" l="1"/>
  <c r="BC6" i="2"/>
  <c r="BC5" i="2"/>
  <c r="BC4" i="2"/>
  <c r="BC3" i="2"/>
  <c r="BC2" i="2"/>
  <c r="BL4" i="2"/>
  <c r="BC8" i="2" l="1"/>
  <c r="BM6" i="2"/>
  <c r="BM5" i="2"/>
  <c r="BK6" i="2"/>
  <c r="BL6" i="2" s="1"/>
  <c r="BK5" i="2"/>
  <c r="BI6" i="2"/>
  <c r="BI5" i="2"/>
  <c r="K7" i="3" l="1"/>
  <c r="K6" i="3"/>
  <c r="K5" i="3"/>
  <c r="K4" i="3"/>
  <c r="I7" i="3"/>
  <c r="I6" i="3"/>
  <c r="I5" i="3"/>
  <c r="I4" i="3"/>
  <c r="G7" i="3"/>
  <c r="G4" i="3"/>
  <c r="C7" i="3"/>
  <c r="C6" i="3"/>
  <c r="C5" i="3"/>
  <c r="C4" i="3"/>
  <c r="B7" i="3"/>
  <c r="B6" i="3"/>
  <c r="B5" i="3"/>
  <c r="B4" i="3"/>
  <c r="D4" i="3" l="1"/>
  <c r="G6" i="3" l="1"/>
  <c r="G5" i="3"/>
  <c r="E3" i="3"/>
  <c r="G3" i="3"/>
  <c r="I3" i="3"/>
  <c r="K3" i="3"/>
  <c r="BG3" i="2"/>
  <c r="E4" i="3" s="1"/>
  <c r="BL2" i="2"/>
  <c r="J3" i="3" s="1"/>
  <c r="A3" i="2"/>
  <c r="J5" i="3"/>
  <c r="BJ4" i="2"/>
  <c r="H5" i="3" s="1"/>
  <c r="A4" i="2" l="1"/>
  <c r="D3" i="3"/>
  <c r="D5" i="3"/>
  <c r="D7" i="3"/>
  <c r="D6" i="3"/>
  <c r="BN4" i="2"/>
  <c r="BG4" i="2"/>
  <c r="C3" i="3"/>
  <c r="B3" i="3"/>
  <c r="J7" i="3"/>
  <c r="BL5" i="2"/>
  <c r="J6" i="3" s="1"/>
  <c r="BL3" i="2"/>
  <c r="J4" i="3" s="1"/>
  <c r="BJ6" i="2"/>
  <c r="H7" i="3" s="1"/>
  <c r="BJ5" i="2"/>
  <c r="H6" i="3" s="1"/>
  <c r="BJ3" i="2"/>
  <c r="H4" i="3" s="1"/>
  <c r="BJ2" i="2"/>
  <c r="H3" i="3" s="1"/>
  <c r="A5" i="2" l="1"/>
  <c r="L5" i="3"/>
  <c r="BG5" i="2"/>
  <c r="BG6" i="2" s="1"/>
  <c r="BG7" i="2" s="1"/>
  <c r="E5" i="3"/>
  <c r="BH4" i="2"/>
  <c r="BH2" i="2"/>
  <c r="F3" i="3" s="1"/>
  <c r="BN2" i="2"/>
  <c r="E8" i="3" l="1"/>
  <c r="BH7" i="2"/>
  <c r="BO4" i="2"/>
  <c r="BP4" i="2" s="1"/>
  <c r="BQ4" i="2" s="1"/>
  <c r="F5" i="3"/>
  <c r="L3" i="3"/>
  <c r="BO2" i="2"/>
  <c r="E6" i="3"/>
  <c r="BN6" i="2"/>
  <c r="BH3" i="2"/>
  <c r="F4" i="3" s="1"/>
  <c r="BN3" i="2"/>
  <c r="BH5" i="2"/>
  <c r="F6" i="3" s="1"/>
  <c r="BN5" i="2"/>
  <c r="F8" i="3" l="1"/>
  <c r="BO7" i="2"/>
  <c r="M5" i="3"/>
  <c r="L7" i="3"/>
  <c r="L6" i="3"/>
  <c r="BO5" i="2"/>
  <c r="M6" i="3" s="1"/>
  <c r="L4" i="3"/>
  <c r="BO3" i="2"/>
  <c r="M4" i="3" s="1"/>
  <c r="BP2" i="2"/>
  <c r="BQ2" i="2" s="1"/>
  <c r="M3" i="3"/>
  <c r="BP7" i="2" l="1"/>
  <c r="BQ7" i="2" s="1"/>
  <c r="M8" i="3"/>
  <c r="E7" i="3"/>
  <c r="BH6" i="2"/>
  <c r="BP5" i="2"/>
  <c r="BQ5" i="2" s="1"/>
  <c r="BP3" i="2"/>
  <c r="BO6" i="2" l="1"/>
  <c r="BO8" i="2" s="1"/>
  <c r="BP8" i="2" s="1"/>
  <c r="BQ8" i="2" s="1"/>
  <c r="F7" i="3"/>
  <c r="BQ3" i="2"/>
  <c r="M7" i="3" l="1"/>
  <c r="M9" i="3" s="1"/>
  <c r="BP6" i="2"/>
  <c r="BQ6" i="2" s="1"/>
  <c r="M10" i="3" l="1"/>
  <c r="M11" i="3" s="1"/>
</calcChain>
</file>

<file path=xl/sharedStrings.xml><?xml version="1.0" encoding="utf-8"?>
<sst xmlns="http://schemas.openxmlformats.org/spreadsheetml/2006/main" count="260" uniqueCount="95">
  <si>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</si>
  <si>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</si>
  <si>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</si>
  <si>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</si>
  <si>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</si>
  <si>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</si>
  <si>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</si>
  <si>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</si>
  <si>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Nr gazomierza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</si>
  <si>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</si>
  <si>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</si>
  <si>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</si>
  <si>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</si>
  <si>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</si>
  <si>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</si>
  <si>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</si>
  <si>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</si>
  <si>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</si>
  <si>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</si>
  <si>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</si>
  <si>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</si>
  <si>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</si>
  <si>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</si>
  <si>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</si>
  <si>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</si>
  <si>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</si>
  <si>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</si>
  <si>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</si>
  <si>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</si>
  <si>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</si>
  <si>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</si>
  <si>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</si>
  <si>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Odbiorca</t>
  </si>
  <si>
    <t>Adresat faktury</t>
  </si>
  <si>
    <t>Ilość godzin w roku [h]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</si>
  <si>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</si>
  <si>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</si>
  <si>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</si>
  <si>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</si>
  <si>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</si>
  <si>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</si>
  <si>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</si>
  <si>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</si>
  <si>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</si>
  <si>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</si>
  <si>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</si>
  <si>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</si>
  <si>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</si>
  <si>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</si>
  <si>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</si>
  <si>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</si>
  <si>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</si>
  <si>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</si>
  <si>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</si>
  <si>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</si>
  <si>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</si>
  <si>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1. Wprowadzono formuły. Wykonawca wypełnia TYLKO pola zaznaczone kolorem pomarańczowym. Zamawiający wymaga ceny jednolitej dla wszystkich ppg.</t>
  </si>
  <si>
    <t>Lp</t>
  </si>
  <si>
    <t xml:space="preserve">ARKUSZ OFERTOWY - załącznik do Formularza Ofertowego </t>
  </si>
  <si>
    <t>Gmina Kolonowskie</t>
  </si>
  <si>
    <t>47-110</t>
  </si>
  <si>
    <t>Kolonowskie</t>
  </si>
  <si>
    <t>Ks. Czerwionki</t>
  </si>
  <si>
    <t>Anco sp. z o.o.</t>
  </si>
  <si>
    <t>czas nieokreślony</t>
  </si>
  <si>
    <t>Nr umowy</t>
  </si>
  <si>
    <t>MCK-S</t>
  </si>
  <si>
    <t>G4-00404798</t>
  </si>
  <si>
    <t>7/Ko/Gz-50/2013</t>
  </si>
  <si>
    <t>G1</t>
  </si>
  <si>
    <t>Remiza</t>
  </si>
  <si>
    <t>Leśna</t>
  </si>
  <si>
    <t>6b</t>
  </si>
  <si>
    <t>G8-00015873</t>
  </si>
  <si>
    <t>5/Ko/Gz-50/2013</t>
  </si>
  <si>
    <t>G2</t>
  </si>
  <si>
    <t xml:space="preserve">Szkolna </t>
  </si>
  <si>
    <t>1b</t>
  </si>
  <si>
    <t>G3</t>
  </si>
  <si>
    <t>G40-05122047</t>
  </si>
  <si>
    <t>55/D/Lw/2017</t>
  </si>
  <si>
    <t>Prosta</t>
  </si>
  <si>
    <t>dz.987/4</t>
  </si>
  <si>
    <t>Targowisko (toaleta)</t>
  </si>
  <si>
    <t>G4-00404799</t>
  </si>
  <si>
    <t>6/Ko/Gz-50/2013</t>
  </si>
  <si>
    <t>Budynek Urzędu Miasta i Gminy</t>
  </si>
  <si>
    <t>G10-37453796</t>
  </si>
  <si>
    <t>54/D/Lw/2017</t>
  </si>
  <si>
    <t>Przedszkole Publiczne nr 1</t>
  </si>
  <si>
    <t>2/Ko/Gz-50/2008</t>
  </si>
  <si>
    <t>G10-36640746</t>
  </si>
  <si>
    <t>Przedszkole Publiczne nr 1 w Kolonowskiem</t>
  </si>
  <si>
    <t>2a</t>
  </si>
  <si>
    <t>Hala sportowa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</si>
</sst>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44" fontId="4" fillId="0" borderId="1" xfId="5" applyFont="1" applyBorder="1"/>
    <xf numFmtId="44" fontId="4" fillId="0" borderId="1" xfId="0" applyNumberFormat="1" applyFont="1" applyBorder="1"/>
    <xf numFmtId="44" fontId="5" fillId="0" borderId="1" xfId="0" applyNumberFormat="1" applyFont="1" applyBorder="1"/>
    <xf numFmtId="0" fontId="4" fillId="0" borderId="2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1" fillId="6" borderId="1" xfId="0" applyFont="1" applyFill="1" applyBorder="1"/>
    <xf numFmtId="44" fontId="11" fillId="0" borderId="1" xfId="5" applyFont="1" applyFill="1" applyBorder="1"/>
    <xf numFmtId="44" fontId="11" fillId="0" borderId="1" xfId="0" applyNumberFormat="1" applyFont="1" applyFill="1" applyBorder="1"/>
    <xf numFmtId="0" fontId="4" fillId="0" borderId="1" xfId="0" applyFont="1" applyFill="1" applyBorder="1"/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right"/>
    </xf>
    <xf numFmtId="44" fontId="4" fillId="0" borderId="1" xfId="5" applyFont="1" applyFill="1" applyBorder="1"/>
    <xf numFmtId="44" fontId="4" fillId="0" borderId="1" xfId="0" applyNumberFormat="1" applyFont="1" applyFill="1" applyBorder="1"/>
    <xf numFmtId="0" fontId="4" fillId="0" borderId="0" xfId="0" applyFont="1" applyFill="1"/>
    <xf numFmtId="49" fontId="11" fillId="0" borderId="1" xfId="0" applyNumberFormat="1" applyFont="1" applyFill="1" applyBorder="1" applyAlignment="1">
      <alignment horizontal="right"/>
    </xf>
    <xf numFmtId="0" fontId="14" fillId="6" borderId="0" xfId="0" applyFont="1" applyFill="1"/>
    <xf numFmtId="0" fontId="4" fillId="6" borderId="0" xfId="0" applyFont="1" applyFill="1"/>
    <xf numFmtId="1" fontId="4" fillId="0" borderId="0" xfId="0" applyNumberFormat="1" applyFont="1"/>
    <xf numFmtId="0" fontId="4" fillId="0" borderId="1" xfId="0" applyFont="1" applyFill="1" applyBorder="1" applyAlignment="1"/>
    <xf numFmtId="0" fontId="12" fillId="0" borderId="1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4" fillId="0" borderId="1" xfId="0" applyFont="1" applyFill="1" applyBorder="1" applyAlignment="1">
      <alignment horizontal="right"/>
    </xf>
    <xf numFmtId="44" fontId="4" fillId="0" borderId="0" xfId="0" applyNumberFormat="1" applyFont="1"/>
    <xf numFmtId="0" fontId="6" fillId="0" borderId="1" xfId="0" applyFont="1" applyFill="1" applyBorder="1"/>
    <xf numFmtId="0" fontId="4" fillId="6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44" fontId="4" fillId="0" borderId="0" xfId="5" applyFont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"/>
  <sheetViews>
    <sheetView tabSelected="1" workbookViewId="0">
      <selection activeCell="AS7" sqref="AS7"/>
    </sheetView>
  </sheetViews>
  <sheetFormatPr defaultColWidth="9" defaultRowHeight="11.25"/>
  <cols>
    <col min="1" max="1" width="3" style="1" customWidth="1"/>
    <col min="2" max="2" width="12.75" style="1" customWidth="1"/>
    <col min="3" max="6" width="9" style="1"/>
    <col min="7" max="7" width="5.25" style="1" customWidth="1"/>
    <col min="8" max="8" width="4.625" style="1" customWidth="1"/>
    <col min="9" max="9" width="9.5" style="1" customWidth="1"/>
    <col min="10" max="10" width="15.75" style="1" customWidth="1"/>
    <col min="11" max="13" width="9" style="1"/>
    <col min="14" max="14" width="12.25" style="1" customWidth="1"/>
    <col min="15" max="15" width="5.25" style="1" customWidth="1"/>
    <col min="16" max="16" width="4.625" style="1" customWidth="1"/>
    <col min="17" max="17" width="23.5" style="1" customWidth="1"/>
    <col min="18" max="20" width="9" style="1"/>
    <col min="21" max="21" width="12.25" style="1" customWidth="1"/>
    <col min="22" max="22" width="5.25" style="1" customWidth="1"/>
    <col min="23" max="23" width="4.625" style="1" customWidth="1"/>
    <col min="24" max="24" width="21.5" style="1" customWidth="1"/>
    <col min="25" max="25" width="15.75" style="1" customWidth="1"/>
    <col min="26" max="26" width="12" style="1" customWidth="1"/>
    <col min="27" max="27" width="31.75" style="1" customWidth="1"/>
    <col min="28" max="28" width="6" style="1" customWidth="1"/>
    <col min="29" max="31" width="9" style="1"/>
    <col min="32" max="32" width="5.25" style="1" customWidth="1"/>
    <col min="33" max="33" width="5.75" style="1" customWidth="1"/>
    <col min="34" max="34" width="12.75" style="1" customWidth="1"/>
    <col min="35" max="35" width="10.125" style="1" customWidth="1"/>
    <col min="36" max="36" width="12.875" style="1" customWidth="1"/>
    <col min="37" max="51" width="9" style="1"/>
    <col min="52" max="52" width="11" style="1" customWidth="1"/>
    <col min="53" max="55" width="9" style="1"/>
    <col min="56" max="56" width="6.5" style="1" customWidth="1"/>
    <col min="57" max="59" width="9" style="1"/>
    <col min="60" max="60" width="11.75" style="1" customWidth="1"/>
    <col min="61" max="62" width="9" style="1"/>
    <col min="63" max="63" width="9.75" style="1" customWidth="1"/>
    <col min="64" max="64" width="12.125" style="1" customWidth="1"/>
    <col min="65" max="65" width="10.125" style="1" customWidth="1"/>
    <col min="66" max="66" width="10" style="1" customWidth="1"/>
    <col min="67" max="67" width="10.25" style="1" customWidth="1"/>
    <col min="68" max="68" width="9.5" style="1" customWidth="1"/>
    <col min="69" max="69" width="11.5" style="1" customWidth="1"/>
    <col min="70" max="16384" width="9" style="1"/>
  </cols>
  <sheetData>
    <row r="1" spans="1:69" ht="67.5">
      <c r="A1" s="20" t="s">
        <v>31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2" t="s">
        <v>5</v>
      </c>
      <c r="H1" s="22" t="s">
        <v>6</v>
      </c>
      <c r="I1" s="22" t="s">
        <v>27</v>
      </c>
      <c r="J1" s="23" t="s">
        <v>32</v>
      </c>
      <c r="K1" s="23" t="s">
        <v>1</v>
      </c>
      <c r="L1" s="23" t="s">
        <v>2</v>
      </c>
      <c r="M1" s="23" t="s">
        <v>3</v>
      </c>
      <c r="N1" s="23" t="s">
        <v>4</v>
      </c>
      <c r="O1" s="24" t="s">
        <v>5</v>
      </c>
      <c r="P1" s="24" t="s">
        <v>6</v>
      </c>
      <c r="Q1" s="25" t="s">
        <v>33</v>
      </c>
      <c r="R1" s="25" t="s">
        <v>1</v>
      </c>
      <c r="S1" s="25" t="s">
        <v>2</v>
      </c>
      <c r="T1" s="25" t="s">
        <v>3</v>
      </c>
      <c r="U1" s="25" t="s">
        <v>4</v>
      </c>
      <c r="V1" s="26" t="s">
        <v>5</v>
      </c>
      <c r="W1" s="26" t="s">
        <v>6</v>
      </c>
      <c r="X1" s="27" t="s">
        <v>24</v>
      </c>
      <c r="Y1" s="28" t="s">
        <v>25</v>
      </c>
      <c r="Z1" s="27" t="s">
        <v>26</v>
      </c>
      <c r="AA1" s="29" t="s">
        <v>7</v>
      </c>
      <c r="AB1" s="29" t="s">
        <v>1</v>
      </c>
      <c r="AC1" s="29" t="s">
        <v>2</v>
      </c>
      <c r="AD1" s="29" t="s">
        <v>3</v>
      </c>
      <c r="AE1" s="29" t="s">
        <v>4</v>
      </c>
      <c r="AF1" s="30" t="s">
        <v>5</v>
      </c>
      <c r="AG1" s="30" t="s">
        <v>6</v>
      </c>
      <c r="AH1" s="29" t="s">
        <v>29</v>
      </c>
      <c r="AI1" s="29" t="s">
        <v>8</v>
      </c>
      <c r="AJ1" s="29" t="s">
        <v>65</v>
      </c>
      <c r="AK1" s="29" t="s">
        <v>28</v>
      </c>
      <c r="AL1" s="31" t="s">
        <v>17</v>
      </c>
      <c r="AM1" s="31" t="s">
        <v>18</v>
      </c>
      <c r="AN1" s="31" t="s">
        <v>19</v>
      </c>
      <c r="AO1" s="31" t="s">
        <v>20</v>
      </c>
      <c r="AP1" s="31" t="s">
        <v>21</v>
      </c>
      <c r="AQ1" s="31" t="s">
        <v>11</v>
      </c>
      <c r="AR1" s="31" t="s">
        <v>12</v>
      </c>
      <c r="AS1" s="31" t="s">
        <v>22</v>
      </c>
      <c r="AT1" s="31" t="s">
        <v>13</v>
      </c>
      <c r="AU1" s="31" t="s">
        <v>14</v>
      </c>
      <c r="AV1" s="31" t="s">
        <v>15</v>
      </c>
      <c r="AW1" s="31" t="s">
        <v>16</v>
      </c>
      <c r="AX1" s="31" t="s">
        <v>17</v>
      </c>
      <c r="AY1" s="31" t="s">
        <v>18</v>
      </c>
      <c r="AZ1" s="31" t="s">
        <v>19</v>
      </c>
      <c r="BA1" s="31" t="s">
        <v>20</v>
      </c>
      <c r="BB1" s="31" t="s">
        <v>21</v>
      </c>
      <c r="BC1" s="31" t="s">
        <v>23</v>
      </c>
      <c r="BD1" s="32" t="s">
        <v>9</v>
      </c>
      <c r="BE1" s="33" t="s">
        <v>10</v>
      </c>
      <c r="BF1" s="62" t="s">
        <v>34</v>
      </c>
      <c r="BG1" s="34" t="s">
        <v>38</v>
      </c>
      <c r="BH1" s="62" t="s">
        <v>35</v>
      </c>
      <c r="BI1" s="34" t="s">
        <v>42</v>
      </c>
      <c r="BJ1" s="62" t="s">
        <v>39</v>
      </c>
      <c r="BK1" s="34" t="s">
        <v>43</v>
      </c>
      <c r="BL1" s="10" t="s">
        <v>40</v>
      </c>
      <c r="BM1" s="34" t="s">
        <v>41</v>
      </c>
      <c r="BN1" s="10" t="s">
        <v>44</v>
      </c>
      <c r="BO1" s="34" t="s">
        <v>35</v>
      </c>
      <c r="BP1" s="35" t="s">
        <v>37</v>
      </c>
      <c r="BQ1" s="36" t="s">
        <v>36</v>
      </c>
    </row>
    <row r="2" spans="1:69" s="57" customFormat="1">
      <c r="A2" s="21">
        <v>1</v>
      </c>
      <c r="B2" s="37" t="s">
        <v>59</v>
      </c>
      <c r="C2" s="37" t="s">
        <v>60</v>
      </c>
      <c r="D2" s="37" t="s">
        <v>61</v>
      </c>
      <c r="E2" s="37" t="s">
        <v>61</v>
      </c>
      <c r="F2" s="37" t="s">
        <v>62</v>
      </c>
      <c r="G2" s="37">
        <v>39</v>
      </c>
      <c r="H2" s="21"/>
      <c r="I2" s="21">
        <v>7561881013</v>
      </c>
      <c r="J2" s="37" t="s">
        <v>59</v>
      </c>
      <c r="K2" s="37" t="s">
        <v>60</v>
      </c>
      <c r="L2" s="37" t="s">
        <v>61</v>
      </c>
      <c r="M2" s="37" t="s">
        <v>61</v>
      </c>
      <c r="N2" s="37" t="s">
        <v>62</v>
      </c>
      <c r="O2" s="37">
        <v>39</v>
      </c>
      <c r="P2" s="21"/>
      <c r="Q2" s="37" t="s">
        <v>59</v>
      </c>
      <c r="R2" s="37" t="s">
        <v>60</v>
      </c>
      <c r="S2" s="37" t="s">
        <v>61</v>
      </c>
      <c r="T2" s="37" t="s">
        <v>61</v>
      </c>
      <c r="U2" s="37" t="s">
        <v>62</v>
      </c>
      <c r="V2" s="37">
        <v>39</v>
      </c>
      <c r="W2" s="21"/>
      <c r="X2" s="21" t="s">
        <v>63</v>
      </c>
      <c r="Y2" s="21" t="s">
        <v>63</v>
      </c>
      <c r="Z2" s="21" t="s">
        <v>64</v>
      </c>
      <c r="AA2" s="37" t="s">
        <v>66</v>
      </c>
      <c r="AB2" s="37" t="s">
        <v>60</v>
      </c>
      <c r="AC2" s="37" t="s">
        <v>61</v>
      </c>
      <c r="AD2" s="37" t="s">
        <v>61</v>
      </c>
      <c r="AE2" s="37" t="s">
        <v>62</v>
      </c>
      <c r="AF2" s="37" t="s">
        <v>93</v>
      </c>
      <c r="AG2" s="21"/>
      <c r="AH2" s="21"/>
      <c r="AI2" s="38" t="s">
        <v>67</v>
      </c>
      <c r="AJ2" s="38" t="s">
        <v>68</v>
      </c>
      <c r="AK2" s="21" t="s">
        <v>30</v>
      </c>
      <c r="AL2" s="37">
        <v>100</v>
      </c>
      <c r="AM2" s="21">
        <v>1425</v>
      </c>
      <c r="AN2" s="21">
        <v>4373</v>
      </c>
      <c r="AO2" s="21">
        <v>6300</v>
      </c>
      <c r="AP2" s="21">
        <v>6314</v>
      </c>
      <c r="AQ2" s="21">
        <v>9125</v>
      </c>
      <c r="AR2" s="21">
        <v>9267</v>
      </c>
      <c r="AS2" s="21">
        <v>6159</v>
      </c>
      <c r="AT2" s="21">
        <v>3992</v>
      </c>
      <c r="AU2" s="21">
        <v>1857</v>
      </c>
      <c r="AV2" s="37">
        <v>981</v>
      </c>
      <c r="AW2" s="37">
        <v>129</v>
      </c>
      <c r="AX2" s="37">
        <v>100</v>
      </c>
      <c r="AY2" s="21">
        <v>1425</v>
      </c>
      <c r="AZ2" s="21">
        <v>4330</v>
      </c>
      <c r="BA2" s="21">
        <v>6300</v>
      </c>
      <c r="BB2" s="21">
        <v>6314</v>
      </c>
      <c r="BC2" s="55">
        <f>SUM(AL2:BB2)</f>
        <v>68491</v>
      </c>
      <c r="BD2" s="56" t="s">
        <v>69</v>
      </c>
      <c r="BE2" s="21"/>
      <c r="BF2" s="21">
        <v>8760</v>
      </c>
      <c r="BG2" s="39">
        <v>0</v>
      </c>
      <c r="BH2" s="40">
        <f>BG2*BC2</f>
        <v>0</v>
      </c>
      <c r="BI2" s="39"/>
      <c r="BJ2" s="40">
        <f>BI2*12</f>
        <v>0</v>
      </c>
      <c r="BK2" s="39">
        <v>8.3800000000000008</v>
      </c>
      <c r="BL2" s="40">
        <f>BK2*12</f>
        <v>100.56</v>
      </c>
      <c r="BM2" s="61">
        <v>5.8459999999999998E-2</v>
      </c>
      <c r="BN2" s="40">
        <f t="shared" ref="BN2:BN6" si="0">BM2*BC2</f>
        <v>4003.9838599999998</v>
      </c>
      <c r="BO2" s="41">
        <f>BN2+BL2+BJ2+BH2</f>
        <v>4104.5438599999998</v>
      </c>
      <c r="BP2" s="41">
        <f>BO2*0.23</f>
        <v>944.04508780000003</v>
      </c>
      <c r="BQ2" s="41">
        <f>BP2+BO2</f>
        <v>5048.5889477999999</v>
      </c>
    </row>
    <row r="3" spans="1:69" s="48" customFormat="1">
      <c r="A3" s="42">
        <f t="shared" ref="A3:A5" si="1">A2+1</f>
        <v>2</v>
      </c>
      <c r="B3" s="37" t="s">
        <v>59</v>
      </c>
      <c r="C3" s="37" t="s">
        <v>60</v>
      </c>
      <c r="D3" s="37" t="s">
        <v>61</v>
      </c>
      <c r="E3" s="37" t="s">
        <v>61</v>
      </c>
      <c r="F3" s="37" t="s">
        <v>62</v>
      </c>
      <c r="G3" s="37">
        <v>39</v>
      </c>
      <c r="H3" s="21"/>
      <c r="I3" s="21">
        <v>7561881013</v>
      </c>
      <c r="J3" s="37" t="s">
        <v>59</v>
      </c>
      <c r="K3" s="37" t="s">
        <v>60</v>
      </c>
      <c r="L3" s="37" t="s">
        <v>61</v>
      </c>
      <c r="M3" s="37" t="s">
        <v>61</v>
      </c>
      <c r="N3" s="37" t="s">
        <v>62</v>
      </c>
      <c r="O3" s="37">
        <v>39</v>
      </c>
      <c r="P3" s="21"/>
      <c r="Q3" s="37" t="s">
        <v>59</v>
      </c>
      <c r="R3" s="37" t="s">
        <v>60</v>
      </c>
      <c r="S3" s="37" t="s">
        <v>61</v>
      </c>
      <c r="T3" s="37" t="s">
        <v>61</v>
      </c>
      <c r="U3" s="37" t="s">
        <v>62</v>
      </c>
      <c r="V3" s="37">
        <v>39</v>
      </c>
      <c r="W3" s="21"/>
      <c r="X3" s="21" t="s">
        <v>63</v>
      </c>
      <c r="Y3" s="21" t="s">
        <v>63</v>
      </c>
      <c r="Z3" s="21" t="s">
        <v>64</v>
      </c>
      <c r="AA3" s="43" t="s">
        <v>70</v>
      </c>
      <c r="AB3" s="37" t="s">
        <v>60</v>
      </c>
      <c r="AC3" s="37" t="s">
        <v>61</v>
      </c>
      <c r="AD3" s="37" t="s">
        <v>61</v>
      </c>
      <c r="AE3" s="43" t="s">
        <v>71</v>
      </c>
      <c r="AF3" s="43" t="s">
        <v>72</v>
      </c>
      <c r="AG3" s="42"/>
      <c r="AH3" s="21"/>
      <c r="AI3" s="45" t="s">
        <v>73</v>
      </c>
      <c r="AJ3" s="45" t="s">
        <v>74</v>
      </c>
      <c r="AK3" s="42" t="s">
        <v>30</v>
      </c>
      <c r="AL3" s="53">
        <v>1020</v>
      </c>
      <c r="AM3" s="44">
        <v>1919</v>
      </c>
      <c r="AN3" s="44">
        <v>5057</v>
      </c>
      <c r="AO3" s="44">
        <v>5612</v>
      </c>
      <c r="AP3" s="44">
        <v>8772</v>
      </c>
      <c r="AQ3" s="44">
        <v>13904</v>
      </c>
      <c r="AR3" s="44">
        <v>9422</v>
      </c>
      <c r="AS3" s="44">
        <v>8319</v>
      </c>
      <c r="AT3" s="44">
        <v>5015</v>
      </c>
      <c r="AU3" s="44">
        <v>3479</v>
      </c>
      <c r="AV3" s="53">
        <v>870</v>
      </c>
      <c r="AW3" s="53">
        <v>1022</v>
      </c>
      <c r="AX3" s="53">
        <v>1020</v>
      </c>
      <c r="AY3" s="44">
        <v>1919</v>
      </c>
      <c r="AZ3" s="44">
        <v>5057</v>
      </c>
      <c r="BA3" s="44">
        <v>5612</v>
      </c>
      <c r="BB3" s="44">
        <v>8772</v>
      </c>
      <c r="BC3" s="55">
        <f>SUM(AL3:BB3)</f>
        <v>86791</v>
      </c>
      <c r="BD3" s="54" t="s">
        <v>75</v>
      </c>
      <c r="BE3" s="42"/>
      <c r="BF3" s="42">
        <v>8760</v>
      </c>
      <c r="BG3" s="42">
        <f t="shared" ref="BG3:BG7" si="2">BG2</f>
        <v>0</v>
      </c>
      <c r="BH3" s="46">
        <f t="shared" ref="BH3:BH6" si="3">BG3*BC3</f>
        <v>0</v>
      </c>
      <c r="BI3" s="39"/>
      <c r="BJ3" s="46">
        <f t="shared" ref="BJ3:BJ6" si="4">BI3*12</f>
        <v>0</v>
      </c>
      <c r="BK3" s="39">
        <v>136</v>
      </c>
      <c r="BL3" s="40">
        <f t="shared" ref="BL3:BL5" si="5">BK3*12</f>
        <v>1632</v>
      </c>
      <c r="BM3" s="61">
        <v>5.6169999999999998E-2</v>
      </c>
      <c r="BN3" s="46">
        <f t="shared" si="0"/>
        <v>4875.0504700000001</v>
      </c>
      <c r="BO3" s="41">
        <f t="shared" ref="BO3:BO6" si="6">BN3+BL3+BJ3+BH3</f>
        <v>6507.0504700000001</v>
      </c>
      <c r="BP3" s="47">
        <f t="shared" ref="BP3:BP6" si="7">BO3*0.23</f>
        <v>1496.6216081</v>
      </c>
      <c r="BQ3" s="47">
        <f t="shared" ref="BQ3:BQ6" si="8">BP3+BO3</f>
        <v>8003.6720781000004</v>
      </c>
    </row>
    <row r="4" spans="1:69" s="48" customFormat="1">
      <c r="A4" s="42">
        <f t="shared" si="1"/>
        <v>3</v>
      </c>
      <c r="B4" s="37" t="s">
        <v>59</v>
      </c>
      <c r="C4" s="37" t="s">
        <v>60</v>
      </c>
      <c r="D4" s="37" t="s">
        <v>61</v>
      </c>
      <c r="E4" s="37" t="s">
        <v>61</v>
      </c>
      <c r="F4" s="37" t="s">
        <v>62</v>
      </c>
      <c r="G4" s="37">
        <v>39</v>
      </c>
      <c r="H4" s="21"/>
      <c r="I4" s="21">
        <v>7561881013</v>
      </c>
      <c r="J4" s="37" t="s">
        <v>59</v>
      </c>
      <c r="K4" s="37" t="s">
        <v>60</v>
      </c>
      <c r="L4" s="37" t="s">
        <v>61</v>
      </c>
      <c r="M4" s="37" t="s">
        <v>61</v>
      </c>
      <c r="N4" s="37" t="s">
        <v>62</v>
      </c>
      <c r="O4" s="37">
        <v>39</v>
      </c>
      <c r="P4" s="21"/>
      <c r="Q4" s="37" t="s">
        <v>59</v>
      </c>
      <c r="R4" s="37" t="s">
        <v>60</v>
      </c>
      <c r="S4" s="37" t="s">
        <v>61</v>
      </c>
      <c r="T4" s="37" t="s">
        <v>61</v>
      </c>
      <c r="U4" s="37" t="s">
        <v>62</v>
      </c>
      <c r="V4" s="37">
        <v>39</v>
      </c>
      <c r="W4" s="21"/>
      <c r="X4" s="21" t="s">
        <v>63</v>
      </c>
      <c r="Y4" s="21" t="s">
        <v>63</v>
      </c>
      <c r="Z4" s="21" t="s">
        <v>64</v>
      </c>
      <c r="AA4" s="43" t="s">
        <v>94</v>
      </c>
      <c r="AB4" s="37" t="s">
        <v>60</v>
      </c>
      <c r="AC4" s="37" t="s">
        <v>61</v>
      </c>
      <c r="AD4" s="37" t="s">
        <v>61</v>
      </c>
      <c r="AE4" s="43" t="s">
        <v>76</v>
      </c>
      <c r="AF4" s="43" t="s">
        <v>77</v>
      </c>
      <c r="AG4" s="42"/>
      <c r="AH4" s="21"/>
      <c r="AI4" s="45" t="s">
        <v>79</v>
      </c>
      <c r="AJ4" s="45" t="s">
        <v>80</v>
      </c>
      <c r="AK4" s="42" t="s">
        <v>30</v>
      </c>
      <c r="AL4" s="53">
        <v>0</v>
      </c>
      <c r="AM4" s="53">
        <v>16707</v>
      </c>
      <c r="AN4" s="44">
        <v>46415</v>
      </c>
      <c r="AO4" s="44">
        <v>63943</v>
      </c>
      <c r="AP4" s="44">
        <v>93904</v>
      </c>
      <c r="AQ4" s="44">
        <v>133376</v>
      </c>
      <c r="AR4" s="44">
        <v>93313</v>
      </c>
      <c r="AS4" s="44">
        <v>77298</v>
      </c>
      <c r="AT4" s="44">
        <v>41899</v>
      </c>
      <c r="AU4" s="44">
        <v>34719</v>
      </c>
      <c r="AV4" s="53">
        <v>620</v>
      </c>
      <c r="AW4" s="53">
        <v>0</v>
      </c>
      <c r="AX4" s="53">
        <v>0</v>
      </c>
      <c r="AY4" s="53">
        <v>16707</v>
      </c>
      <c r="AZ4" s="44">
        <v>46415</v>
      </c>
      <c r="BA4" s="44">
        <v>63943</v>
      </c>
      <c r="BB4" s="44">
        <v>93904</v>
      </c>
      <c r="BC4" s="55">
        <f>SUM(AL4:BB4)</f>
        <v>823163</v>
      </c>
      <c r="BD4" s="54" t="s">
        <v>78</v>
      </c>
      <c r="BE4" s="42">
        <v>472</v>
      </c>
      <c r="BF4" s="42">
        <v>8760</v>
      </c>
      <c r="BG4" s="42">
        <f t="shared" si="2"/>
        <v>0</v>
      </c>
      <c r="BH4" s="46">
        <f>BG4*BC4</f>
        <v>0</v>
      </c>
      <c r="BI4" s="39"/>
      <c r="BJ4" s="46">
        <f>BI4*12</f>
        <v>0</v>
      </c>
      <c r="BK4" s="61">
        <v>5.3499999999999997E-3</v>
      </c>
      <c r="BL4" s="40">
        <f>BK4*BF4*BE4</f>
        <v>22120.752</v>
      </c>
      <c r="BM4" s="39">
        <v>5.364E-2</v>
      </c>
      <c r="BN4" s="46">
        <f t="shared" si="0"/>
        <v>44154.463320000003</v>
      </c>
      <c r="BO4" s="41">
        <f t="shared" si="6"/>
        <v>66275.215320000003</v>
      </c>
      <c r="BP4" s="47">
        <f>BO4*0.23</f>
        <v>15243.299523600001</v>
      </c>
      <c r="BQ4" s="47">
        <f>BP4+BO4</f>
        <v>81518.514843600002</v>
      </c>
    </row>
    <row r="5" spans="1:69" s="48" customFormat="1">
      <c r="A5" s="42">
        <f t="shared" si="1"/>
        <v>4</v>
      </c>
      <c r="B5" s="37" t="s">
        <v>59</v>
      </c>
      <c r="C5" s="37" t="s">
        <v>60</v>
      </c>
      <c r="D5" s="37" t="s">
        <v>61</v>
      </c>
      <c r="E5" s="37" t="s">
        <v>61</v>
      </c>
      <c r="F5" s="37" t="s">
        <v>62</v>
      </c>
      <c r="G5" s="37">
        <v>39</v>
      </c>
      <c r="H5" s="21"/>
      <c r="I5" s="21">
        <v>7561881013</v>
      </c>
      <c r="J5" s="37" t="s">
        <v>59</v>
      </c>
      <c r="K5" s="37" t="s">
        <v>60</v>
      </c>
      <c r="L5" s="37" t="s">
        <v>61</v>
      </c>
      <c r="M5" s="37" t="s">
        <v>61</v>
      </c>
      <c r="N5" s="37" t="s">
        <v>62</v>
      </c>
      <c r="O5" s="37">
        <v>39</v>
      </c>
      <c r="P5" s="21"/>
      <c r="Q5" s="37" t="s">
        <v>59</v>
      </c>
      <c r="R5" s="37" t="s">
        <v>60</v>
      </c>
      <c r="S5" s="37" t="s">
        <v>61</v>
      </c>
      <c r="T5" s="37" t="s">
        <v>61</v>
      </c>
      <c r="U5" s="37" t="s">
        <v>62</v>
      </c>
      <c r="V5" s="37">
        <v>39</v>
      </c>
      <c r="W5" s="21"/>
      <c r="X5" s="21" t="s">
        <v>63</v>
      </c>
      <c r="Y5" s="21" t="s">
        <v>63</v>
      </c>
      <c r="Z5" s="21" t="s">
        <v>64</v>
      </c>
      <c r="AA5" s="43" t="s">
        <v>83</v>
      </c>
      <c r="AB5" s="37" t="s">
        <v>60</v>
      </c>
      <c r="AC5" s="37" t="s">
        <v>61</v>
      </c>
      <c r="AD5" s="37" t="s">
        <v>61</v>
      </c>
      <c r="AE5" s="43" t="s">
        <v>81</v>
      </c>
      <c r="AF5" s="43" t="s">
        <v>82</v>
      </c>
      <c r="AG5" s="42"/>
      <c r="AH5" s="21"/>
      <c r="AI5" s="45" t="s">
        <v>84</v>
      </c>
      <c r="AJ5" s="45" t="s">
        <v>85</v>
      </c>
      <c r="AK5" s="42" t="s">
        <v>30</v>
      </c>
      <c r="AL5" s="44">
        <v>228</v>
      </c>
      <c r="AM5" s="44">
        <v>0</v>
      </c>
      <c r="AN5" s="44">
        <v>11</v>
      </c>
      <c r="AO5" s="44">
        <v>461</v>
      </c>
      <c r="AP5" s="44">
        <v>500</v>
      </c>
      <c r="AQ5" s="44">
        <v>1675</v>
      </c>
      <c r="AR5" s="44">
        <v>1000</v>
      </c>
      <c r="AS5" s="44">
        <v>1108</v>
      </c>
      <c r="AT5" s="44">
        <v>946</v>
      </c>
      <c r="AU5" s="44">
        <v>600</v>
      </c>
      <c r="AV5" s="44">
        <v>670</v>
      </c>
      <c r="AW5" s="44">
        <v>300</v>
      </c>
      <c r="AX5" s="44">
        <v>228</v>
      </c>
      <c r="AY5" s="44">
        <v>0</v>
      </c>
      <c r="AZ5" s="44">
        <v>11</v>
      </c>
      <c r="BA5" s="44">
        <v>461</v>
      </c>
      <c r="BB5" s="44">
        <v>500</v>
      </c>
      <c r="BC5" s="55">
        <f>SUM(AL5:BB5)</f>
        <v>8699</v>
      </c>
      <c r="BD5" s="54" t="s">
        <v>69</v>
      </c>
      <c r="BE5" s="42"/>
      <c r="BF5" s="42">
        <v>8760</v>
      </c>
      <c r="BG5" s="42">
        <f t="shared" si="2"/>
        <v>0</v>
      </c>
      <c r="BH5" s="46">
        <f t="shared" si="3"/>
        <v>0</v>
      </c>
      <c r="BI5" s="21">
        <f>BI2</f>
        <v>0</v>
      </c>
      <c r="BJ5" s="46">
        <f t="shared" si="4"/>
        <v>0</v>
      </c>
      <c r="BK5" s="21">
        <f>BK2</f>
        <v>8.3800000000000008</v>
      </c>
      <c r="BL5" s="40">
        <f t="shared" si="5"/>
        <v>100.56</v>
      </c>
      <c r="BM5" s="21">
        <f>BM2</f>
        <v>5.8459999999999998E-2</v>
      </c>
      <c r="BN5" s="46">
        <f t="shared" si="0"/>
        <v>508.54354000000001</v>
      </c>
      <c r="BO5" s="41">
        <f t="shared" si="6"/>
        <v>609.10354000000007</v>
      </c>
      <c r="BP5" s="47">
        <f t="shared" si="7"/>
        <v>140.09381420000003</v>
      </c>
      <c r="BQ5" s="47">
        <f t="shared" si="8"/>
        <v>749.19735420000006</v>
      </c>
    </row>
    <row r="6" spans="1:69" s="48" customFormat="1">
      <c r="A6" s="42">
        <v>5</v>
      </c>
      <c r="B6" s="37" t="s">
        <v>59</v>
      </c>
      <c r="C6" s="37" t="s">
        <v>60</v>
      </c>
      <c r="D6" s="37" t="s">
        <v>61</v>
      </c>
      <c r="E6" s="37" t="s">
        <v>61</v>
      </c>
      <c r="F6" s="37" t="s">
        <v>62</v>
      </c>
      <c r="G6" s="37">
        <v>39</v>
      </c>
      <c r="H6" s="21"/>
      <c r="I6" s="21">
        <v>7561881013</v>
      </c>
      <c r="J6" s="37" t="s">
        <v>59</v>
      </c>
      <c r="K6" s="37" t="s">
        <v>60</v>
      </c>
      <c r="L6" s="37" t="s">
        <v>61</v>
      </c>
      <c r="M6" s="37" t="s">
        <v>61</v>
      </c>
      <c r="N6" s="37" t="s">
        <v>62</v>
      </c>
      <c r="O6" s="37">
        <v>39</v>
      </c>
      <c r="P6" s="21"/>
      <c r="Q6" s="37" t="s">
        <v>59</v>
      </c>
      <c r="R6" s="37" t="s">
        <v>60</v>
      </c>
      <c r="S6" s="37" t="s">
        <v>61</v>
      </c>
      <c r="T6" s="37" t="s">
        <v>61</v>
      </c>
      <c r="U6" s="37" t="s">
        <v>62</v>
      </c>
      <c r="V6" s="37">
        <v>39</v>
      </c>
      <c r="W6" s="21"/>
      <c r="X6" s="21" t="s">
        <v>63</v>
      </c>
      <c r="Y6" s="21" t="s">
        <v>63</v>
      </c>
      <c r="Z6" s="21" t="s">
        <v>64</v>
      </c>
      <c r="AA6" s="44" t="s">
        <v>86</v>
      </c>
      <c r="AB6" s="44" t="s">
        <v>60</v>
      </c>
      <c r="AC6" s="37" t="s">
        <v>61</v>
      </c>
      <c r="AD6" s="37" t="s">
        <v>61</v>
      </c>
      <c r="AE6" s="37" t="s">
        <v>62</v>
      </c>
      <c r="AF6" s="37">
        <v>39</v>
      </c>
      <c r="AG6" s="42"/>
      <c r="AH6" s="21"/>
      <c r="AI6" s="49" t="s">
        <v>87</v>
      </c>
      <c r="AJ6" s="49" t="s">
        <v>88</v>
      </c>
      <c r="AK6" s="42" t="s">
        <v>30</v>
      </c>
      <c r="AL6" s="58">
        <v>11</v>
      </c>
      <c r="AM6" s="58">
        <v>718</v>
      </c>
      <c r="AN6" s="58">
        <v>4289</v>
      </c>
      <c r="AO6" s="58">
        <v>7096</v>
      </c>
      <c r="AP6" s="58">
        <v>10393</v>
      </c>
      <c r="AQ6" s="58">
        <v>14713</v>
      </c>
      <c r="AR6" s="58">
        <v>9283</v>
      </c>
      <c r="AS6" s="58">
        <v>7885</v>
      </c>
      <c r="AT6" s="58">
        <v>4467</v>
      </c>
      <c r="AU6" s="58">
        <v>2966</v>
      </c>
      <c r="AV6" s="58">
        <v>34</v>
      </c>
      <c r="AW6" s="58">
        <v>0</v>
      </c>
      <c r="AX6" s="58">
        <v>11</v>
      </c>
      <c r="AY6" s="58">
        <v>718</v>
      </c>
      <c r="AZ6" s="58">
        <v>4289</v>
      </c>
      <c r="BA6" s="58">
        <v>7096</v>
      </c>
      <c r="BB6" s="58">
        <v>10393</v>
      </c>
      <c r="BC6" s="55">
        <f>SUM(AL6:BB6)</f>
        <v>84362</v>
      </c>
      <c r="BD6" s="54" t="s">
        <v>78</v>
      </c>
      <c r="BE6" s="42">
        <v>143</v>
      </c>
      <c r="BF6" s="42">
        <v>8760</v>
      </c>
      <c r="BG6" s="42">
        <f>BG5</f>
        <v>0</v>
      </c>
      <c r="BH6" s="46">
        <f t="shared" si="3"/>
        <v>0</v>
      </c>
      <c r="BI6" s="21">
        <f>BI4</f>
        <v>0</v>
      </c>
      <c r="BJ6" s="46">
        <f t="shared" si="4"/>
        <v>0</v>
      </c>
      <c r="BK6" s="21">
        <f>BK4</f>
        <v>5.3499999999999997E-3</v>
      </c>
      <c r="BL6" s="40">
        <f>BK6*BF6*BE6</f>
        <v>6701.8379999999997</v>
      </c>
      <c r="BM6" s="21">
        <f>BM4</f>
        <v>5.364E-2</v>
      </c>
      <c r="BN6" s="46">
        <f t="shared" si="0"/>
        <v>4525.1776799999998</v>
      </c>
      <c r="BO6" s="41">
        <f t="shared" si="6"/>
        <v>11227.01568</v>
      </c>
      <c r="BP6" s="47">
        <f t="shared" si="7"/>
        <v>2582.2136064000001</v>
      </c>
      <c r="BQ6" s="47">
        <f t="shared" si="8"/>
        <v>13809.229286400001</v>
      </c>
    </row>
    <row r="7" spans="1:69">
      <c r="A7" s="2">
        <v>6</v>
      </c>
      <c r="B7" s="37" t="s">
        <v>59</v>
      </c>
      <c r="C7" s="37" t="s">
        <v>60</v>
      </c>
      <c r="D7" s="37" t="s">
        <v>61</v>
      </c>
      <c r="E7" s="37" t="s">
        <v>61</v>
      </c>
      <c r="F7" s="37" t="s">
        <v>62</v>
      </c>
      <c r="G7" s="37">
        <v>39</v>
      </c>
      <c r="H7" s="21"/>
      <c r="I7" s="21">
        <v>7561881013</v>
      </c>
      <c r="J7" s="2" t="s">
        <v>92</v>
      </c>
      <c r="K7" s="37" t="s">
        <v>60</v>
      </c>
      <c r="L7" s="37" t="s">
        <v>61</v>
      </c>
      <c r="M7" s="37" t="s">
        <v>61</v>
      </c>
      <c r="N7" s="37" t="s">
        <v>62</v>
      </c>
      <c r="O7" s="37">
        <v>16</v>
      </c>
      <c r="P7" s="21"/>
      <c r="Q7" s="2" t="s">
        <v>92</v>
      </c>
      <c r="R7" s="37" t="s">
        <v>60</v>
      </c>
      <c r="S7" s="37" t="s">
        <v>61</v>
      </c>
      <c r="T7" s="37" t="s">
        <v>61</v>
      </c>
      <c r="U7" s="37" t="s">
        <v>62</v>
      </c>
      <c r="V7" s="37">
        <v>16</v>
      </c>
      <c r="W7" s="21"/>
      <c r="X7" s="21" t="s">
        <v>63</v>
      </c>
      <c r="Y7" s="21" t="s">
        <v>63</v>
      </c>
      <c r="Z7" s="21" t="s">
        <v>64</v>
      </c>
      <c r="AA7" s="2" t="s">
        <v>89</v>
      </c>
      <c r="AB7" s="44" t="s">
        <v>60</v>
      </c>
      <c r="AC7" s="37" t="s">
        <v>61</v>
      </c>
      <c r="AD7" s="37" t="s">
        <v>61</v>
      </c>
      <c r="AE7" s="37" t="s">
        <v>62</v>
      </c>
      <c r="AF7" s="2">
        <v>16</v>
      </c>
      <c r="AG7" s="2"/>
      <c r="AH7" s="2"/>
      <c r="AI7" s="64" t="s">
        <v>91</v>
      </c>
      <c r="AJ7" s="2" t="s">
        <v>90</v>
      </c>
      <c r="AK7" s="2" t="s">
        <v>30</v>
      </c>
      <c r="AL7" s="2">
        <v>1031</v>
      </c>
      <c r="AM7" s="2">
        <v>2445</v>
      </c>
      <c r="AN7" s="2">
        <v>4923</v>
      </c>
      <c r="AO7" s="2">
        <v>5099</v>
      </c>
      <c r="AP7" s="2">
        <v>7280</v>
      </c>
      <c r="AQ7" s="2">
        <v>11000</v>
      </c>
      <c r="AR7" s="2">
        <v>7479</v>
      </c>
      <c r="AS7" s="2">
        <v>6613</v>
      </c>
      <c r="AT7" s="2">
        <v>4729</v>
      </c>
      <c r="AU7" s="2">
        <v>3884</v>
      </c>
      <c r="AV7" s="2">
        <v>1660</v>
      </c>
      <c r="AW7" s="2">
        <v>1573</v>
      </c>
      <c r="AX7" s="2">
        <v>1031</v>
      </c>
      <c r="AY7" s="2">
        <v>2445</v>
      </c>
      <c r="AZ7" s="2">
        <v>4923</v>
      </c>
      <c r="BA7" s="2">
        <v>5099</v>
      </c>
      <c r="BB7" s="2">
        <v>7280</v>
      </c>
      <c r="BC7" s="55">
        <f>SUM(AL7:BB7)</f>
        <v>78494</v>
      </c>
      <c r="BD7" s="54" t="s">
        <v>75</v>
      </c>
      <c r="BE7" s="42"/>
      <c r="BF7" s="42">
        <v>8760</v>
      </c>
      <c r="BG7" s="42">
        <f t="shared" si="2"/>
        <v>0</v>
      </c>
      <c r="BH7" s="46">
        <f t="shared" ref="BH7" si="9">BG7*BC7</f>
        <v>0</v>
      </c>
      <c r="BI7" s="21">
        <f>BI3</f>
        <v>0</v>
      </c>
      <c r="BJ7" s="46">
        <f t="shared" ref="BJ7" si="10">BI7*12</f>
        <v>0</v>
      </c>
      <c r="BK7" s="21">
        <f>BK3</f>
        <v>136</v>
      </c>
      <c r="BL7" s="40">
        <f t="shared" ref="BL7" si="11">BK7*12</f>
        <v>1632</v>
      </c>
      <c r="BM7" s="21">
        <f>BM3</f>
        <v>5.6169999999999998E-2</v>
      </c>
      <c r="BN7" s="46">
        <f t="shared" ref="BN7" si="12">BM7*BC7</f>
        <v>4409.0079799999994</v>
      </c>
      <c r="BO7" s="41">
        <f t="shared" ref="BO7" si="13">BN7+BL7+BJ7+BH7</f>
        <v>6041.0079799999994</v>
      </c>
      <c r="BP7" s="47">
        <f t="shared" ref="BP7:BP8" si="14">BO7*0.23</f>
        <v>1389.4318354</v>
      </c>
      <c r="BQ7" s="47">
        <f t="shared" ref="BQ7:BQ8" si="15">BP7+BO7</f>
        <v>7430.4398153999991</v>
      </c>
    </row>
    <row r="8" spans="1:69">
      <c r="BC8" s="52">
        <f>SUM(BC2:BC7)</f>
        <v>1150000</v>
      </c>
      <c r="BO8" s="63">
        <f>SUM(BO2:BO7)</f>
        <v>94763.936849999998</v>
      </c>
      <c r="BP8" s="63">
        <f t="shared" si="14"/>
        <v>21795.705475499999</v>
      </c>
      <c r="BQ8" s="63">
        <f t="shared" si="15"/>
        <v>116559.6423255</v>
      </c>
    </row>
    <row r="9" spans="1:69">
      <c r="BG9" s="50" t="s">
        <v>53</v>
      </c>
      <c r="BH9" s="51"/>
      <c r="BI9" s="51"/>
      <c r="BJ9" s="51"/>
      <c r="BK9" s="51"/>
      <c r="BL9" s="51"/>
      <c r="BM9" s="51"/>
      <c r="BN9" s="51"/>
      <c r="BO9" s="51"/>
    </row>
    <row r="10" spans="1:69"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G10" s="50" t="s">
        <v>56</v>
      </c>
      <c r="BH10" s="51"/>
      <c r="BI10" s="51"/>
      <c r="BJ10" s="51"/>
      <c r="BK10" s="51"/>
      <c r="BL10" s="51"/>
      <c r="BM10" s="51"/>
      <c r="BN10" s="51"/>
      <c r="BO10" s="51"/>
      <c r="BQ10" s="59"/>
    </row>
    <row r="11" spans="1:69">
      <c r="BG11" s="50" t="s">
        <v>54</v>
      </c>
      <c r="BH11" s="51"/>
      <c r="BI11" s="51"/>
      <c r="BJ11" s="51"/>
      <c r="BK11" s="51"/>
      <c r="BL11" s="51"/>
      <c r="BM11" s="51"/>
      <c r="BN11" s="51"/>
      <c r="BO11" s="51"/>
    </row>
    <row r="13" spans="1:69">
      <c r="BG13" s="3"/>
    </row>
  </sheetData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4" workbookViewId="0">
      <selection activeCell="M10" sqref="M10"/>
    </sheetView>
  </sheetViews>
  <sheetFormatPr defaultColWidth="9" defaultRowHeight="11.25"/>
  <cols>
    <col min="1" max="1" width="2.75" style="1" customWidth="1"/>
    <col min="2" max="2" width="20" style="1" customWidth="1"/>
    <col min="3" max="3" width="10.625" style="1" customWidth="1"/>
    <col min="4" max="4" width="6.75" style="1" customWidth="1"/>
    <col min="5" max="5" width="8.125" style="1" customWidth="1"/>
    <col min="6" max="6" width="10.375" style="1" customWidth="1"/>
    <col min="7" max="7" width="7.75" style="1" customWidth="1"/>
    <col min="8" max="8" width="11" style="1" customWidth="1"/>
    <col min="9" max="9" width="9.25" style="1" customWidth="1"/>
    <col min="10" max="10" width="10.5" style="1" customWidth="1"/>
    <col min="11" max="11" width="9" style="1"/>
    <col min="12" max="12" width="9.25" style="1" customWidth="1"/>
    <col min="13" max="13" width="10.25" style="1" customWidth="1"/>
    <col min="14" max="16384" width="9" style="1"/>
  </cols>
  <sheetData>
    <row r="1" spans="1:13">
      <c r="B1" s="3" t="s">
        <v>58</v>
      </c>
    </row>
    <row r="2" spans="1:13" s="9" customFormat="1" ht="54">
      <c r="A2" s="60" t="s">
        <v>57</v>
      </c>
      <c r="B2" s="4" t="s">
        <v>45</v>
      </c>
      <c r="C2" s="4" t="s">
        <v>46</v>
      </c>
      <c r="D2" s="5" t="s">
        <v>23</v>
      </c>
      <c r="E2" s="6" t="s">
        <v>38</v>
      </c>
      <c r="F2" s="7" t="s">
        <v>35</v>
      </c>
      <c r="G2" s="6" t="s">
        <v>42</v>
      </c>
      <c r="H2" s="7" t="s">
        <v>39</v>
      </c>
      <c r="I2" s="6" t="s">
        <v>43</v>
      </c>
      <c r="J2" s="8" t="s">
        <v>40</v>
      </c>
      <c r="K2" s="6" t="s">
        <v>41</v>
      </c>
      <c r="L2" s="8" t="s">
        <v>44</v>
      </c>
      <c r="M2" s="6" t="s">
        <v>35</v>
      </c>
    </row>
    <row r="3" spans="1:13" ht="12" customHeight="1">
      <c r="A3" s="2">
        <v>1</v>
      </c>
      <c r="B3" s="10" t="str">
        <f>'Wykaz ppg'!AA2</f>
        <v>MCK-S</v>
      </c>
      <c r="C3" s="11">
        <f>'Wykaz ppg'!AH2</f>
        <v>0</v>
      </c>
      <c r="D3" s="2">
        <f>'Wykaz ppg'!BC2</f>
        <v>68491</v>
      </c>
      <c r="E3" s="2">
        <f>'Wykaz ppg'!BG2</f>
        <v>0</v>
      </c>
      <c r="F3" s="12">
        <f>'Wykaz ppg'!BH2</f>
        <v>0</v>
      </c>
      <c r="G3" s="2">
        <f>'Wykaz ppg'!BI2</f>
        <v>0</v>
      </c>
      <c r="H3" s="12">
        <f>'Wykaz ppg'!BJ2</f>
        <v>0</v>
      </c>
      <c r="I3" s="2">
        <f>'Wykaz ppg'!BK2</f>
        <v>8.3800000000000008</v>
      </c>
      <c r="J3" s="12">
        <f>'Wykaz ppg'!BL2</f>
        <v>100.56</v>
      </c>
      <c r="K3" s="2">
        <f>'Wykaz ppg'!BM2</f>
        <v>5.8459999999999998E-2</v>
      </c>
      <c r="L3" s="12">
        <f>'Wykaz ppg'!BN2</f>
        <v>4003.9838599999998</v>
      </c>
      <c r="M3" s="13">
        <f>'Wykaz ppg'!BO2</f>
        <v>4104.5438599999998</v>
      </c>
    </row>
    <row r="4" spans="1:13" ht="12" customHeight="1">
      <c r="A4" s="2">
        <v>2</v>
      </c>
      <c r="B4" s="10" t="str">
        <f>'Wykaz ppg'!AA3</f>
        <v>Remiza</v>
      </c>
      <c r="C4" s="11">
        <f>'Wykaz ppg'!AH3</f>
        <v>0</v>
      </c>
      <c r="D4" s="2">
        <f>'Wykaz ppg'!BC3</f>
        <v>86791</v>
      </c>
      <c r="E4" s="2">
        <f>'Wykaz ppg'!BG3</f>
        <v>0</v>
      </c>
      <c r="F4" s="12">
        <f>'Wykaz ppg'!BH3</f>
        <v>0</v>
      </c>
      <c r="G4" s="2">
        <f>'Wykaz ppg'!BI3</f>
        <v>0</v>
      </c>
      <c r="H4" s="12">
        <f>'Wykaz ppg'!BJ3</f>
        <v>0</v>
      </c>
      <c r="I4" s="2">
        <f>'Wykaz ppg'!BK3</f>
        <v>136</v>
      </c>
      <c r="J4" s="12">
        <f>'Wykaz ppg'!BL3</f>
        <v>1632</v>
      </c>
      <c r="K4" s="2">
        <f>'Wykaz ppg'!BM3</f>
        <v>5.6169999999999998E-2</v>
      </c>
      <c r="L4" s="12">
        <f>'Wykaz ppg'!BN3</f>
        <v>4875.0504700000001</v>
      </c>
      <c r="M4" s="13">
        <f>'Wykaz ppg'!BO3</f>
        <v>6507.0504700000001</v>
      </c>
    </row>
    <row r="5" spans="1:13" ht="12" customHeight="1">
      <c r="A5" s="2">
        <v>3</v>
      </c>
      <c r="B5" s="10" t="str">
        <f>'Wykaz ppg'!AA4</f>
        <v>Hala sportowa</v>
      </c>
      <c r="C5" s="11">
        <f>'Wykaz ppg'!AH4</f>
        <v>0</v>
      </c>
      <c r="D5" s="2">
        <f>'Wykaz ppg'!BC4</f>
        <v>823163</v>
      </c>
      <c r="E5" s="2">
        <f>'Wykaz ppg'!BG4</f>
        <v>0</v>
      </c>
      <c r="F5" s="12">
        <f>'Wykaz ppg'!BH4</f>
        <v>0</v>
      </c>
      <c r="G5" s="2">
        <f>'Wykaz ppg'!BI4</f>
        <v>0</v>
      </c>
      <c r="H5" s="12">
        <f>'Wykaz ppg'!BJ4</f>
        <v>0</v>
      </c>
      <c r="I5" s="2">
        <f>'Wykaz ppg'!BK4</f>
        <v>5.3499999999999997E-3</v>
      </c>
      <c r="J5" s="12">
        <f>'Wykaz ppg'!BL4</f>
        <v>22120.752</v>
      </c>
      <c r="K5" s="2">
        <f>'Wykaz ppg'!BM4</f>
        <v>5.364E-2</v>
      </c>
      <c r="L5" s="12">
        <f>'Wykaz ppg'!BN4</f>
        <v>44154.463320000003</v>
      </c>
      <c r="M5" s="13">
        <f>'Wykaz ppg'!BO4</f>
        <v>66275.215320000003</v>
      </c>
    </row>
    <row r="6" spans="1:13" ht="12" customHeight="1">
      <c r="A6" s="2">
        <v>4</v>
      </c>
      <c r="B6" s="10" t="str">
        <f>'Wykaz ppg'!AA5</f>
        <v>Targowisko (toaleta)</v>
      </c>
      <c r="C6" s="11">
        <f>'Wykaz ppg'!AH5</f>
        <v>0</v>
      </c>
      <c r="D6" s="2">
        <f>'Wykaz ppg'!BC5</f>
        <v>8699</v>
      </c>
      <c r="E6" s="2">
        <f>'Wykaz ppg'!BG5</f>
        <v>0</v>
      </c>
      <c r="F6" s="12">
        <f>'Wykaz ppg'!BH5</f>
        <v>0</v>
      </c>
      <c r="G6" s="2">
        <f>'Wykaz ppg'!BI5</f>
        <v>0</v>
      </c>
      <c r="H6" s="12">
        <f>'Wykaz ppg'!BJ5</f>
        <v>0</v>
      </c>
      <c r="I6" s="2">
        <f>'Wykaz ppg'!BK5</f>
        <v>8.3800000000000008</v>
      </c>
      <c r="J6" s="12">
        <f>'Wykaz ppg'!BL5</f>
        <v>100.56</v>
      </c>
      <c r="K6" s="2">
        <f>'Wykaz ppg'!BM5</f>
        <v>5.8459999999999998E-2</v>
      </c>
      <c r="L6" s="12">
        <f>'Wykaz ppg'!BN5</f>
        <v>508.54354000000001</v>
      </c>
      <c r="M6" s="13">
        <f>'Wykaz ppg'!BO5</f>
        <v>609.10354000000007</v>
      </c>
    </row>
    <row r="7" spans="1:13" ht="12" customHeight="1">
      <c r="A7" s="2">
        <v>7</v>
      </c>
      <c r="B7" s="10" t="str">
        <f>'Wykaz ppg'!AA6</f>
        <v>Budynek Urzędu Miasta i Gminy</v>
      </c>
      <c r="C7" s="11">
        <f>'Wykaz ppg'!AH6</f>
        <v>0</v>
      </c>
      <c r="D7" s="2">
        <f>'Wykaz ppg'!BC6</f>
        <v>84362</v>
      </c>
      <c r="E7" s="2">
        <f>'Wykaz ppg'!BG6</f>
        <v>0</v>
      </c>
      <c r="F7" s="12">
        <f>'Wykaz ppg'!BH6</f>
        <v>0</v>
      </c>
      <c r="G7" s="2">
        <f>'Wykaz ppg'!BI6</f>
        <v>0</v>
      </c>
      <c r="H7" s="12">
        <f>'Wykaz ppg'!BJ6</f>
        <v>0</v>
      </c>
      <c r="I7" s="2">
        <f>'Wykaz ppg'!BK6</f>
        <v>5.3499999999999997E-3</v>
      </c>
      <c r="J7" s="12">
        <f>'Wykaz ppg'!BL6</f>
        <v>6701.8379999999997</v>
      </c>
      <c r="K7" s="2">
        <f>'Wykaz ppg'!BM6</f>
        <v>5.364E-2</v>
      </c>
      <c r="L7" s="12">
        <f>'Wykaz ppg'!BN6</f>
        <v>4525.1776799999998</v>
      </c>
      <c r="M7" s="13">
        <f>'Wykaz ppg'!BO6</f>
        <v>11227.01568</v>
      </c>
    </row>
    <row r="8" spans="1:13" ht="12" customHeight="1">
      <c r="A8" s="2">
        <v>8</v>
      </c>
      <c r="B8" s="10" t="str">
        <f>'Wykaz ppg'!AA7</f>
        <v>Przedszkole Publiczne nr 1</v>
      </c>
      <c r="C8" s="11">
        <f>'Wykaz ppg'!AH7</f>
        <v>0</v>
      </c>
      <c r="D8" s="2">
        <f>'Wykaz ppg'!BC7</f>
        <v>78494</v>
      </c>
      <c r="E8" s="2">
        <f>'Wykaz ppg'!BG7</f>
        <v>0</v>
      </c>
      <c r="F8" s="12">
        <f>'Wykaz ppg'!BH7</f>
        <v>0</v>
      </c>
      <c r="G8" s="2">
        <f>'Wykaz ppg'!BI7</f>
        <v>0</v>
      </c>
      <c r="H8" s="12">
        <f>'Wykaz ppg'!BJ7</f>
        <v>0</v>
      </c>
      <c r="I8" s="2">
        <f>'Wykaz ppg'!BK7</f>
        <v>136</v>
      </c>
      <c r="J8" s="12">
        <f>'Wykaz ppg'!BL7</f>
        <v>1632</v>
      </c>
      <c r="K8" s="2">
        <f>'Wykaz ppg'!BM7</f>
        <v>5.6169999999999998E-2</v>
      </c>
      <c r="L8" s="12">
        <f>'Wykaz ppg'!BN7</f>
        <v>4409.0079799999994</v>
      </c>
      <c r="M8" s="13">
        <f>'Wykaz ppg'!BO7</f>
        <v>6041.0079799999994</v>
      </c>
    </row>
    <row r="9" spans="1:13" ht="12" customHeight="1">
      <c r="A9" s="65" t="s">
        <v>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4">
        <f>SUM(M3:M8)</f>
        <v>94763.936849999998</v>
      </c>
    </row>
    <row r="10" spans="1:13" ht="12" customHeight="1">
      <c r="A10" s="65" t="s">
        <v>37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4">
        <f>M9*0.23</f>
        <v>21795.705475499999</v>
      </c>
    </row>
    <row r="11" spans="1:13" ht="12" customHeight="1">
      <c r="A11" s="65" t="s">
        <v>48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4">
        <f>M9+M10</f>
        <v>116559.6423255</v>
      </c>
    </row>
    <row r="15" spans="1:13">
      <c r="H15" s="15"/>
      <c r="K15" s="15"/>
      <c r="L15" s="15"/>
      <c r="M15" s="15"/>
    </row>
    <row r="16" spans="1:13" ht="15">
      <c r="H16" s="16" t="s">
        <v>49</v>
      </c>
      <c r="I16" s="17"/>
      <c r="J16" s="17"/>
      <c r="K16" s="16" t="s">
        <v>50</v>
      </c>
    </row>
    <row r="17" spans="2:11" ht="14.25" customHeight="1">
      <c r="I17" s="17"/>
      <c r="J17" s="17"/>
      <c r="K17" s="18" t="s">
        <v>51</v>
      </c>
    </row>
    <row r="19" spans="2:11">
      <c r="B19" s="19" t="s">
        <v>52</v>
      </c>
    </row>
    <row r="20" spans="2:11">
      <c r="B20" s="19" t="s">
        <v>55</v>
      </c>
    </row>
    <row r="25" spans="2:11" ht="14.25" customHeight="1"/>
    <row r="33" ht="14.25" customHeight="1"/>
    <row r="41" ht="14.25" customHeight="1"/>
    <row r="49" ht="14.25" customHeight="1"/>
    <row r="57" ht="14.25" customHeight="1"/>
  </sheetData>
  <mergeCells count="3">
    <mergeCell ref="A9:L9"/>
    <mergeCell ref="A10:L10"/>
    <mergeCell ref="A11:L11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Arkusz ofertowy - do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cp:revision>147</cp:revision>
  <cp:lastPrinted>2017-09-11T08:29:14Z</cp:lastPrinted>
  <dcterms:created xsi:type="dcterms:W3CDTF">2016-09-26T13:43:19Z</dcterms:created>
  <dcterms:modified xsi:type="dcterms:W3CDTF">2020-06-02T09:20:09Z</dcterms:modified>
</cp:coreProperties>
</file>