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atargi\2024\Reymonta\do ZP\"/>
    </mc:Choice>
  </mc:AlternateContent>
  <bookViews>
    <workbookView xWindow="-120" yWindow="-120" windowWidth="29040" windowHeight="17325" activeTab="1"/>
  </bookViews>
  <sheets>
    <sheet name="budże obywatelski" sheetId="1" r:id="rId1"/>
    <sheet name="budżet gmina" sheetId="2" r:id="rId2"/>
  </sheets>
  <calcPr calcId="152511"/>
</workbook>
</file>

<file path=xl/calcChain.xml><?xml version="1.0" encoding="utf-8"?>
<calcChain xmlns="http://schemas.openxmlformats.org/spreadsheetml/2006/main">
  <c r="D39" i="2" l="1"/>
  <c r="D32" i="2"/>
  <c r="D29" i="2"/>
  <c r="D28" i="2"/>
  <c r="D25" i="2"/>
  <c r="D24" i="2"/>
  <c r="D8" i="2"/>
  <c r="D13" i="2"/>
  <c r="D20" i="2"/>
  <c r="D19" i="2"/>
  <c r="D18" i="2"/>
  <c r="D12" i="2"/>
  <c r="D9" i="2" l="1"/>
  <c r="D5" i="2"/>
  <c r="D4" i="2"/>
  <c r="F39" i="2" l="1"/>
  <c r="F29" i="2"/>
  <c r="F25" i="2"/>
  <c r="F24" i="2"/>
  <c r="F23" i="2"/>
  <c r="F19" i="2"/>
  <c r="F13" i="2"/>
  <c r="F3" i="2"/>
  <c r="F27" i="1"/>
  <c r="D11" i="1"/>
  <c r="F11" i="1" s="1"/>
  <c r="F10" i="1"/>
  <c r="D44" i="1"/>
  <c r="F40" i="1"/>
  <c r="D33" i="1"/>
  <c r="D26" i="1"/>
  <c r="D24" i="1"/>
  <c r="D29" i="1" s="1"/>
  <c r="D23" i="1"/>
  <c r="D19" i="1"/>
  <c r="D18" i="1"/>
  <c r="D6" i="1"/>
  <c r="D3" i="1"/>
  <c r="F32" i="2"/>
  <c r="E33" i="2" s="1"/>
  <c r="F28" i="2"/>
  <c r="F15" i="2"/>
  <c r="F14" i="2"/>
  <c r="F8" i="2"/>
  <c r="F5" i="2"/>
  <c r="F38" i="2"/>
  <c r="F35" i="2"/>
  <c r="E36" i="2" s="1"/>
  <c r="F12" i="2"/>
  <c r="F7" i="2"/>
  <c r="F6" i="2"/>
  <c r="F4" i="2"/>
  <c r="E16" i="2" l="1"/>
  <c r="E40" i="2"/>
  <c r="F20" i="2"/>
  <c r="F18" i="2"/>
  <c r="E26" i="2"/>
  <c r="E30" i="2"/>
  <c r="F9" i="2"/>
  <c r="E21" i="2" l="1"/>
  <c r="E10" i="2"/>
  <c r="E41" i="2" l="1"/>
  <c r="E42" i="2" s="1"/>
  <c r="E43" i="2" s="1"/>
  <c r="D17" i="1"/>
  <c r="F18" i="1"/>
  <c r="F33" i="1" l="1"/>
  <c r="F17" i="1"/>
  <c r="F43" i="1"/>
  <c r="F23" i="1"/>
  <c r="F36" i="1"/>
  <c r="E37" i="1" s="1"/>
  <c r="F24" i="1"/>
  <c r="F26" i="1"/>
  <c r="F19" i="1"/>
  <c r="F13" i="1"/>
  <c r="F9" i="1"/>
  <c r="F4" i="1"/>
  <c r="F20" i="1"/>
  <c r="D30" i="1"/>
  <c r="F29" i="1"/>
  <c r="E21" i="1" l="1"/>
  <c r="F44" i="1"/>
  <c r="E45" i="1" s="1"/>
  <c r="E34" i="1"/>
  <c r="F12" i="1"/>
  <c r="F30" i="1"/>
  <c r="D25" i="1"/>
  <c r="D28" i="1" s="1"/>
  <c r="F28" i="1" l="1"/>
  <c r="F25" i="1"/>
  <c r="E31" i="1" s="1"/>
  <c r="F5" i="1" l="1"/>
  <c r="F8" i="1"/>
  <c r="D7" i="1"/>
  <c r="D14" i="1" s="1"/>
  <c r="F6" i="1"/>
  <c r="F39" i="1"/>
  <c r="E41" i="1" s="1"/>
  <c r="F7" i="1" l="1"/>
  <c r="F14" i="1"/>
  <c r="F3" i="1" l="1"/>
  <c r="E15" i="1" s="1"/>
  <c r="E47" i="1" s="1"/>
  <c r="E48" i="1" l="1"/>
  <c r="E49" i="1" s="1"/>
</calcChain>
</file>

<file path=xl/sharedStrings.xml><?xml version="1.0" encoding="utf-8"?>
<sst xmlns="http://schemas.openxmlformats.org/spreadsheetml/2006/main" count="223" uniqueCount="104">
  <si>
    <t>Numer</t>
  </si>
  <si>
    <t>Jm</t>
  </si>
  <si>
    <t>Ilość</t>
  </si>
  <si>
    <t>Wartość</t>
  </si>
  <si>
    <t>1</t>
  </si>
  <si>
    <t>1.1</t>
  </si>
  <si>
    <t>1.2</t>
  </si>
  <si>
    <t>2</t>
  </si>
  <si>
    <t>2.1</t>
  </si>
  <si>
    <t>m2</t>
  </si>
  <si>
    <t>2.2</t>
  </si>
  <si>
    <t>m3</t>
  </si>
  <si>
    <t>2.3</t>
  </si>
  <si>
    <t>3</t>
  </si>
  <si>
    <t>szt</t>
  </si>
  <si>
    <t>VAT</t>
  </si>
  <si>
    <t>Cena jedn</t>
  </si>
  <si>
    <t>brutto</t>
  </si>
  <si>
    <t>S</t>
  </si>
  <si>
    <t>km</t>
  </si>
  <si>
    <t>Roboty elektryczne</t>
  </si>
  <si>
    <t>5</t>
  </si>
  <si>
    <t>1.3</t>
  </si>
  <si>
    <t>1.5</t>
  </si>
  <si>
    <t>1.6</t>
  </si>
  <si>
    <t>1.7</t>
  </si>
  <si>
    <t>1.8</t>
  </si>
  <si>
    <t>1.9</t>
  </si>
  <si>
    <t>1.10</t>
  </si>
  <si>
    <t>Roboty pomiarowe przy liniowych robotach ziemnych, trasa dróg w terenie równinnym, obsługa geodezyjna - inwentaryzacja powykonawcza</t>
  </si>
  <si>
    <t>mb</t>
  </si>
  <si>
    <t xml:space="preserve">Mechaniczne zdjęcie warstwy ziemi urodzajnej (humusu), o średniej gr. w-wy 15 cm wraz z wywiezieniem (jako nadmiaru) na odkład w miejsce uzgodnione z Zamawiającym
</t>
  </si>
  <si>
    <t xml:space="preserve">Rozebranie nawierzchni z kostki brukowej betonowej / płytki chodnikowej na istniejących zjazdach i  dojściach do posesji, z wywiezieniem materiału z rozbiórki w miejsce uzgodnione z Zamawiającym
</t>
  </si>
  <si>
    <t>Rozebranie nawierzchni / podbudowy z kruszywa na istniejących zjazdach, gr. do 10cm,</t>
  </si>
  <si>
    <t>Rozebranie obrzeży trawnikowych 8x30 cm na podsypce piaskowej</t>
  </si>
  <si>
    <t>Załadunek, wywóz i utylizcja gruzu spryzmowanego samochodami skrzyniowymi.</t>
  </si>
  <si>
    <t>Rozebranie istniejącego ogrodzenia metalowego kutego i z elementów metalowych wraz z podmurówką i bramami wjazdowymi wraz z  wywiezieniem: ogrodzenie w miejsce uzgodnione z Zamawiającym, podmurówka wywóz i utylizacja</t>
  </si>
  <si>
    <t>Rozebranie istniejącego ogrodzenia z elementów betonowych i sztechet drewnianych wraz z podmurówką i bramami wjazdowymi wraz z wywiezieniem: ogrodzenie w miejsce uzgodnione z Zamawiającym, podmurówka wywóz i utylizacja</t>
  </si>
  <si>
    <t>roboty przygotowawcze i rozbiórkowe</t>
  </si>
  <si>
    <t>1.4</t>
  </si>
  <si>
    <t>roboty ziemne</t>
  </si>
  <si>
    <t xml:space="preserve">Wykonanie wykopów mechanicznie w gr. kat. I÷VI, z transportem urobku (gruntu nienadającego się do wbudowania w warstwy nasypu) poza obręb budowy wraz z jego utylizacją: </t>
  </si>
  <si>
    <t xml:space="preserve">Wykonanie nasypów mechanicznie z gruntu niewysadzinowego pozyskanego z wykopu </t>
  </si>
  <si>
    <t>elementy ulic</t>
  </si>
  <si>
    <t>Podbudowa z kruszyw naturalnych stabilizowanych mechanicznie 0/63, warstwa dolna grubość warstwy 15cm</t>
  </si>
  <si>
    <t>Podbudowa z kruszyw naturalnych stabilizowanych mechanicznie 0/63, warstwa dolna grubość warstwy 20cm</t>
  </si>
  <si>
    <t>Podbudowa z kruszyw łamanych stabilizowanych mechanicznie, warstwa górna grubość warstwy 15cm</t>
  </si>
  <si>
    <t>Obrzeża betonowe, 30x8cm, na ławie betonowej,  ława obj. 0,045 m3/mb.</t>
  </si>
  <si>
    <t>lampy oswietlenia ulicznego - przestawienie wraz z podłączeniem</t>
  </si>
  <si>
    <t>Warstwa ścieralna z kostki brukowej integracyjnej 8 cm - kolor żółty - trzy rzędy, podsypka grysowa - chodniki</t>
  </si>
  <si>
    <t>Warstwa ścieralna z kostki brukowej kolor szary, 3 rzędy kolor czerwony, grubość 6 cm, podsypka grysowa - chodniki/opaski</t>
  </si>
  <si>
    <t>Warstwa ścieralna z kostki brukowej kolor czerwony, grubość 8 cm, podsypka cp 1:4 - zjazdy</t>
  </si>
  <si>
    <t>Roboty wykończeniowe</t>
  </si>
  <si>
    <t xml:space="preserve">Humusowanie z obsianiem skarp przy grubości humusu  do 10cm, humus z rozbiórki, dowóz z miejsca składowania 
</t>
  </si>
  <si>
    <t>Roboty teletechniczne</t>
  </si>
  <si>
    <t>6</t>
  </si>
  <si>
    <t>7</t>
  </si>
  <si>
    <t>6.1</t>
  </si>
  <si>
    <t>Rozebranie warstw nawierzchni z mieszanek mineralno-bitumicznych na zjazdach średniej gr. do 5 cm,</t>
  </si>
  <si>
    <t>7.1</t>
  </si>
  <si>
    <t>8</t>
  </si>
  <si>
    <t>8.1</t>
  </si>
  <si>
    <t>8.2</t>
  </si>
  <si>
    <t>3.1</t>
  </si>
  <si>
    <t>3.2</t>
  </si>
  <si>
    <t>3.3</t>
  </si>
  <si>
    <t>3.6</t>
  </si>
  <si>
    <t>3.9</t>
  </si>
  <si>
    <t>3.10</t>
  </si>
  <si>
    <t>3.11</t>
  </si>
  <si>
    <t>5.4</t>
  </si>
  <si>
    <t>Urządzeniaq bezpieczeństwa ruchu</t>
  </si>
  <si>
    <t>podsumowanie elementu</t>
  </si>
  <si>
    <t>Wykonanie nasypów mechanicznie z gruntu niewysadzinowego pozyskanego z dokopu Wykonawcy o wskaźniku różnoziarnistości "U" = min. 5</t>
  </si>
  <si>
    <t>montaż ogrodzeń zabezpieczających ruch pieszy - bariery U-11a</t>
  </si>
  <si>
    <t>Budowa studni kablowych prefabrykowanych rozdzielczych SKR, typ SKR-2, grunt kategorii II</t>
  </si>
  <si>
    <t>Budowa kanalizacji kablowej pierwotnej z rur z tworzyw sztucznych w wykopie, kanal, kanał fi 110 -  rury RHDPEp-110/6,3;  2 rury w warstwie</t>
  </si>
  <si>
    <t>Karczowanie drzew o średnicy do 30cm, mechaniczne ścięcie drzew wraz z karczowaniem pni oraz wywiezieniem dłużyc, gałęzi i karpiny, utylizacja</t>
  </si>
  <si>
    <t>Wykonanie koryta mechanicznie wraz z profilowaniem i zagęszczeniem podłoża w gruntach kat. II-IV na całej szerokości  jezdni i chodników wykonywane równiarką - głebokośc koryta - do 20 cm - droga dla pieszych</t>
  </si>
  <si>
    <t>Karczowanie krzewów/żywopłotów wraz z utylizacją pozostałości po karczowaniu</t>
  </si>
  <si>
    <t>Rozebranie krawężników betonowych, krawężniki betonowe na podsypce cementowo-piaskowej</t>
  </si>
  <si>
    <t>Rozebranie ław pod krawężniki, ławy z betonu, mechanicznie</t>
  </si>
  <si>
    <t>1.11</t>
  </si>
  <si>
    <t>Rozebranie istniejącego ogrodzenia z siatki stalowej wraz z podmurówką i bramami wjazdowymi wraz z wywiezieniem: ogrodzenie w miejsce uzgodnione z Zamawiającym, podmurówka wywóz i utylizacja</t>
  </si>
  <si>
    <t>1.14</t>
  </si>
  <si>
    <t>Podbudowy</t>
  </si>
  <si>
    <t>Podbudowa z kruszyw naturalnych stabilizowanych mechanicznie 0/63, warstwa dolna grubość warstwy 15cm - drogi dla pieszych</t>
  </si>
  <si>
    <t>Podbudowa z kruszyw naturalnych stabilizowanych mechanicznie 0/63, warstwa dolna grubość warstwy 20cm - zjazdy</t>
  </si>
  <si>
    <t>Podbudowa z kruszyw łamanych stabilizowanych mechanicznie, warstwa górna grubość warstwy 15cm - drogi dla pieszcyh + zjazdy + opaski</t>
  </si>
  <si>
    <t>Elemnty ulic</t>
  </si>
  <si>
    <t>3.4</t>
  </si>
  <si>
    <t>3.5</t>
  </si>
  <si>
    <t>Krawężniki wraz z wykonaniem ław, betonowe 15x30 cm, ława betonowa, podsypka cementowo-piaskowa, ława obj. 0,075 m3/mb.</t>
  </si>
  <si>
    <t>4</t>
  </si>
  <si>
    <t>4.1</t>
  </si>
  <si>
    <t>Umocnienie skarp płytami ażurowymi betonowymi typu JOMB 50x75 cm o gr. 8 cm na podsypce cementowo-piaskowej (1:4)  z wypełnieniem humusem, obsianiem trawą i plantowaniem skarp pod umocnienie</t>
  </si>
  <si>
    <t>4.2</t>
  </si>
  <si>
    <t>5.1</t>
  </si>
  <si>
    <t>7.2</t>
  </si>
  <si>
    <t>szafa oświetlenia ulicznego - przestawienie wraz z podłączeniem</t>
  </si>
  <si>
    <t>UWAGA !! - przedmiar zawiera koszty finansowane z budżetu obywatelskiego (powyżej) oraz finansowane z budżetu gminy - osobna zakładaka, cena ofertowa to suma obu kosztorysów</t>
  </si>
  <si>
    <t>UWAGA !! - przedmiar zawiera koszty finansowane z budżetu gminy(powyżej) oraz finansowane z budżetu obywatelskiego - osobna zakładaka, cena ofertowa to suma obu kosztorysów</t>
  </si>
  <si>
    <t>„Budowa chodnika przy ulicy Reymonta w Dz. Suchodół (I odcinek od strony centrum)”                     budżet obywatelski</t>
  </si>
  <si>
    <t>„Przebudowa ul. W. Reymonta w Krośnie”                                                                                           budżet 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</si>
</sst>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[$€-2]\ * #,##0.00_-;\-[$€-2]\ * #,##0.00_-;_-[$€-2]\ * &quot;-&quot;??_-;_-@_-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Symbol"/>
      <family val="1"/>
      <charset val="2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49" fontId="7" fillId="0" borderId="1" xfId="1" applyNumberFormat="1" applyFont="1" applyBorder="1" applyAlignment="1">
      <alignment vertical="top" wrapText="1"/>
    </xf>
    <xf numFmtId="0" fontId="7" fillId="0" borderId="0" xfId="0" applyFont="1"/>
    <xf numFmtId="2" fontId="7" fillId="0" borderId="1" xfId="0" applyNumberFormat="1" applyFont="1" applyBorder="1" applyAlignment="1">
      <alignment horizontal="right" vertical="top"/>
    </xf>
    <xf numFmtId="0" fontId="8" fillId="0" borderId="1" xfId="1" applyFont="1" applyBorder="1" applyAlignment="1">
      <alignment vertical="top" wrapText="1"/>
    </xf>
    <xf numFmtId="0" fontId="7" fillId="0" borderId="1" xfId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1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49" fontId="4" fillId="0" borderId="1" xfId="1" applyNumberFormat="1" applyFont="1" applyBorder="1" applyAlignment="1">
      <alignment vertical="top" wrapText="1"/>
    </xf>
    <xf numFmtId="0" fontId="8" fillId="0" borderId="1" xfId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2" xfId="1" applyNumberFormat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49" fontId="4" fillId="0" borderId="2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44" fontId="7" fillId="0" borderId="0" xfId="2" applyFont="1" applyAlignment="1">
      <alignment vertical="top"/>
    </xf>
    <xf numFmtId="2" fontId="7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 horizontal="right" vertical="top" wrapText="1"/>
    </xf>
    <xf numFmtId="44" fontId="7" fillId="0" borderId="0" xfId="0" applyNumberFormat="1" applyFont="1"/>
    <xf numFmtId="165" fontId="7" fillId="0" borderId="0" xfId="0" applyNumberFormat="1" applyFont="1"/>
    <xf numFmtId="49" fontId="7" fillId="0" borderId="2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9" fontId="7" fillId="0" borderId="4" xfId="1" applyNumberFormat="1" applyFont="1" applyBorder="1" applyAlignment="1">
      <alignment horizontal="center" vertical="top" wrapText="1"/>
    </xf>
    <xf numFmtId="44" fontId="8" fillId="0" borderId="1" xfId="2" applyFont="1" applyBorder="1" applyAlignment="1">
      <alignment horizontal="right" vertical="top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top" wrapText="1"/>
    </xf>
    <xf numFmtId="44" fontId="7" fillId="2" borderId="1" xfId="2" applyFont="1" applyFill="1" applyBorder="1" applyAlignment="1">
      <alignment horizontal="center" vertical="top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right"/>
    </xf>
    <xf numFmtId="0" fontId="8" fillId="0" borderId="3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0" fontId="6" fillId="0" borderId="2" xfId="1" applyFont="1" applyBorder="1" applyAlignment="1">
      <alignment horizontal="right"/>
    </xf>
  </cellXfs>
  <cellStyles count="3">
    <cellStyle name="Normal" xfId="1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="205" zoomScaleNormal="145" zoomScaleSheetLayoutView="205" workbookViewId="0">
      <selection activeCell="B5" sqref="B5"/>
    </sheetView>
  </sheetViews>
  <sheetFormatPr defaultRowHeight="11.25" x14ac:dyDescent="0.2"/>
  <cols>
    <col min="1" max="1" width="5" style="6" customWidth="1"/>
    <col min="2" max="2" width="70" style="6" customWidth="1"/>
    <col min="3" max="3" width="4.5703125" style="12" customWidth="1"/>
    <col min="4" max="4" width="4.42578125" style="12" customWidth="1"/>
    <col min="5" max="5" width="7" style="21" customWidth="1"/>
    <col min="6" max="6" width="7.85546875" style="21" customWidth="1"/>
    <col min="7" max="16384" width="9.140625" style="6"/>
  </cols>
  <sheetData>
    <row r="1" spans="1:6" s="4" customFormat="1" ht="22.5" x14ac:dyDescent="0.25">
      <c r="A1" s="3" t="s">
        <v>0</v>
      </c>
      <c r="B1" s="3" t="s">
        <v>102</v>
      </c>
      <c r="C1" s="9" t="s">
        <v>1</v>
      </c>
      <c r="D1" s="9" t="s">
        <v>2</v>
      </c>
      <c r="E1" s="3" t="s">
        <v>16</v>
      </c>
      <c r="F1" s="3" t="s">
        <v>3</v>
      </c>
    </row>
    <row r="2" spans="1:6" x14ac:dyDescent="0.2">
      <c r="A2" s="13" t="s">
        <v>4</v>
      </c>
      <c r="B2" s="44" t="s">
        <v>38</v>
      </c>
      <c r="C2" s="45"/>
      <c r="D2" s="45"/>
      <c r="E2" s="45"/>
      <c r="F2" s="46"/>
    </row>
    <row r="3" spans="1:6" ht="22.5" x14ac:dyDescent="0.2">
      <c r="A3" s="1" t="s">
        <v>5</v>
      </c>
      <c r="B3" s="1" t="s">
        <v>29</v>
      </c>
      <c r="C3" s="10" t="s">
        <v>19</v>
      </c>
      <c r="D3" s="16">
        <f>0.092+0.041</f>
        <v>0.13300000000000001</v>
      </c>
      <c r="E3" s="15"/>
      <c r="F3" s="2">
        <f>ROUND(D3*E3,2)</f>
        <v>0</v>
      </c>
    </row>
    <row r="4" spans="1:6" ht="22.5" x14ac:dyDescent="0.2">
      <c r="A4" s="1" t="s">
        <v>6</v>
      </c>
      <c r="B4" s="1" t="s">
        <v>77</v>
      </c>
      <c r="C4" s="10" t="s">
        <v>14</v>
      </c>
      <c r="D4" s="10">
        <v>49</v>
      </c>
      <c r="E4" s="15"/>
      <c r="F4" s="2">
        <f t="shared" ref="F4:F36" si="0">ROUND(D4*E4,2)</f>
        <v>0</v>
      </c>
    </row>
    <row r="5" spans="1:6" ht="29.25" customHeight="1" x14ac:dyDescent="0.2">
      <c r="A5" s="1" t="s">
        <v>22</v>
      </c>
      <c r="B5" s="1" t="s">
        <v>31</v>
      </c>
      <c r="C5" s="10" t="s">
        <v>11</v>
      </c>
      <c r="D5" s="10">
        <v>34.65</v>
      </c>
      <c r="E5" s="7"/>
      <c r="F5" s="2">
        <f t="shared" si="0"/>
        <v>0</v>
      </c>
    </row>
    <row r="6" spans="1:6" ht="28.5" customHeight="1" x14ac:dyDescent="0.2">
      <c r="A6" s="1" t="s">
        <v>39</v>
      </c>
      <c r="B6" s="1" t="s">
        <v>32</v>
      </c>
      <c r="C6" s="10" t="s">
        <v>9</v>
      </c>
      <c r="D6" s="10">
        <f>15.75+6+2.5</f>
        <v>24.25</v>
      </c>
      <c r="E6" s="7"/>
      <c r="F6" s="2">
        <f t="shared" si="0"/>
        <v>0</v>
      </c>
    </row>
    <row r="7" spans="1:6" ht="12" customHeight="1" x14ac:dyDescent="0.2">
      <c r="A7" s="1" t="s">
        <v>23</v>
      </c>
      <c r="B7" s="1" t="s">
        <v>58</v>
      </c>
      <c r="C7" s="10" t="s">
        <v>9</v>
      </c>
      <c r="D7" s="10">
        <f>12</f>
        <v>12</v>
      </c>
      <c r="E7" s="7"/>
      <c r="F7" s="2">
        <f t="shared" si="0"/>
        <v>0</v>
      </c>
    </row>
    <row r="8" spans="1:6" ht="14.25" customHeight="1" x14ac:dyDescent="0.2">
      <c r="A8" s="1" t="s">
        <v>24</v>
      </c>
      <c r="B8" s="1" t="s">
        <v>33</v>
      </c>
      <c r="C8" s="10" t="s">
        <v>9</v>
      </c>
      <c r="D8" s="10">
        <v>36</v>
      </c>
      <c r="E8" s="7"/>
      <c r="F8" s="2">
        <f t="shared" si="0"/>
        <v>0</v>
      </c>
    </row>
    <row r="9" spans="1:6" ht="14.25" customHeight="1" x14ac:dyDescent="0.2">
      <c r="A9" s="1" t="s">
        <v>25</v>
      </c>
      <c r="B9" s="1" t="s">
        <v>34</v>
      </c>
      <c r="C9" s="10" t="s">
        <v>30</v>
      </c>
      <c r="D9" s="10">
        <v>10</v>
      </c>
      <c r="E9" s="7"/>
      <c r="F9" s="2">
        <f t="shared" si="0"/>
        <v>0</v>
      </c>
    </row>
    <row r="10" spans="1:6" ht="14.25" customHeight="1" x14ac:dyDescent="0.2">
      <c r="A10" s="1" t="s">
        <v>26</v>
      </c>
      <c r="B10" s="1" t="s">
        <v>80</v>
      </c>
      <c r="C10" s="10" t="s">
        <v>30</v>
      </c>
      <c r="D10" s="10">
        <v>6</v>
      </c>
      <c r="E10" s="7"/>
      <c r="F10" s="2">
        <f t="shared" si="0"/>
        <v>0</v>
      </c>
    </row>
    <row r="11" spans="1:6" ht="14.25" customHeight="1" x14ac:dyDescent="0.2">
      <c r="A11" s="1" t="s">
        <v>27</v>
      </c>
      <c r="B11" s="1" t="s">
        <v>81</v>
      </c>
      <c r="C11" s="10" t="s">
        <v>11</v>
      </c>
      <c r="D11" s="10">
        <f>D10*0.04</f>
        <v>0.24</v>
      </c>
      <c r="E11" s="7"/>
      <c r="F11" s="2">
        <f t="shared" si="0"/>
        <v>0</v>
      </c>
    </row>
    <row r="12" spans="1:6" ht="41.25" customHeight="1" x14ac:dyDescent="0.2">
      <c r="A12" s="1" t="s">
        <v>26</v>
      </c>
      <c r="B12" s="1" t="s">
        <v>36</v>
      </c>
      <c r="C12" s="10" t="s">
        <v>30</v>
      </c>
      <c r="D12" s="10">
        <v>68</v>
      </c>
      <c r="E12" s="7"/>
      <c r="F12" s="2">
        <f t="shared" si="0"/>
        <v>0</v>
      </c>
    </row>
    <row r="13" spans="1:6" ht="38.25" customHeight="1" x14ac:dyDescent="0.2">
      <c r="A13" s="1" t="s">
        <v>27</v>
      </c>
      <c r="B13" s="1" t="s">
        <v>37</v>
      </c>
      <c r="C13" s="10" t="s">
        <v>30</v>
      </c>
      <c r="D13" s="10">
        <v>33</v>
      </c>
      <c r="E13" s="7"/>
      <c r="F13" s="2">
        <f t="shared" si="0"/>
        <v>0</v>
      </c>
    </row>
    <row r="14" spans="1:6" ht="14.25" customHeight="1" x14ac:dyDescent="0.2">
      <c r="A14" s="1" t="s">
        <v>28</v>
      </c>
      <c r="B14" s="1" t="s">
        <v>35</v>
      </c>
      <c r="C14" s="10" t="s">
        <v>11</v>
      </c>
      <c r="D14" s="11">
        <f>D7*0.1+D8*0.1+D9*0.3*0.08+D10*0.3*0.15+D11</f>
        <v>5.5500000000000007</v>
      </c>
      <c r="E14" s="7"/>
      <c r="F14" s="2">
        <f t="shared" si="0"/>
        <v>0</v>
      </c>
    </row>
    <row r="15" spans="1:6" ht="14.25" customHeight="1" x14ac:dyDescent="0.2">
      <c r="A15" s="1"/>
      <c r="B15" s="42" t="s">
        <v>72</v>
      </c>
      <c r="C15" s="42"/>
      <c r="D15" s="42"/>
      <c r="E15" s="43">
        <f>SUM(F3:F14)</f>
        <v>0</v>
      </c>
      <c r="F15" s="43"/>
    </row>
    <row r="16" spans="1:6" ht="14.25" customHeight="1" x14ac:dyDescent="0.2">
      <c r="A16" s="13" t="s">
        <v>7</v>
      </c>
      <c r="B16" s="44" t="s">
        <v>40</v>
      </c>
      <c r="C16" s="45"/>
      <c r="D16" s="45"/>
      <c r="E16" s="45"/>
      <c r="F16" s="46"/>
    </row>
    <row r="17" spans="1:6" ht="28.5" customHeight="1" x14ac:dyDescent="0.2">
      <c r="A17" s="17" t="s">
        <v>8</v>
      </c>
      <c r="B17" s="1" t="s">
        <v>41</v>
      </c>
      <c r="C17" s="10" t="s">
        <v>11</v>
      </c>
      <c r="D17" s="10">
        <f>15*0.5</f>
        <v>7.5</v>
      </c>
      <c r="E17" s="7"/>
      <c r="F17" s="2">
        <f t="shared" si="0"/>
        <v>0</v>
      </c>
    </row>
    <row r="18" spans="1:6" ht="33" customHeight="1" x14ac:dyDescent="0.2">
      <c r="A18" s="17" t="s">
        <v>10</v>
      </c>
      <c r="B18" s="30" t="s">
        <v>78</v>
      </c>
      <c r="C18" s="10" t="s">
        <v>9</v>
      </c>
      <c r="D18" s="10">
        <f>255+68</f>
        <v>323</v>
      </c>
      <c r="E18" s="7"/>
      <c r="F18" s="2">
        <f t="shared" si="0"/>
        <v>0</v>
      </c>
    </row>
    <row r="19" spans="1:6" ht="15.75" customHeight="1" x14ac:dyDescent="0.2">
      <c r="A19" s="17" t="s">
        <v>10</v>
      </c>
      <c r="B19" s="1" t="s">
        <v>42</v>
      </c>
      <c r="C19" s="10" t="s">
        <v>11</v>
      </c>
      <c r="D19" s="10">
        <f>12+17</f>
        <v>29</v>
      </c>
      <c r="E19" s="7"/>
      <c r="F19" s="2">
        <f t="shared" si="0"/>
        <v>0</v>
      </c>
    </row>
    <row r="20" spans="1:6" ht="28.5" customHeight="1" x14ac:dyDescent="0.2">
      <c r="A20" s="17" t="s">
        <v>12</v>
      </c>
      <c r="B20" s="1" t="s">
        <v>73</v>
      </c>
      <c r="C20" s="10" t="s">
        <v>11</v>
      </c>
      <c r="D20" s="10">
        <v>8</v>
      </c>
      <c r="E20" s="7"/>
      <c r="F20" s="2">
        <f t="shared" si="0"/>
        <v>0</v>
      </c>
    </row>
    <row r="21" spans="1:6" ht="11.25" customHeight="1" x14ac:dyDescent="0.2">
      <c r="A21" s="17"/>
      <c r="B21" s="42" t="s">
        <v>72</v>
      </c>
      <c r="C21" s="42"/>
      <c r="D21" s="42"/>
      <c r="E21" s="43">
        <f>SUM(F17:F20)</f>
        <v>0</v>
      </c>
      <c r="F21" s="43"/>
    </row>
    <row r="22" spans="1:6" ht="14.25" customHeight="1" x14ac:dyDescent="0.2">
      <c r="A22" s="13" t="s">
        <v>13</v>
      </c>
      <c r="B22" s="26" t="s">
        <v>43</v>
      </c>
      <c r="C22" s="27"/>
      <c r="D22" s="27"/>
      <c r="E22" s="27"/>
      <c r="F22" s="28"/>
    </row>
    <row r="23" spans="1:6" ht="24" customHeight="1" x14ac:dyDescent="0.2">
      <c r="A23" s="17" t="s">
        <v>63</v>
      </c>
      <c r="B23" s="1" t="s">
        <v>44</v>
      </c>
      <c r="C23" s="10" t="s">
        <v>9</v>
      </c>
      <c r="D23" s="10">
        <f>163+45</f>
        <v>208</v>
      </c>
      <c r="E23" s="7"/>
      <c r="F23" s="2">
        <f t="shared" si="0"/>
        <v>0</v>
      </c>
    </row>
    <row r="24" spans="1:6" ht="29.25" customHeight="1" x14ac:dyDescent="0.2">
      <c r="A24" s="17" t="s">
        <v>64</v>
      </c>
      <c r="B24" s="1" t="s">
        <v>45</v>
      </c>
      <c r="C24" s="10" t="s">
        <v>9</v>
      </c>
      <c r="D24" s="11">
        <f>46+23</f>
        <v>69</v>
      </c>
      <c r="E24" s="7"/>
      <c r="F24" s="2">
        <f t="shared" si="0"/>
        <v>0</v>
      </c>
    </row>
    <row r="25" spans="1:6" ht="13.5" customHeight="1" x14ac:dyDescent="0.2">
      <c r="A25" s="17" t="s">
        <v>65</v>
      </c>
      <c r="B25" s="1" t="s">
        <v>46</v>
      </c>
      <c r="C25" s="19" t="s">
        <v>9</v>
      </c>
      <c r="D25" s="20">
        <f>D23+D24</f>
        <v>277</v>
      </c>
      <c r="E25" s="20"/>
      <c r="F25" s="2">
        <f t="shared" si="0"/>
        <v>0</v>
      </c>
    </row>
    <row r="26" spans="1:6" ht="13.5" customHeight="1" x14ac:dyDescent="0.2">
      <c r="A26" s="17" t="s">
        <v>66</v>
      </c>
      <c r="B26" s="1" t="s">
        <v>47</v>
      </c>
      <c r="C26" s="19" t="s">
        <v>30</v>
      </c>
      <c r="D26" s="19">
        <f>92+41</f>
        <v>133</v>
      </c>
      <c r="E26" s="20"/>
      <c r="F26" s="2">
        <f t="shared" si="0"/>
        <v>0</v>
      </c>
    </row>
    <row r="27" spans="1:6" ht="27" customHeight="1" x14ac:dyDescent="0.2">
      <c r="A27" s="17" t="s">
        <v>91</v>
      </c>
      <c r="B27" s="1" t="s">
        <v>92</v>
      </c>
      <c r="C27" s="19" t="s">
        <v>30</v>
      </c>
      <c r="D27" s="20">
        <v>6</v>
      </c>
      <c r="E27" s="20"/>
      <c r="F27" s="2">
        <f t="shared" si="0"/>
        <v>0</v>
      </c>
    </row>
    <row r="28" spans="1:6" ht="26.25" customHeight="1" x14ac:dyDescent="0.2">
      <c r="A28" s="17" t="s">
        <v>67</v>
      </c>
      <c r="B28" s="8" t="s">
        <v>50</v>
      </c>
      <c r="C28" s="19" t="s">
        <v>9</v>
      </c>
      <c r="D28" s="20">
        <f>D25-D30-D29</f>
        <v>206.8</v>
      </c>
      <c r="E28" s="20"/>
      <c r="F28" s="2">
        <f t="shared" si="0"/>
        <v>0</v>
      </c>
    </row>
    <row r="29" spans="1:6" ht="13.5" customHeight="1" x14ac:dyDescent="0.2">
      <c r="A29" s="17" t="s">
        <v>68</v>
      </c>
      <c r="B29" s="8" t="s">
        <v>51</v>
      </c>
      <c r="C29" s="19" t="s">
        <v>9</v>
      </c>
      <c r="D29" s="20">
        <f>D24</f>
        <v>69</v>
      </c>
      <c r="E29" s="20"/>
      <c r="F29" s="2">
        <f t="shared" si="0"/>
        <v>0</v>
      </c>
    </row>
    <row r="30" spans="1:6" ht="14.25" customHeight="1" x14ac:dyDescent="0.2">
      <c r="A30" s="17" t="s">
        <v>69</v>
      </c>
      <c r="B30" s="8" t="s">
        <v>49</v>
      </c>
      <c r="C30" s="19" t="s">
        <v>9</v>
      </c>
      <c r="D30" s="20">
        <f>4*0.3</f>
        <v>1.2</v>
      </c>
      <c r="E30" s="20"/>
      <c r="F30" s="2">
        <f t="shared" si="0"/>
        <v>0</v>
      </c>
    </row>
    <row r="31" spans="1:6" ht="14.25" customHeight="1" x14ac:dyDescent="0.2">
      <c r="A31" s="17"/>
      <c r="B31" s="42" t="s">
        <v>72</v>
      </c>
      <c r="C31" s="42"/>
      <c r="D31" s="42"/>
      <c r="E31" s="43">
        <f>SUM(F23:F30)</f>
        <v>0</v>
      </c>
      <c r="F31" s="43"/>
    </row>
    <row r="32" spans="1:6" x14ac:dyDescent="0.2">
      <c r="A32" s="13" t="s">
        <v>21</v>
      </c>
      <c r="B32" s="44" t="s">
        <v>52</v>
      </c>
      <c r="C32" s="45"/>
      <c r="D32" s="45"/>
      <c r="E32" s="45"/>
      <c r="F32" s="46"/>
    </row>
    <row r="33" spans="1:6" ht="24.75" customHeight="1" x14ac:dyDescent="0.2">
      <c r="A33" s="17" t="s">
        <v>70</v>
      </c>
      <c r="B33" s="18" t="s">
        <v>53</v>
      </c>
      <c r="C33" s="10" t="s">
        <v>9</v>
      </c>
      <c r="D33" s="10">
        <f>55+20</f>
        <v>75</v>
      </c>
      <c r="E33" s="7"/>
      <c r="F33" s="2">
        <f t="shared" si="0"/>
        <v>0</v>
      </c>
    </row>
    <row r="34" spans="1:6" ht="14.25" customHeight="1" x14ac:dyDescent="0.2">
      <c r="A34" s="17"/>
      <c r="B34" s="42" t="s">
        <v>72</v>
      </c>
      <c r="C34" s="42"/>
      <c r="D34" s="42"/>
      <c r="E34" s="43">
        <f>SUM(F33:F33)</f>
        <v>0</v>
      </c>
      <c r="F34" s="43"/>
    </row>
    <row r="35" spans="1:6" ht="17.25" customHeight="1" x14ac:dyDescent="0.2">
      <c r="A35" s="13" t="s">
        <v>55</v>
      </c>
      <c r="B35" s="44" t="s">
        <v>71</v>
      </c>
      <c r="C35" s="45"/>
      <c r="D35" s="45"/>
      <c r="E35" s="45"/>
      <c r="F35" s="46"/>
    </row>
    <row r="36" spans="1:6" ht="17.25" customHeight="1" x14ac:dyDescent="0.2">
      <c r="A36" s="25" t="s">
        <v>57</v>
      </c>
      <c r="B36" s="23" t="s">
        <v>74</v>
      </c>
      <c r="C36" s="10" t="s">
        <v>30</v>
      </c>
      <c r="D36" s="10">
        <v>50</v>
      </c>
      <c r="E36" s="7"/>
      <c r="F36" s="2">
        <f t="shared" si="0"/>
        <v>0</v>
      </c>
    </row>
    <row r="37" spans="1:6" ht="17.25" customHeight="1" x14ac:dyDescent="0.2">
      <c r="A37" s="25"/>
      <c r="B37" s="42" t="s">
        <v>72</v>
      </c>
      <c r="C37" s="42"/>
      <c r="D37" s="42"/>
      <c r="E37" s="43">
        <f>SUM(F36)</f>
        <v>0</v>
      </c>
      <c r="F37" s="43"/>
    </row>
    <row r="38" spans="1:6" ht="13.5" customHeight="1" x14ac:dyDescent="0.2">
      <c r="A38" s="13" t="s">
        <v>56</v>
      </c>
      <c r="B38" s="44" t="s">
        <v>20</v>
      </c>
      <c r="C38" s="45"/>
      <c r="D38" s="45"/>
      <c r="E38" s="45"/>
      <c r="F38" s="46"/>
    </row>
    <row r="39" spans="1:6" x14ac:dyDescent="0.2">
      <c r="A39" s="5" t="s">
        <v>59</v>
      </c>
      <c r="B39" s="8" t="s">
        <v>48</v>
      </c>
      <c r="C39" s="14" t="s">
        <v>14</v>
      </c>
      <c r="D39" s="11">
        <v>4</v>
      </c>
      <c r="E39" s="7"/>
      <c r="F39" s="2">
        <f t="shared" ref="F39:F44" si="1">ROUND(D39*E39,2)</f>
        <v>0</v>
      </c>
    </row>
    <row r="40" spans="1:6" x14ac:dyDescent="0.2">
      <c r="A40" s="22"/>
      <c r="B40" s="8" t="s">
        <v>99</v>
      </c>
      <c r="C40" s="14" t="s">
        <v>14</v>
      </c>
      <c r="D40" s="11">
        <v>1</v>
      </c>
      <c r="E40" s="7"/>
      <c r="F40" s="2">
        <f t="shared" si="1"/>
        <v>0</v>
      </c>
    </row>
    <row r="41" spans="1:6" x14ac:dyDescent="0.2">
      <c r="A41" s="22"/>
      <c r="B41" s="42" t="s">
        <v>72</v>
      </c>
      <c r="C41" s="42"/>
      <c r="D41" s="42"/>
      <c r="E41" s="43">
        <f>SUM(F39:F40)</f>
        <v>0</v>
      </c>
      <c r="F41" s="43"/>
    </row>
    <row r="42" spans="1:6" x14ac:dyDescent="0.2">
      <c r="A42" s="24" t="s">
        <v>60</v>
      </c>
      <c r="B42" s="44" t="s">
        <v>54</v>
      </c>
      <c r="C42" s="45"/>
      <c r="D42" s="45"/>
      <c r="E42" s="45"/>
      <c r="F42" s="46"/>
    </row>
    <row r="43" spans="1:6" x14ac:dyDescent="0.2">
      <c r="A43" s="5" t="s">
        <v>61</v>
      </c>
      <c r="B43" s="8" t="s">
        <v>75</v>
      </c>
      <c r="C43" s="14" t="s">
        <v>14</v>
      </c>
      <c r="D43" s="11">
        <v>2</v>
      </c>
      <c r="E43" s="7"/>
      <c r="F43" s="2">
        <f t="shared" si="1"/>
        <v>0</v>
      </c>
    </row>
    <row r="44" spans="1:6" ht="22.5" x14ac:dyDescent="0.2">
      <c r="A44" s="5" t="s">
        <v>62</v>
      </c>
      <c r="B44" s="8" t="s">
        <v>76</v>
      </c>
      <c r="C44" s="14" t="s">
        <v>30</v>
      </c>
      <c r="D44" s="11">
        <f>92+41</f>
        <v>133</v>
      </c>
      <c r="E44" s="7"/>
      <c r="F44" s="2">
        <f t="shared" si="1"/>
        <v>0</v>
      </c>
    </row>
    <row r="45" spans="1:6" x14ac:dyDescent="0.2">
      <c r="A45" s="22"/>
      <c r="B45" s="42" t="s">
        <v>72</v>
      </c>
      <c r="C45" s="42"/>
      <c r="D45" s="42"/>
      <c r="E45" s="43">
        <f>SUM(F43:F44)</f>
        <v>0</v>
      </c>
      <c r="F45" s="43"/>
    </row>
    <row r="46" spans="1:6" x14ac:dyDescent="0.2">
      <c r="A46" s="36"/>
      <c r="B46" s="37"/>
      <c r="C46" s="37"/>
      <c r="D46" s="37"/>
      <c r="E46" s="37"/>
      <c r="F46" s="38"/>
    </row>
    <row r="47" spans="1:6" ht="15" customHeight="1" x14ac:dyDescent="0.2">
      <c r="A47" s="50" t="s">
        <v>18</v>
      </c>
      <c r="B47" s="48"/>
      <c r="C47" s="48"/>
      <c r="D47" s="49"/>
      <c r="E47" s="39">
        <f>E15+E21+E31+E34+E37+E41+E45</f>
        <v>0</v>
      </c>
      <c r="F47" s="39"/>
    </row>
    <row r="48" spans="1:6" ht="15" customHeight="1" x14ac:dyDescent="0.2">
      <c r="A48" s="47" t="s">
        <v>15</v>
      </c>
      <c r="B48" s="48"/>
      <c r="C48" s="48"/>
      <c r="D48" s="49"/>
      <c r="E48" s="39">
        <f>ROUND(E47*0.23,2)</f>
        <v>0</v>
      </c>
      <c r="F48" s="39"/>
    </row>
    <row r="49" spans="1:6" ht="15" customHeight="1" thickBot="1" x14ac:dyDescent="0.25">
      <c r="A49" s="47" t="s">
        <v>17</v>
      </c>
      <c r="B49" s="48"/>
      <c r="C49" s="48"/>
      <c r="D49" s="49"/>
      <c r="E49" s="39">
        <f>ROUND(E47+E48,2)</f>
        <v>0</v>
      </c>
      <c r="F49" s="39"/>
    </row>
    <row r="50" spans="1:6" x14ac:dyDescent="0.2">
      <c r="A50" s="40" t="s">
        <v>100</v>
      </c>
      <c r="B50" s="40"/>
      <c r="C50" s="40"/>
      <c r="D50" s="40"/>
      <c r="E50" s="40"/>
      <c r="F50" s="40"/>
    </row>
    <row r="51" spans="1:6" x14ac:dyDescent="0.2">
      <c r="A51" s="41"/>
      <c r="B51" s="41"/>
      <c r="C51" s="41"/>
      <c r="D51" s="41"/>
      <c r="E51" s="41"/>
      <c r="F51" s="41"/>
    </row>
  </sheetData>
  <mergeCells count="28">
    <mergeCell ref="B16:F16"/>
    <mergeCell ref="B2:F2"/>
    <mergeCell ref="B32:F32"/>
    <mergeCell ref="B38:F38"/>
    <mergeCell ref="B35:F35"/>
    <mergeCell ref="E15:F15"/>
    <mergeCell ref="B15:D15"/>
    <mergeCell ref="B21:D21"/>
    <mergeCell ref="E21:F21"/>
    <mergeCell ref="B31:D31"/>
    <mergeCell ref="E31:F31"/>
    <mergeCell ref="B42:F42"/>
    <mergeCell ref="A48:D48"/>
    <mergeCell ref="A49:D49"/>
    <mergeCell ref="A47:D47"/>
    <mergeCell ref="E47:F47"/>
    <mergeCell ref="E48:F48"/>
    <mergeCell ref="B34:D34"/>
    <mergeCell ref="E34:F34"/>
    <mergeCell ref="B37:D37"/>
    <mergeCell ref="E37:F37"/>
    <mergeCell ref="B41:D41"/>
    <mergeCell ref="E41:F41"/>
    <mergeCell ref="A46:F46"/>
    <mergeCell ref="E49:F49"/>
    <mergeCell ref="A50:F51"/>
    <mergeCell ref="B45:D45"/>
    <mergeCell ref="E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zoomScale="190" zoomScaleNormal="190" zoomScaleSheetLayoutView="190" workbookViewId="0">
      <selection activeCell="D3" sqref="D3"/>
    </sheetView>
  </sheetViews>
  <sheetFormatPr defaultRowHeight="11.25" x14ac:dyDescent="0.2"/>
  <cols>
    <col min="1" max="1" width="5" style="6" customWidth="1"/>
    <col min="2" max="2" width="70" style="6" customWidth="1"/>
    <col min="3" max="3" width="4.5703125" style="12" customWidth="1"/>
    <col min="4" max="4" width="4.42578125" style="12" customWidth="1"/>
    <col min="5" max="5" width="7" style="21" customWidth="1"/>
    <col min="6" max="6" width="7.85546875" style="21" customWidth="1"/>
    <col min="7" max="8" width="11.42578125" style="6" bestFit="1" customWidth="1"/>
    <col min="9" max="9" width="10.28515625" style="6" bestFit="1" customWidth="1"/>
    <col min="10" max="16384" width="9.140625" style="6"/>
  </cols>
  <sheetData>
    <row r="1" spans="1:6" s="4" customFormat="1" ht="22.5" x14ac:dyDescent="0.25">
      <c r="A1" s="3" t="s">
        <v>0</v>
      </c>
      <c r="B1" s="3" t="s">
        <v>103</v>
      </c>
      <c r="C1" s="9" t="s">
        <v>1</v>
      </c>
      <c r="D1" s="9" t="s">
        <v>2</v>
      </c>
      <c r="E1" s="3" t="s">
        <v>16</v>
      </c>
      <c r="F1" s="3" t="s">
        <v>3</v>
      </c>
    </row>
    <row r="2" spans="1:6" x14ac:dyDescent="0.2">
      <c r="A2" s="13" t="s">
        <v>4</v>
      </c>
      <c r="B2" s="44" t="s">
        <v>38</v>
      </c>
      <c r="C2" s="45"/>
      <c r="D2" s="45"/>
      <c r="E2" s="45"/>
      <c r="F2" s="46"/>
    </row>
    <row r="3" spans="1:6" ht="22.5" x14ac:dyDescent="0.2">
      <c r="A3" s="1" t="s">
        <v>5</v>
      </c>
      <c r="B3" s="1" t="s">
        <v>29</v>
      </c>
      <c r="C3" s="10" t="s">
        <v>19</v>
      </c>
      <c r="D3" s="16">
        <v>0.156</v>
      </c>
      <c r="E3" s="15"/>
      <c r="F3" s="2">
        <f>ROUND(D3*E3,2)</f>
        <v>0</v>
      </c>
    </row>
    <row r="4" spans="1:6" x14ac:dyDescent="0.2">
      <c r="A4" s="1" t="s">
        <v>22</v>
      </c>
      <c r="B4" s="1" t="s">
        <v>79</v>
      </c>
      <c r="C4" s="10" t="s">
        <v>30</v>
      </c>
      <c r="D4" s="10">
        <f>85-15</f>
        <v>70</v>
      </c>
      <c r="E4" s="15"/>
      <c r="F4" s="2">
        <f t="shared" ref="F4:F32" si="0">ROUND(D4*E4,2)</f>
        <v>0</v>
      </c>
    </row>
    <row r="5" spans="1:6" ht="29.25" customHeight="1" x14ac:dyDescent="0.2">
      <c r="A5" s="1" t="s">
        <v>39</v>
      </c>
      <c r="B5" s="1" t="s">
        <v>31</v>
      </c>
      <c r="C5" s="10" t="s">
        <v>11</v>
      </c>
      <c r="D5" s="10">
        <f>99-40</f>
        <v>59</v>
      </c>
      <c r="E5" s="7"/>
      <c r="F5" s="2">
        <f t="shared" si="0"/>
        <v>0</v>
      </c>
    </row>
    <row r="6" spans="1:6" ht="28.5" customHeight="1" x14ac:dyDescent="0.2">
      <c r="A6" s="1" t="s">
        <v>23</v>
      </c>
      <c r="B6" s="1" t="s">
        <v>32</v>
      </c>
      <c r="C6" s="10" t="s">
        <v>9</v>
      </c>
      <c r="D6" s="10">
        <v>3</v>
      </c>
      <c r="E6" s="7"/>
      <c r="F6" s="2">
        <f t="shared" si="0"/>
        <v>0</v>
      </c>
    </row>
    <row r="7" spans="1:6" ht="14.25" customHeight="1" x14ac:dyDescent="0.2">
      <c r="A7" s="1" t="s">
        <v>24</v>
      </c>
      <c r="B7" s="1" t="s">
        <v>33</v>
      </c>
      <c r="C7" s="10" t="s">
        <v>9</v>
      </c>
      <c r="D7" s="10">
        <v>7</v>
      </c>
      <c r="E7" s="7"/>
      <c r="F7" s="2">
        <f t="shared" si="0"/>
        <v>0</v>
      </c>
    </row>
    <row r="8" spans="1:6" ht="29.25" customHeight="1" x14ac:dyDescent="0.2">
      <c r="A8" s="1" t="s">
        <v>82</v>
      </c>
      <c r="B8" s="1" t="s">
        <v>83</v>
      </c>
      <c r="C8" s="10" t="s">
        <v>30</v>
      </c>
      <c r="D8" s="10">
        <f>24</f>
        <v>24</v>
      </c>
      <c r="E8" s="7"/>
      <c r="F8" s="2">
        <f t="shared" si="0"/>
        <v>0</v>
      </c>
    </row>
    <row r="9" spans="1:6" ht="14.25" customHeight="1" x14ac:dyDescent="0.2">
      <c r="A9" s="1" t="s">
        <v>84</v>
      </c>
      <c r="B9" s="1" t="s">
        <v>35</v>
      </c>
      <c r="C9" s="10" t="s">
        <v>11</v>
      </c>
      <c r="D9" s="11">
        <f>D7*0.1</f>
        <v>0.70000000000000007</v>
      </c>
      <c r="E9" s="7"/>
      <c r="F9" s="2">
        <f t="shared" si="0"/>
        <v>0</v>
      </c>
    </row>
    <row r="10" spans="1:6" ht="14.25" customHeight="1" x14ac:dyDescent="0.2">
      <c r="A10" s="1"/>
      <c r="B10" s="42" t="s">
        <v>72</v>
      </c>
      <c r="C10" s="42"/>
      <c r="D10" s="42"/>
      <c r="E10" s="43">
        <f>SUM(F3:F9)</f>
        <v>0</v>
      </c>
      <c r="F10" s="43"/>
    </row>
    <row r="11" spans="1:6" ht="14.25" customHeight="1" x14ac:dyDescent="0.2">
      <c r="A11" s="13" t="s">
        <v>7</v>
      </c>
      <c r="B11" s="44" t="s">
        <v>40</v>
      </c>
      <c r="C11" s="45"/>
      <c r="D11" s="45"/>
      <c r="E11" s="45"/>
      <c r="F11" s="46"/>
    </row>
    <row r="12" spans="1:6" ht="28.5" customHeight="1" x14ac:dyDescent="0.2">
      <c r="A12" s="17" t="s">
        <v>8</v>
      </c>
      <c r="B12" s="1" t="s">
        <v>41</v>
      </c>
      <c r="C12" s="10" t="s">
        <v>11</v>
      </c>
      <c r="D12" s="33">
        <f>121-83</f>
        <v>38</v>
      </c>
      <c r="E12" s="7"/>
      <c r="F12" s="2">
        <f t="shared" ref="F12:F15" si="1">ROUND(D12*E12,2)</f>
        <v>0</v>
      </c>
    </row>
    <row r="13" spans="1:6" ht="33" customHeight="1" x14ac:dyDescent="0.2">
      <c r="A13" s="17" t="s">
        <v>10</v>
      </c>
      <c r="B13" s="30" t="s">
        <v>78</v>
      </c>
      <c r="C13" s="10" t="s">
        <v>9</v>
      </c>
      <c r="D13" s="10">
        <f>482-68</f>
        <v>414</v>
      </c>
      <c r="E13" s="7"/>
      <c r="F13" s="2">
        <f t="shared" si="1"/>
        <v>0</v>
      </c>
    </row>
    <row r="14" spans="1:6" ht="15.75" customHeight="1" x14ac:dyDescent="0.2">
      <c r="A14" s="17" t="s">
        <v>10</v>
      </c>
      <c r="B14" s="1" t="s">
        <v>42</v>
      </c>
      <c r="C14" s="10" t="s">
        <v>11</v>
      </c>
      <c r="D14" s="10">
        <v>24</v>
      </c>
      <c r="E14" s="7"/>
      <c r="F14" s="2">
        <f t="shared" si="1"/>
        <v>0</v>
      </c>
    </row>
    <row r="15" spans="1:6" ht="28.5" customHeight="1" x14ac:dyDescent="0.2">
      <c r="A15" s="17" t="s">
        <v>12</v>
      </c>
      <c r="B15" s="1" t="s">
        <v>73</v>
      </c>
      <c r="C15" s="10" t="s">
        <v>11</v>
      </c>
      <c r="D15" s="10">
        <v>45</v>
      </c>
      <c r="E15" s="7"/>
      <c r="F15" s="2">
        <f t="shared" si="1"/>
        <v>0</v>
      </c>
    </row>
    <row r="16" spans="1:6" ht="11.25" customHeight="1" x14ac:dyDescent="0.2">
      <c r="A16" s="17"/>
      <c r="B16" s="42" t="s">
        <v>72</v>
      </c>
      <c r="C16" s="42"/>
      <c r="D16" s="42"/>
      <c r="E16" s="43">
        <f>SUM(F12:F15)</f>
        <v>0</v>
      </c>
      <c r="F16" s="43"/>
    </row>
    <row r="17" spans="1:6" ht="14.25" customHeight="1" x14ac:dyDescent="0.2">
      <c r="A17" s="13" t="s">
        <v>13</v>
      </c>
      <c r="B17" s="26" t="s">
        <v>85</v>
      </c>
      <c r="C17" s="27"/>
      <c r="D17" s="27"/>
      <c r="E17" s="27"/>
      <c r="F17" s="28"/>
    </row>
    <row r="18" spans="1:6" ht="24.75" customHeight="1" x14ac:dyDescent="0.2">
      <c r="A18" s="17" t="s">
        <v>63</v>
      </c>
      <c r="B18" s="1" t="s">
        <v>86</v>
      </c>
      <c r="C18" s="10" t="s">
        <v>9</v>
      </c>
      <c r="D18" s="10">
        <f>366-45</f>
        <v>321</v>
      </c>
      <c r="E18" s="7"/>
      <c r="F18" s="2">
        <f t="shared" si="0"/>
        <v>0</v>
      </c>
    </row>
    <row r="19" spans="1:6" ht="23.25" customHeight="1" x14ac:dyDescent="0.2">
      <c r="A19" s="17" t="s">
        <v>64</v>
      </c>
      <c r="B19" s="1" t="s">
        <v>87</v>
      </c>
      <c r="C19" s="10" t="s">
        <v>9</v>
      </c>
      <c r="D19" s="11">
        <f>58-23</f>
        <v>35</v>
      </c>
      <c r="E19" s="7"/>
      <c r="F19" s="2">
        <f t="shared" si="0"/>
        <v>0</v>
      </c>
    </row>
    <row r="20" spans="1:6" ht="24.75" customHeight="1" x14ac:dyDescent="0.2">
      <c r="A20" s="17" t="s">
        <v>65</v>
      </c>
      <c r="B20" s="1" t="s">
        <v>88</v>
      </c>
      <c r="C20" s="19" t="s">
        <v>9</v>
      </c>
      <c r="D20" s="20">
        <f>424-68</f>
        <v>356</v>
      </c>
      <c r="E20" s="20"/>
      <c r="F20" s="2">
        <f t="shared" si="0"/>
        <v>0</v>
      </c>
    </row>
    <row r="21" spans="1:6" ht="11.25" customHeight="1" x14ac:dyDescent="0.2">
      <c r="A21" s="17"/>
      <c r="B21" s="42" t="s">
        <v>72</v>
      </c>
      <c r="C21" s="42"/>
      <c r="D21" s="42"/>
      <c r="E21" s="43">
        <f>SUM(F18:F20)</f>
        <v>0</v>
      </c>
      <c r="F21" s="43"/>
    </row>
    <row r="22" spans="1:6" ht="14.25" customHeight="1" x14ac:dyDescent="0.2">
      <c r="A22" s="13" t="s">
        <v>13</v>
      </c>
      <c r="B22" s="26" t="s">
        <v>89</v>
      </c>
      <c r="C22" s="27"/>
      <c r="D22" s="27"/>
      <c r="E22" s="27"/>
      <c r="F22" s="28"/>
    </row>
    <row r="23" spans="1:6" ht="13.5" customHeight="1" x14ac:dyDescent="0.2">
      <c r="A23" s="17" t="s">
        <v>90</v>
      </c>
      <c r="B23" s="1" t="s">
        <v>47</v>
      </c>
      <c r="C23" s="19" t="s">
        <v>30</v>
      </c>
      <c r="D23" s="19">
        <v>156</v>
      </c>
      <c r="E23" s="20"/>
      <c r="F23" s="2">
        <f t="shared" si="0"/>
        <v>0</v>
      </c>
    </row>
    <row r="24" spans="1:6" ht="26.25" customHeight="1" x14ac:dyDescent="0.2">
      <c r="A24" s="17" t="s">
        <v>91</v>
      </c>
      <c r="B24" s="8" t="s">
        <v>50</v>
      </c>
      <c r="C24" s="19" t="s">
        <v>9</v>
      </c>
      <c r="D24" s="20">
        <f>424-45</f>
        <v>379</v>
      </c>
      <c r="E24" s="20"/>
      <c r="F24" s="2">
        <f t="shared" si="0"/>
        <v>0</v>
      </c>
    </row>
    <row r="25" spans="1:6" ht="13.5" customHeight="1" x14ac:dyDescent="0.2">
      <c r="A25" s="17" t="s">
        <v>66</v>
      </c>
      <c r="B25" s="8" t="s">
        <v>51</v>
      </c>
      <c r="C25" s="19" t="s">
        <v>9</v>
      </c>
      <c r="D25" s="20">
        <f>58-23</f>
        <v>35</v>
      </c>
      <c r="E25" s="20"/>
      <c r="F25" s="2">
        <f t="shared" si="0"/>
        <v>0</v>
      </c>
    </row>
    <row r="26" spans="1:6" ht="14.25" customHeight="1" x14ac:dyDescent="0.2">
      <c r="A26" s="17"/>
      <c r="B26" s="42" t="s">
        <v>72</v>
      </c>
      <c r="C26" s="42"/>
      <c r="D26" s="42"/>
      <c r="E26" s="43">
        <f>SUM(F23:F25)</f>
        <v>0</v>
      </c>
      <c r="F26" s="43"/>
    </row>
    <row r="27" spans="1:6" x14ac:dyDescent="0.2">
      <c r="A27" s="13" t="s">
        <v>93</v>
      </c>
      <c r="B27" s="44" t="s">
        <v>52</v>
      </c>
      <c r="C27" s="45"/>
      <c r="D27" s="45"/>
      <c r="E27" s="45"/>
      <c r="F27" s="46"/>
    </row>
    <row r="28" spans="1:6" ht="34.5" customHeight="1" x14ac:dyDescent="0.2">
      <c r="A28" s="17" t="s">
        <v>94</v>
      </c>
      <c r="B28" s="18" t="s">
        <v>95</v>
      </c>
      <c r="C28" s="10" t="s">
        <v>9</v>
      </c>
      <c r="D28" s="10">
        <f>80</f>
        <v>80</v>
      </c>
      <c r="E28" s="7"/>
      <c r="F28" s="2">
        <f t="shared" si="0"/>
        <v>0</v>
      </c>
    </row>
    <row r="29" spans="1:6" ht="24.75" customHeight="1" x14ac:dyDescent="0.2">
      <c r="A29" s="17" t="s">
        <v>96</v>
      </c>
      <c r="B29" s="18" t="s">
        <v>53</v>
      </c>
      <c r="C29" s="10" t="s">
        <v>9</v>
      </c>
      <c r="D29" s="10">
        <f>88-20</f>
        <v>68</v>
      </c>
      <c r="E29" s="7"/>
      <c r="F29" s="2">
        <f t="shared" si="0"/>
        <v>0</v>
      </c>
    </row>
    <row r="30" spans="1:6" ht="14.25" customHeight="1" x14ac:dyDescent="0.2">
      <c r="A30" s="17"/>
      <c r="B30" s="42" t="s">
        <v>72</v>
      </c>
      <c r="C30" s="42"/>
      <c r="D30" s="42"/>
      <c r="E30" s="43">
        <f>SUM(F28:F29)</f>
        <v>0</v>
      </c>
      <c r="F30" s="43"/>
    </row>
    <row r="31" spans="1:6" ht="17.25" customHeight="1" x14ac:dyDescent="0.2">
      <c r="A31" s="13" t="s">
        <v>21</v>
      </c>
      <c r="B31" s="44" t="s">
        <v>71</v>
      </c>
      <c r="C31" s="45"/>
      <c r="D31" s="45"/>
      <c r="E31" s="45"/>
      <c r="F31" s="46"/>
    </row>
    <row r="32" spans="1:6" ht="17.25" customHeight="1" x14ac:dyDescent="0.2">
      <c r="A32" s="25" t="s">
        <v>97</v>
      </c>
      <c r="B32" s="23" t="s">
        <v>74</v>
      </c>
      <c r="C32" s="10" t="s">
        <v>30</v>
      </c>
      <c r="D32" s="10">
        <f>82-32</f>
        <v>50</v>
      </c>
      <c r="E32" s="7"/>
      <c r="F32" s="2">
        <f t="shared" si="0"/>
        <v>0</v>
      </c>
    </row>
    <row r="33" spans="1:8" ht="17.25" customHeight="1" x14ac:dyDescent="0.2">
      <c r="A33" s="25"/>
      <c r="B33" s="42" t="s">
        <v>72</v>
      </c>
      <c r="C33" s="42"/>
      <c r="D33" s="42"/>
      <c r="E33" s="43">
        <f>SUM(F32)</f>
        <v>0</v>
      </c>
      <c r="F33" s="43"/>
    </row>
    <row r="34" spans="1:8" ht="13.5" customHeight="1" x14ac:dyDescent="0.2">
      <c r="A34" s="13" t="s">
        <v>55</v>
      </c>
      <c r="B34" s="44" t="s">
        <v>20</v>
      </c>
      <c r="C34" s="45"/>
      <c r="D34" s="45"/>
      <c r="E34" s="45"/>
      <c r="F34" s="46"/>
    </row>
    <row r="35" spans="1:8" x14ac:dyDescent="0.2">
      <c r="A35" s="5" t="s">
        <v>57</v>
      </c>
      <c r="B35" s="8" t="s">
        <v>48</v>
      </c>
      <c r="C35" s="14" t="s">
        <v>14</v>
      </c>
      <c r="D35" s="11">
        <v>4</v>
      </c>
      <c r="E35" s="7"/>
      <c r="F35" s="2">
        <f t="shared" ref="F35:F39" si="2">ROUND(D35*E35,2)</f>
        <v>0</v>
      </c>
    </row>
    <row r="36" spans="1:8" x14ac:dyDescent="0.2">
      <c r="A36" s="22"/>
      <c r="B36" s="42" t="s">
        <v>72</v>
      </c>
      <c r="C36" s="42"/>
      <c r="D36" s="42"/>
      <c r="E36" s="43">
        <f>SUM(F35:F35)</f>
        <v>0</v>
      </c>
      <c r="F36" s="43"/>
    </row>
    <row r="37" spans="1:8" x14ac:dyDescent="0.2">
      <c r="A37" s="24" t="s">
        <v>56</v>
      </c>
      <c r="B37" s="44" t="s">
        <v>54</v>
      </c>
      <c r="C37" s="45"/>
      <c r="D37" s="45"/>
      <c r="E37" s="45"/>
      <c r="F37" s="46"/>
    </row>
    <row r="38" spans="1:8" x14ac:dyDescent="0.2">
      <c r="A38" s="5" t="s">
        <v>59</v>
      </c>
      <c r="B38" s="8" t="s">
        <v>75</v>
      </c>
      <c r="C38" s="14" t="s">
        <v>14</v>
      </c>
      <c r="D38" s="11">
        <v>1</v>
      </c>
      <c r="E38" s="7"/>
      <c r="F38" s="2">
        <f t="shared" si="2"/>
        <v>0</v>
      </c>
    </row>
    <row r="39" spans="1:8" ht="22.5" x14ac:dyDescent="0.2">
      <c r="A39" s="5" t="s">
        <v>98</v>
      </c>
      <c r="B39" s="8" t="s">
        <v>76</v>
      </c>
      <c r="C39" s="14" t="s">
        <v>30</v>
      </c>
      <c r="D39" s="11">
        <f>197-41</f>
        <v>156</v>
      </c>
      <c r="E39" s="7"/>
      <c r="F39" s="2">
        <f t="shared" si="2"/>
        <v>0</v>
      </c>
    </row>
    <row r="40" spans="1:8" x14ac:dyDescent="0.2">
      <c r="A40" s="22"/>
      <c r="B40" s="42" t="s">
        <v>72</v>
      </c>
      <c r="C40" s="42"/>
      <c r="D40" s="42"/>
      <c r="E40" s="43">
        <f>SUM(F38:F39)</f>
        <v>0</v>
      </c>
      <c r="F40" s="43"/>
    </row>
    <row r="41" spans="1:8" ht="15" customHeight="1" x14ac:dyDescent="0.2">
      <c r="A41" s="50" t="s">
        <v>18</v>
      </c>
      <c r="B41" s="48"/>
      <c r="C41" s="48"/>
      <c r="D41" s="49"/>
      <c r="E41" s="39">
        <f>E10+E16+E26+E30+E33+E36+E40+E21</f>
        <v>0</v>
      </c>
      <c r="F41" s="39"/>
    </row>
    <row r="42" spans="1:8" ht="15" customHeight="1" x14ac:dyDescent="0.2">
      <c r="A42" s="47" t="s">
        <v>15</v>
      </c>
      <c r="B42" s="48"/>
      <c r="C42" s="48"/>
      <c r="D42" s="49"/>
      <c r="E42" s="39">
        <f>ROUND(E41*0.23,2)</f>
        <v>0</v>
      </c>
      <c r="F42" s="39"/>
    </row>
    <row r="43" spans="1:8" ht="15" customHeight="1" thickBot="1" x14ac:dyDescent="0.25">
      <c r="A43" s="47" t="s">
        <v>17</v>
      </c>
      <c r="B43" s="48"/>
      <c r="C43" s="48"/>
      <c r="D43" s="49"/>
      <c r="E43" s="39">
        <f>ROUND(E41+E42,2)</f>
        <v>0</v>
      </c>
      <c r="F43" s="39"/>
    </row>
    <row r="44" spans="1:8" x14ac:dyDescent="0.2">
      <c r="A44" s="40" t="s">
        <v>101</v>
      </c>
      <c r="B44" s="40"/>
      <c r="C44" s="40"/>
      <c r="D44" s="40"/>
      <c r="E44" s="40"/>
      <c r="F44" s="40"/>
    </row>
    <row r="45" spans="1:8" x14ac:dyDescent="0.2">
      <c r="A45" s="41"/>
      <c r="B45" s="41"/>
      <c r="C45" s="41"/>
      <c r="D45" s="41"/>
      <c r="E45" s="41"/>
      <c r="F45" s="41"/>
      <c r="G45" s="34"/>
      <c r="H45" s="35"/>
    </row>
    <row r="47" spans="1:8" x14ac:dyDescent="0.2">
      <c r="B47" s="29"/>
      <c r="C47" s="31"/>
      <c r="D47" s="31"/>
      <c r="E47" s="31"/>
    </row>
    <row r="48" spans="1:8" x14ac:dyDescent="0.2">
      <c r="B48" s="29"/>
      <c r="C48" s="32"/>
      <c r="D48" s="32"/>
    </row>
    <row r="49" spans="2:4" x14ac:dyDescent="0.2">
      <c r="B49" s="29"/>
      <c r="C49" s="32"/>
      <c r="D49" s="32"/>
    </row>
  </sheetData>
  <mergeCells count="29">
    <mergeCell ref="A42:D42"/>
    <mergeCell ref="E42:F42"/>
    <mergeCell ref="B21:D21"/>
    <mergeCell ref="E21:F21"/>
    <mergeCell ref="B26:D26"/>
    <mergeCell ref="E26:F26"/>
    <mergeCell ref="B27:F27"/>
    <mergeCell ref="B2:F2"/>
    <mergeCell ref="B10:D10"/>
    <mergeCell ref="E10:F10"/>
    <mergeCell ref="B11:F11"/>
    <mergeCell ref="B16:D16"/>
    <mergeCell ref="E16:F16"/>
    <mergeCell ref="B31:F31"/>
    <mergeCell ref="B33:D33"/>
    <mergeCell ref="A44:F45"/>
    <mergeCell ref="B30:D30"/>
    <mergeCell ref="E30:F30"/>
    <mergeCell ref="E33:F33"/>
    <mergeCell ref="B34:F34"/>
    <mergeCell ref="B36:D36"/>
    <mergeCell ref="E36:F36"/>
    <mergeCell ref="A43:D43"/>
    <mergeCell ref="E43:F43"/>
    <mergeCell ref="B37:F37"/>
    <mergeCell ref="B40:D40"/>
    <mergeCell ref="E40:F40"/>
    <mergeCell ref="A41:D41"/>
    <mergeCell ref="E41:F4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budże obywatelski</vt:lpstr>
      <vt:lpstr>budżet gmina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2024-05-17T09:02:44Z</cp:lastPrinted>
  <dcterms:created xsi:type="dcterms:W3CDTF">2021-01-29T15:24:32Z</dcterms:created>
  <dcterms:modified xsi:type="dcterms:W3CDTF">2024-07-03T06:45:21Z</dcterms:modified>
</cp:coreProperties>
</file>