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.wieczorek\Documents\Sprawozdania 2023\"/>
    </mc:Choice>
  </mc:AlternateContent>
  <xr:revisionPtr revIDLastSave="0" documentId="13_ncr:1_{BDF5C955-8730-4124-BFC9-C15B753656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ZIS_długi" sheetId="2" r:id="rId1"/>
    <sheet name="Arkusz4_Rachunek_wyników" sheetId="6" r:id="rId2"/>
    <sheet name="Arkusz4_Aktywa" sheetId="4" r:id="rId3"/>
    <sheet name="Arkusz4_Pasywa" sheetId="5" r:id="rId4"/>
  </sheets>
  <definedNames>
    <definedName name="_xlnm.Print_Area" localSheetId="2">Arkusz4_Aktywa!$A$1:$C$92</definedName>
    <definedName name="_xlnm.Print_Area" localSheetId="3">Arkusz4_Pasywa!$A$1:$C$70</definedName>
    <definedName name="_xlnm.Print_Area" localSheetId="1">Arkusz4_Rachunek_wyników!$A$1:$C$73</definedName>
    <definedName name="_xlnm.Print_Area" localSheetId="0">RZIS_długi!$A$1:$C$437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8" i="2" l="1"/>
  <c r="C102" i="2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C65" i="5"/>
  <c r="D65" i="5" s="1"/>
  <c r="C59" i="5"/>
  <c r="C252" i="2" l="1"/>
  <c r="C111" i="2"/>
  <c r="C48" i="2" l="1"/>
  <c r="C27" i="5" l="1"/>
  <c r="C123" i="2"/>
  <c r="C387" i="2" l="1"/>
  <c r="D387" i="2" s="1"/>
  <c r="D393" i="2"/>
  <c r="F49" i="6"/>
  <c r="C384" i="2" l="1"/>
  <c r="C49" i="6"/>
  <c r="C22" i="2"/>
  <c r="D436" i="2" l="1"/>
  <c r="C64" i="5"/>
  <c r="D64" i="5" s="1"/>
  <c r="C57" i="5" l="1"/>
  <c r="D23" i="2" l="1"/>
  <c r="C18" i="5"/>
  <c r="C50" i="2" l="1"/>
  <c r="D52" i="2"/>
  <c r="D51" i="2"/>
  <c r="C411" i="2" l="1"/>
  <c r="C410" i="2" s="1"/>
  <c r="C401" i="2"/>
  <c r="C396" i="2"/>
  <c r="C52" i="6" s="1"/>
  <c r="D52" i="6" s="1"/>
  <c r="C375" i="2"/>
  <c r="C371" i="2" s="1"/>
  <c r="C344" i="2"/>
  <c r="C357" i="2"/>
  <c r="C334" i="2"/>
  <c r="C325" i="2"/>
  <c r="C316" i="2"/>
  <c r="C307" i="2"/>
  <c r="C298" i="2"/>
  <c r="C288" i="2"/>
  <c r="C279" i="2"/>
  <c r="C270" i="2"/>
  <c r="C261" i="2"/>
  <c r="C243" i="2"/>
  <c r="C234" i="2"/>
  <c r="C225" i="2"/>
  <c r="C216" i="2"/>
  <c r="C207" i="2"/>
  <c r="C198" i="2"/>
  <c r="C189" i="2"/>
  <c r="C180" i="2"/>
  <c r="C171" i="2"/>
  <c r="C162" i="2"/>
  <c r="C153" i="2"/>
  <c r="C148" i="2"/>
  <c r="C141" i="2"/>
  <c r="C136" i="2"/>
  <c r="C131" i="2"/>
  <c r="C28" i="6"/>
  <c r="C91" i="2"/>
  <c r="C82" i="2"/>
  <c r="C77" i="2"/>
  <c r="C58" i="2"/>
  <c r="C17" i="6"/>
  <c r="C11" i="2"/>
  <c r="C8" i="2"/>
  <c r="C48" i="5"/>
  <c r="C44" i="5" s="1"/>
  <c r="C40" i="5"/>
  <c r="C39" i="5"/>
  <c r="C35" i="5"/>
  <c r="C34" i="5" s="1"/>
  <c r="C24" i="5"/>
  <c r="C21" i="5"/>
  <c r="C16" i="5" s="1"/>
  <c r="C64" i="4"/>
  <c r="C63" i="4" s="1"/>
  <c r="C59" i="4"/>
  <c r="C58" i="4" s="1"/>
  <c r="C54" i="4"/>
  <c r="C53" i="4" s="1"/>
  <c r="C46" i="4"/>
  <c r="C82" i="4"/>
  <c r="C77" i="4"/>
  <c r="C72" i="4"/>
  <c r="C42" i="4"/>
  <c r="C36" i="4"/>
  <c r="C31" i="4"/>
  <c r="C26" i="4"/>
  <c r="C25" i="4" s="1"/>
  <c r="C22" i="4" s="1"/>
  <c r="C18" i="4"/>
  <c r="C10" i="4"/>
  <c r="C9" i="4" s="1"/>
  <c r="C4" i="4"/>
  <c r="F33" i="6"/>
  <c r="F34" i="6"/>
  <c r="F32" i="6"/>
  <c r="F31" i="6"/>
  <c r="F30" i="6"/>
  <c r="F3" i="6"/>
  <c r="D4" i="6"/>
  <c r="F5" i="6"/>
  <c r="D6" i="6"/>
  <c r="C7" i="6"/>
  <c r="D7" i="6" s="1"/>
  <c r="F7" i="6"/>
  <c r="C8" i="6"/>
  <c r="D8" i="6" s="1"/>
  <c r="F8" i="6"/>
  <c r="C9" i="6"/>
  <c r="D9" i="6" s="1"/>
  <c r="F9" i="6"/>
  <c r="F10" i="6"/>
  <c r="C11" i="6"/>
  <c r="F11" i="6"/>
  <c r="F12" i="6"/>
  <c r="F13" i="6"/>
  <c r="C14" i="6"/>
  <c r="D14" i="6" s="1"/>
  <c r="F14" i="6"/>
  <c r="F15" i="6"/>
  <c r="F16" i="6"/>
  <c r="F17" i="6"/>
  <c r="F18" i="6"/>
  <c r="F20" i="6"/>
  <c r="C21" i="6"/>
  <c r="D21" i="6" s="1"/>
  <c r="F21" i="6"/>
  <c r="C22" i="6"/>
  <c r="D22" i="6" s="1"/>
  <c r="F22" i="6"/>
  <c r="C23" i="6"/>
  <c r="D23" i="6" s="1"/>
  <c r="F23" i="6"/>
  <c r="F24" i="6"/>
  <c r="F25" i="6"/>
  <c r="F26" i="6"/>
  <c r="F27" i="6"/>
  <c r="F29" i="6"/>
  <c r="C30" i="6"/>
  <c r="D30" i="6" s="1"/>
  <c r="D36" i="6"/>
  <c r="F37" i="6"/>
  <c r="C38" i="6"/>
  <c r="F38" i="6"/>
  <c r="F39" i="6"/>
  <c r="F40" i="6"/>
  <c r="C41" i="6"/>
  <c r="D41" i="6" s="1"/>
  <c r="F41" i="6"/>
  <c r="C42" i="6"/>
  <c r="D42" i="6" s="1"/>
  <c r="F42" i="6"/>
  <c r="C43" i="6"/>
  <c r="D43" i="6" s="1"/>
  <c r="F43" i="6"/>
  <c r="F44" i="6"/>
  <c r="B45" i="6"/>
  <c r="C45" i="6"/>
  <c r="F45" i="6"/>
  <c r="F46" i="6"/>
  <c r="C47" i="6"/>
  <c r="D47" i="6" s="1"/>
  <c r="F47" i="6"/>
  <c r="C48" i="6"/>
  <c r="D48" i="6" s="1"/>
  <c r="F48" i="6"/>
  <c r="D49" i="6"/>
  <c r="F50" i="6"/>
  <c r="F51" i="6"/>
  <c r="F52" i="6"/>
  <c r="C53" i="6"/>
  <c r="D53" i="6" s="1"/>
  <c r="F53" i="6"/>
  <c r="C54" i="6"/>
  <c r="D54" i="6" s="1"/>
  <c r="F54" i="6"/>
  <c r="C55" i="6"/>
  <c r="D55" i="6" s="1"/>
  <c r="F55" i="6"/>
  <c r="C56" i="6"/>
  <c r="D56" i="6" s="1"/>
  <c r="F56" i="6"/>
  <c r="F57" i="6"/>
  <c r="C58" i="6"/>
  <c r="D58" i="6" s="1"/>
  <c r="F58" i="6"/>
  <c r="C59" i="6"/>
  <c r="D59" i="6" s="1"/>
  <c r="F59" i="6"/>
  <c r="C60" i="6"/>
  <c r="D60" i="6" s="1"/>
  <c r="F60" i="6"/>
  <c r="C61" i="6"/>
  <c r="D61" i="6" s="1"/>
  <c r="F61" i="6"/>
  <c r="C62" i="6"/>
  <c r="D62" i="6" s="1"/>
  <c r="F62" i="6"/>
  <c r="F63" i="6"/>
  <c r="F64" i="6"/>
  <c r="C65" i="6"/>
  <c r="D65" i="6" s="1"/>
  <c r="F65" i="6"/>
  <c r="C66" i="6"/>
  <c r="D66" i="6" s="1"/>
  <c r="F66" i="6"/>
  <c r="C67" i="6"/>
  <c r="D67" i="6" s="1"/>
  <c r="F67" i="6"/>
  <c r="C68" i="6"/>
  <c r="D68" i="6" s="1"/>
  <c r="F68" i="6"/>
  <c r="C69" i="6"/>
  <c r="D69" i="6" s="1"/>
  <c r="F69" i="6"/>
  <c r="F70" i="6"/>
  <c r="C71" i="6"/>
  <c r="D71" i="6" s="1"/>
  <c r="F71" i="6"/>
  <c r="C72" i="6"/>
  <c r="D72" i="6" s="1"/>
  <c r="F72" i="6"/>
  <c r="F73" i="6"/>
  <c r="C34" i="6" l="1"/>
  <c r="D28" i="6"/>
  <c r="C45" i="2"/>
  <c r="D17" i="6"/>
  <c r="C395" i="2"/>
  <c r="D38" i="6"/>
  <c r="C354" i="2"/>
  <c r="C343" i="2"/>
  <c r="C15" i="6"/>
  <c r="C147" i="2"/>
  <c r="C27" i="6"/>
  <c r="C26" i="6" s="1"/>
  <c r="C297" i="2"/>
  <c r="D11" i="6"/>
  <c r="C57" i="6"/>
  <c r="D57" i="6" s="1"/>
  <c r="C44" i="6"/>
  <c r="D44" i="6" s="1"/>
  <c r="C18" i="6"/>
  <c r="D18" i="6" s="1"/>
  <c r="C64" i="6"/>
  <c r="D64" i="6" s="1"/>
  <c r="C5" i="2"/>
  <c r="C3" i="2" s="1"/>
  <c r="C119" i="2"/>
  <c r="C161" i="2"/>
  <c r="C90" i="2"/>
  <c r="C76" i="2"/>
  <c r="C20" i="6"/>
  <c r="C33" i="5"/>
  <c r="C15" i="5" s="1"/>
  <c r="C52" i="4"/>
  <c r="C71" i="4"/>
  <c r="C70" i="4" s="1"/>
  <c r="C3" i="4"/>
  <c r="C46" i="6"/>
  <c r="D34" i="6"/>
  <c r="C45" i="4" l="1"/>
  <c r="C90" i="4" s="1"/>
  <c r="C37" i="6"/>
  <c r="D37" i="6" s="1"/>
  <c r="C35" i="6"/>
  <c r="D35" i="6" s="1"/>
  <c r="C33" i="6"/>
  <c r="D33" i="6" s="1"/>
  <c r="C29" i="6"/>
  <c r="D29" i="6" s="1"/>
  <c r="C25" i="6"/>
  <c r="D25" i="6" s="1"/>
  <c r="C21" i="2"/>
  <c r="C19" i="6"/>
  <c r="D19" i="6" s="1"/>
  <c r="C16" i="6"/>
  <c r="D16" i="6" s="1"/>
  <c r="D15" i="6"/>
  <c r="C13" i="6"/>
  <c r="C89" i="2"/>
  <c r="C160" i="2"/>
  <c r="C51" i="6"/>
  <c r="D51" i="6" s="1"/>
  <c r="C40" i="6"/>
  <c r="D40" i="6" s="1"/>
  <c r="D26" i="6"/>
  <c r="D27" i="6"/>
  <c r="D46" i="6"/>
  <c r="C5" i="6"/>
  <c r="D5" i="6" s="1"/>
  <c r="C63" i="6"/>
  <c r="D20" i="6"/>
  <c r="C32" i="6"/>
  <c r="D32" i="6" s="1"/>
  <c r="C19" i="2" l="1"/>
  <c r="C12" i="6"/>
  <c r="D13" i="6"/>
  <c r="C24" i="6"/>
  <c r="D63" i="6"/>
  <c r="C3" i="6"/>
  <c r="C31" i="6"/>
  <c r="C370" i="2" l="1"/>
  <c r="C394" i="2" s="1"/>
  <c r="C423" i="2" s="1"/>
  <c r="C426" i="2" s="1"/>
  <c r="D24" i="6"/>
  <c r="D12" i="6"/>
  <c r="D31" i="6"/>
  <c r="C76" i="6"/>
  <c r="D3" i="6"/>
  <c r="D76" i="6" s="1"/>
  <c r="C10" i="6"/>
  <c r="D10" i="6" l="1"/>
  <c r="D77" i="6" s="1"/>
  <c r="D78" i="6" s="1"/>
  <c r="C77" i="6"/>
  <c r="C78" i="6" s="1"/>
  <c r="C39" i="6"/>
  <c r="C50" i="6" s="1"/>
  <c r="C70" i="6" l="1"/>
  <c r="D70" i="6" s="1"/>
  <c r="D39" i="6"/>
  <c r="D50" i="6"/>
  <c r="C73" i="6" l="1"/>
  <c r="C79" i="6" s="1"/>
  <c r="D73" i="6" l="1"/>
  <c r="D79" i="6" s="1"/>
  <c r="D435" i="2"/>
  <c r="D434" i="2"/>
  <c r="D433" i="2"/>
  <c r="D432" i="2"/>
  <c r="D431" i="2"/>
  <c r="D430" i="2"/>
  <c r="D429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2" i="2"/>
  <c r="D391" i="2"/>
  <c r="D390" i="2"/>
  <c r="D389" i="2"/>
  <c r="D388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2" i="5"/>
  <c r="D11" i="5"/>
  <c r="D10" i="5"/>
  <c r="D9" i="5"/>
  <c r="D8" i="5"/>
  <c r="D7" i="5"/>
  <c r="D6" i="5"/>
  <c r="D5" i="5"/>
  <c r="D4" i="5"/>
  <c r="D92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428" i="2" l="1"/>
  <c r="C3" i="5"/>
  <c r="C62" i="5" s="1"/>
  <c r="D13" i="5"/>
  <c r="D62" i="5" l="1"/>
  <c r="D3" i="5"/>
</calcChain>
</file>

<file path=xl/sharedStrings.xml><?xml version="1.0" encoding="utf-8"?>
<sst xmlns="http://schemas.openxmlformats.org/spreadsheetml/2006/main" count="1350" uniqueCount="942">
  <si>
    <t>Amortyzacja</t>
  </si>
  <si>
    <t>Zużycie materiałów i energii</t>
  </si>
  <si>
    <t>Materiały niemedyczne - NKUP</t>
  </si>
  <si>
    <t>Paliwo do środków transportu</t>
  </si>
  <si>
    <t>Materiały do remontu i konserwacji budynków</t>
  </si>
  <si>
    <t>Materiały do remontu i konserwacji sprzętu, aparatury niemedycznej</t>
  </si>
  <si>
    <t>Materiały do remontu i konserwacji sprzętu, aparatury medycznej</t>
  </si>
  <si>
    <t>Materiały i części do napraw i konserwacji pojazdów</t>
  </si>
  <si>
    <t>Materiały do napraw i konserwacji sprzętu i infrastruktury IT</t>
  </si>
  <si>
    <t>Materiały do napraw i konserwacji systemów wentylacyjnych i klimatyzacyjnych (w szczególności filtry)</t>
  </si>
  <si>
    <t>Materiały do utrzymania czystości</t>
  </si>
  <si>
    <t>Papier ksero</t>
  </si>
  <si>
    <t>Tonery i tusze</t>
  </si>
  <si>
    <t>Druki i recepty</t>
  </si>
  <si>
    <t>Pozostałe materiały biurowe</t>
  </si>
  <si>
    <t>Bielizna i pościel wielorazowego użytku</t>
  </si>
  <si>
    <t>Artykuły żywnościowe</t>
  </si>
  <si>
    <t>Naczynia jednorazowe</t>
  </si>
  <si>
    <t>Naczynia wielorazowe</t>
  </si>
  <si>
    <t xml:space="preserve">Materiały związane z utrzymaniem terenu </t>
  </si>
  <si>
    <t>Pozostałe artykuły gospodarcze</t>
  </si>
  <si>
    <t>Gazy techniczne</t>
  </si>
  <si>
    <t>Pozostałe materiały techniczne</t>
  </si>
  <si>
    <t>Pozostałe materiały niemedyczne</t>
  </si>
  <si>
    <t>Zużycie materiałów medycznych</t>
  </si>
  <si>
    <t>Leki (za wyjątkiem programów lekowych oraz leków do chemioterapii)</t>
  </si>
  <si>
    <t>Leki do programów lekowych, leki do chemioterapii</t>
  </si>
  <si>
    <t>Inne leki</t>
  </si>
  <si>
    <t>Leki recepturowe</t>
  </si>
  <si>
    <t>Krew i produkty krwiopochodne</t>
  </si>
  <si>
    <t>Radiofarmaceutyki</t>
  </si>
  <si>
    <t xml:space="preserve">Kontrasty </t>
  </si>
  <si>
    <t>Preparaty do żywienia pozajelitowego, dojelitowego</t>
  </si>
  <si>
    <t>Preparaty przeciwkrwotoczne miejscowe i uszczelniające</t>
  </si>
  <si>
    <t xml:space="preserve">Pozostałe leki </t>
  </si>
  <si>
    <t xml:space="preserve">Materiały medyczne </t>
  </si>
  <si>
    <t>Narzędzia chirurgiczne i inne</t>
  </si>
  <si>
    <t>Jednorazowe staplery i zszywki</t>
  </si>
  <si>
    <t>Igły, strzykawki, wenflony</t>
  </si>
  <si>
    <t xml:space="preserve">Materiały szewne, w szczególności nici chirurgiczne </t>
  </si>
  <si>
    <t>Obłożenia i podkłady jednorazowe, w szczególności zestawy</t>
  </si>
  <si>
    <t>Bielizna i pościel jednorazowa</t>
  </si>
  <si>
    <t>Odzież ochronna jednorazowa</t>
  </si>
  <si>
    <t>Rękawice jednorazowe</t>
  </si>
  <si>
    <t xml:space="preserve">Środki opatrunkowe </t>
  </si>
  <si>
    <t>Niewszczepialny jednorazowy sprzęt i niewszczepialne wyroby medyczne</t>
  </si>
  <si>
    <t xml:space="preserve">Wszczepialne wyroby medyczne </t>
  </si>
  <si>
    <t xml:space="preserve">Gazy medyczne (tlen, azot i inne) </t>
  </si>
  <si>
    <t>Środki dezynfekcyjne</t>
  </si>
  <si>
    <t>Odczynniki i testy do badań diagnostycznych</t>
  </si>
  <si>
    <t>Pozostałe materiały medyczne do badań diagnostycznych</t>
  </si>
  <si>
    <r>
      <t>Pozostały jednorazowy sprzęt i materiały medyczne</t>
    </r>
    <r>
      <rPr>
        <strike/>
        <sz val="10"/>
        <color theme="1"/>
        <rFont val="Times New Roman"/>
        <family val="1"/>
        <charset val="238"/>
      </rPr>
      <t xml:space="preserve"> </t>
    </r>
  </si>
  <si>
    <t>Pozostały sprzęt i materiały medyczne wielokrotnego użytku</t>
  </si>
  <si>
    <t>Zużycie energii - refaktury</t>
  </si>
  <si>
    <t>Energia elektryczna - refaktury</t>
  </si>
  <si>
    <t>Gaz - refaktury</t>
  </si>
  <si>
    <t>Energia cieplna - refaktury</t>
  </si>
  <si>
    <t>Woda i ścieki - refaktury</t>
  </si>
  <si>
    <t xml:space="preserve">Zużycie energii </t>
  </si>
  <si>
    <t>Energia elektryczna</t>
  </si>
  <si>
    <t>Gaz</t>
  </si>
  <si>
    <t>Energia cieplna</t>
  </si>
  <si>
    <t>Woda i ścieki</t>
  </si>
  <si>
    <t>Opał (ogrzewanie)</t>
  </si>
  <si>
    <t>Pozostałe zużycie materiałów zaliczanych do energii</t>
  </si>
  <si>
    <t>Usługi obce</t>
  </si>
  <si>
    <t>Usługi niemedyczne</t>
  </si>
  <si>
    <t>Usługi niemedyczne - refaktury</t>
  </si>
  <si>
    <t xml:space="preserve">Usługi telekomunikacyjne - refaktury </t>
  </si>
  <si>
    <t>Transport pozostały - refaktury</t>
  </si>
  <si>
    <t>Inne usługi niemedyczne - refaktury</t>
  </si>
  <si>
    <t>Usługi remontów, napraw, konserwacji i przeglądów budynków, budowli, instalacji i urządzeń technicznych</t>
  </si>
  <si>
    <t>Usługi napraw, konserwacji i przeglądów sprzętu i aparatury medycznej</t>
  </si>
  <si>
    <t>Usługi bankowe, pocztowe i telekomunikacyjne</t>
  </si>
  <si>
    <t>Usługi transportu niemedycznego - zakup zewnętrzny</t>
  </si>
  <si>
    <t>Usługi najmu, dzierżawy, leasingu operacyjnego (za wyjątkiem IT)</t>
  </si>
  <si>
    <t>Usługi doradztwa, audytów i kontroli zewnętrznych</t>
  </si>
  <si>
    <t>Usługi utrzymania czystości, utylizacji odpadów, ochrony - obiektów i terenu</t>
  </si>
  <si>
    <t>Dozór, ochrona obiektów i mienia</t>
  </si>
  <si>
    <t>Usługi sprzątania</t>
  </si>
  <si>
    <t>Odbiór odpadów i utylizacja - odpady medyczne</t>
  </si>
  <si>
    <t>Odbiór odpadów i utylizacja - odpady pozostałe</t>
  </si>
  <si>
    <t>Dezynfekcja, dezynsekcja i deratyzacja</t>
  </si>
  <si>
    <t xml:space="preserve">Usługi utrzymania terenu </t>
  </si>
  <si>
    <t>Pozostałe usługi dotyczące utrzymania terenu i obiektów</t>
  </si>
  <si>
    <t>Usługi informatyczne</t>
  </si>
  <si>
    <t>Usługi pozostałe związane z utrzymaniem zabezpieczenia medycznego i niemedycznego</t>
  </si>
  <si>
    <t>Usługi pralnicze</t>
  </si>
  <si>
    <t>Usługi żywienia</t>
  </si>
  <si>
    <t>Sterylizacja</t>
  </si>
  <si>
    <t>Pomiary związane z BHP</t>
  </si>
  <si>
    <t>Przechowywanie zwłok</t>
  </si>
  <si>
    <t>Pozostałe usługi związane z utrzymaniem zabezpieczenia medycznego i niemedycznego</t>
  </si>
  <si>
    <t>Inne usługi niemedyczne</t>
  </si>
  <si>
    <t>Usługi medyczne</t>
  </si>
  <si>
    <t>Usługi medyczne - refaktury</t>
  </si>
  <si>
    <t>Usługi farmaceutyczne</t>
  </si>
  <si>
    <t>Usługi transportowe medyczne - zakupione z zewnątrz</t>
  </si>
  <si>
    <t xml:space="preserve">Usługi diagnostyczne </t>
  </si>
  <si>
    <t xml:space="preserve">Zakup usług diagnostyki laboratoryjnej </t>
  </si>
  <si>
    <t xml:space="preserve">Zakup usług TK </t>
  </si>
  <si>
    <t>Zakup usług RM</t>
  </si>
  <si>
    <t xml:space="preserve">Zakup usług PET </t>
  </si>
  <si>
    <t xml:space="preserve">Zakup badań histopatologicznych </t>
  </si>
  <si>
    <t>Zakup badań endoskopowych</t>
  </si>
  <si>
    <t>Zakup pozostałych usług diagnostycznych</t>
  </si>
  <si>
    <t>Podwykonawstwo medyczne</t>
  </si>
  <si>
    <t xml:space="preserve">Podwykonawstwo medyczne - dyżury </t>
  </si>
  <si>
    <t>Podwykonawstwo medyczne - dyżury pod telefonem - gotowość</t>
  </si>
  <si>
    <t>Pozostałe usługi medyczne</t>
  </si>
  <si>
    <t>Podatki i opłaty</t>
  </si>
  <si>
    <t>Podatki</t>
  </si>
  <si>
    <t>Podatek od nieruchomości</t>
  </si>
  <si>
    <t>Podatek VAT nie podlegający odliczeniu</t>
  </si>
  <si>
    <t>Podatek akcyzowy</t>
  </si>
  <si>
    <t>Pozostałe podatki kosztowe</t>
  </si>
  <si>
    <t>Opłaty</t>
  </si>
  <si>
    <t>PFRON</t>
  </si>
  <si>
    <t>Opłata za wieczyste użytkowanie gruntu</t>
  </si>
  <si>
    <t>Opłaty za korzystanie ze środowiska i emisje gazów</t>
  </si>
  <si>
    <t>Pozostałe opłaty</t>
  </si>
  <si>
    <t>Wynagrodzenia</t>
  </si>
  <si>
    <t>Wynagrodzenia z tytułu umów o pracę</t>
  </si>
  <si>
    <t>Wynagrodzenia zasadnicze</t>
  </si>
  <si>
    <t>Dodatek stażowy</t>
  </si>
  <si>
    <t>Dodatek funkcyjny</t>
  </si>
  <si>
    <t>Dodatki nocne i świąteczne</t>
  </si>
  <si>
    <t>Dyżury</t>
  </si>
  <si>
    <t>Dyżury pod telefonem</t>
  </si>
  <si>
    <t>Dodatki wyrównawcze i pozostałe</t>
  </si>
  <si>
    <t>Nagrody pieniężne (z wyłączeniem nagród jubileuszowych)</t>
  </si>
  <si>
    <t>Premia roczna</t>
  </si>
  <si>
    <t>Premie pozostałe</t>
  </si>
  <si>
    <t xml:space="preserve">Wynagrodzenie za nadgodziny </t>
  </si>
  <si>
    <t>Wynagrodzenie za czas  niezdolności do pracy</t>
  </si>
  <si>
    <t>Nagroda jubileuszowa</t>
  </si>
  <si>
    <t xml:space="preserve">Odprawa emerytalna lub rentowa </t>
  </si>
  <si>
    <t>Pozostałe koszty wynagrodzeń</t>
  </si>
  <si>
    <t>Umowy zlecenia</t>
  </si>
  <si>
    <t>Umowy zlecenia - dyżury</t>
  </si>
  <si>
    <t>Umowy zlecenia - pozostałe</t>
  </si>
  <si>
    <t>Umowy zlecenia - dyżury pod telefonem</t>
  </si>
  <si>
    <t>Umowy o dzieło</t>
  </si>
  <si>
    <t>Pozostałe umowy cywilno-prawne</t>
  </si>
  <si>
    <t>Składki na rzecz Zakładu Ubezpieczeń Społecznych (ZUS) i inne świadczenia na rzecz pracowników</t>
  </si>
  <si>
    <t>Odpisy na Zakładowy Fundusz Świadczeń Socjalnych</t>
  </si>
  <si>
    <t>Koszty zachowania bezpieczeństwa i higieny pracy (BHP)</t>
  </si>
  <si>
    <t>Szkolenia pracowników</t>
  </si>
  <si>
    <t>Pracowniczy Plan Kapitałowy - PPK (część pracodawcy)</t>
  </si>
  <si>
    <t>Pozostałe świadczenia na rzecz pracowników</t>
  </si>
  <si>
    <t>Pozostałe koszty rodzajowe</t>
  </si>
  <si>
    <t>Pozostałe koszty rodzajowe - refaktury</t>
  </si>
  <si>
    <t>Koszty krajowych i zagranicznych podróży służbowych</t>
  </si>
  <si>
    <t>Koszty ubezpieczeń majątkowych, OC, komunikacyjnych</t>
  </si>
  <si>
    <t>Koszty ubezpieczeń majątkowych, OC, komunikacyjnych - NKUP</t>
  </si>
  <si>
    <t>Koszty ubezpieczeń nieruchomości (budynki, budowle)</t>
  </si>
  <si>
    <t>Koszty ubezpieczeń ruchomości (sprzęt, wyposażenie)</t>
  </si>
  <si>
    <t>Koszty obowiązkowego ubezpieczenia OC</t>
  </si>
  <si>
    <t>Koszty uzupełniającego ubezpieczenia OC</t>
  </si>
  <si>
    <t>Koszty ubezpieczenia komunikacyjnego</t>
  </si>
  <si>
    <t>Koszty innych ubezpieczeń</t>
  </si>
  <si>
    <t>Koszty reprezentacji i reklamy</t>
  </si>
  <si>
    <t>Koszty składek na rzecz organizacji, zrzeszeń, klastrów</t>
  </si>
  <si>
    <t>Koszty przejazdów do celów służbowych</t>
  </si>
  <si>
    <t>Inne pozostałe koszty</t>
  </si>
  <si>
    <t>WYSZCZEGÓLNIENIE</t>
  </si>
  <si>
    <t>A.</t>
  </si>
  <si>
    <t>Przychody neto ze sprzedaży i zrównane z nimi, w tym:</t>
  </si>
  <si>
    <t>A.-</t>
  </si>
  <si>
    <t>od jednostek powiązanych</t>
  </si>
  <si>
    <t>A.I.</t>
  </si>
  <si>
    <t>Przychody netto ze sprzedaży produktów, w tym:</t>
  </si>
  <si>
    <t>A.I.1</t>
  </si>
  <si>
    <t>Przychody z Narodowego Funduszu Zdrowia w tym:</t>
  </si>
  <si>
    <t>A.I.1.1</t>
  </si>
  <si>
    <t xml:space="preserve"> - Świadczenia wykonane ponad limit z NFZ</t>
  </si>
  <si>
    <t>A.I.2</t>
  </si>
  <si>
    <t>Przychody z Ministerstwa Zdrowia, w tym:</t>
  </si>
  <si>
    <t>A.I.2.1</t>
  </si>
  <si>
    <t xml:space="preserve"> - Przychody z tytułu zatrudnienia rezydentów</t>
  </si>
  <si>
    <t>A.I.2.2</t>
  </si>
  <si>
    <t xml:space="preserve"> - Programy zdrowotne</t>
  </si>
  <si>
    <t>A.I.3</t>
  </si>
  <si>
    <t>Przychody ze sprzedaży usług medycznych w tym:</t>
  </si>
  <si>
    <t>A.I.3.1</t>
  </si>
  <si>
    <t xml:space="preserve"> - Indywidualne</t>
  </si>
  <si>
    <t>A.I.3.2</t>
  </si>
  <si>
    <t xml:space="preserve"> - Instytucjonalne</t>
  </si>
  <si>
    <t>A.I.4</t>
  </si>
  <si>
    <t>Przychody z tytułu prowadzenia staży podyplomowych</t>
  </si>
  <si>
    <t>A.I.5</t>
  </si>
  <si>
    <t>Przychody pozostałe</t>
  </si>
  <si>
    <t>A.II.</t>
  </si>
  <si>
    <t>Zmiana stanu produktów (zwiększenie - wartość dodatnia, zmniejszenie - wartość ujemna)</t>
  </si>
  <si>
    <t>A.III.</t>
  </si>
  <si>
    <t>Koszt wytworzenia produktów na własne potrzeby jednostki</t>
  </si>
  <si>
    <t>A.IV.</t>
  </si>
  <si>
    <t>Przychody netto ze sprzedaży towarów i materiałów</t>
  </si>
  <si>
    <t>B.</t>
  </si>
  <si>
    <t>Koszty działalności operacyjnej</t>
  </si>
  <si>
    <t>B.I.</t>
  </si>
  <si>
    <t>B.II.</t>
  </si>
  <si>
    <t>Zużycie materiałów i energii, w tym:</t>
  </si>
  <si>
    <t>B.II.1</t>
  </si>
  <si>
    <t>B.II.1.1</t>
  </si>
  <si>
    <t>B.II.1.2</t>
  </si>
  <si>
    <t>B.II.1.3</t>
  </si>
  <si>
    <t>B.II.1.4</t>
  </si>
  <si>
    <t>B.II.1.5</t>
  </si>
  <si>
    <t>B.II.1.6</t>
  </si>
  <si>
    <t>B.II.1.7</t>
  </si>
  <si>
    <t>B.II.1.8</t>
  </si>
  <si>
    <t>B.II.1.9</t>
  </si>
  <si>
    <t>B.II.1.10</t>
  </si>
  <si>
    <t>B.II.1.11</t>
  </si>
  <si>
    <t>B.II.1.12</t>
  </si>
  <si>
    <t>B.II.2</t>
  </si>
  <si>
    <t>B.II.2.1</t>
  </si>
  <si>
    <t>B.II.2.2</t>
  </si>
  <si>
    <t>B.II.2.3</t>
  </si>
  <si>
    <t>B.II.2.4</t>
  </si>
  <si>
    <t>B.III.1</t>
  </si>
  <si>
    <t>B.III.2</t>
  </si>
  <si>
    <t>B.III.2.1</t>
  </si>
  <si>
    <t>B.III.2.2</t>
  </si>
  <si>
    <t>B.III.2.3</t>
  </si>
  <si>
    <t>B.III.2.4</t>
  </si>
  <si>
    <t>B.III.2.5</t>
  </si>
  <si>
    <t>B.III.2.6</t>
  </si>
  <si>
    <t>B.III.2.7</t>
  </si>
  <si>
    <t>B.III.2.8</t>
  </si>
  <si>
    <t>B.IV.1</t>
  </si>
  <si>
    <t>B.IV.1.2</t>
  </si>
  <si>
    <t>B.IV.1.3</t>
  </si>
  <si>
    <t>B.IV.1.4</t>
  </si>
  <si>
    <t>B.IV.1.5</t>
  </si>
  <si>
    <t>B.IV.2</t>
  </si>
  <si>
    <t>B.IV.2.1</t>
  </si>
  <si>
    <t>B.IV.2.2</t>
  </si>
  <si>
    <t>B.IV.2.3</t>
  </si>
  <si>
    <t>B.V.1</t>
  </si>
  <si>
    <t>B.V.1.1</t>
  </si>
  <si>
    <t xml:space="preserve"> - lekarze</t>
  </si>
  <si>
    <t>B.V.1.1.1</t>
  </si>
  <si>
    <t>B.V.1.1.2</t>
  </si>
  <si>
    <t>B.V.1.1.3</t>
  </si>
  <si>
    <t>B.V.1.1.4</t>
  </si>
  <si>
    <t>B.V.1.1.5</t>
  </si>
  <si>
    <t>B.V.1.1.6</t>
  </si>
  <si>
    <t>B.V.1.1.7</t>
  </si>
  <si>
    <t>B.V.1.1.8</t>
  </si>
  <si>
    <t>B.V.1.2</t>
  </si>
  <si>
    <t>B.V.1.2.1</t>
  </si>
  <si>
    <t>B.V.1.2.2</t>
  </si>
  <si>
    <t>B.V.1.2.3</t>
  </si>
  <si>
    <t>B.V.1.2.4</t>
  </si>
  <si>
    <t>B.V.1.2.5</t>
  </si>
  <si>
    <t>B.V.1.3</t>
  </si>
  <si>
    <t xml:space="preserve"> - stażyści</t>
  </si>
  <si>
    <t>B.V.1.3.1</t>
  </si>
  <si>
    <t>B.V.1.3.2</t>
  </si>
  <si>
    <t>B.V.1.3.3</t>
  </si>
  <si>
    <t>B.V.1.3.4</t>
  </si>
  <si>
    <t>B.V.1.3.5</t>
  </si>
  <si>
    <t>B.V.1.4</t>
  </si>
  <si>
    <t xml:space="preserve"> - pielęgniarki i położne</t>
  </si>
  <si>
    <t>B.V.1.4.1</t>
  </si>
  <si>
    <t>B.V.1.4.2</t>
  </si>
  <si>
    <t>B.V.1.4.3</t>
  </si>
  <si>
    <t>B.V.1.4.4</t>
  </si>
  <si>
    <t>B.V.1.4.5</t>
  </si>
  <si>
    <t>B.V.1.4.6</t>
  </si>
  <si>
    <t>B.V.1.4.7</t>
  </si>
  <si>
    <t>B.V.1.4.8</t>
  </si>
  <si>
    <t>B.V.1.5</t>
  </si>
  <si>
    <t>B.V.1.5.1</t>
  </si>
  <si>
    <t>B.V.1.5.2</t>
  </si>
  <si>
    <t>B.V.1.5.3</t>
  </si>
  <si>
    <t>B.V.1.5.4</t>
  </si>
  <si>
    <t>B.V.1.5.5</t>
  </si>
  <si>
    <t>B.V.1.5.6</t>
  </si>
  <si>
    <t>B.V.1.5.7</t>
  </si>
  <si>
    <t>B.V.1.5.8</t>
  </si>
  <si>
    <t>B.V.1.6</t>
  </si>
  <si>
    <t>B.V.1.6.1</t>
  </si>
  <si>
    <t>B.V.1.6.2</t>
  </si>
  <si>
    <t>B.V.1.6.3</t>
  </si>
  <si>
    <t>B.V.1.6.4</t>
  </si>
  <si>
    <t>B.V.1.6.5</t>
  </si>
  <si>
    <t>B.V.1.6.6</t>
  </si>
  <si>
    <t>B.V.1.6.7</t>
  </si>
  <si>
    <t>B.V.1.6.8</t>
  </si>
  <si>
    <t>B.V.1.7</t>
  </si>
  <si>
    <t>B.V.1.7.1</t>
  </si>
  <si>
    <t>B.V.1.7.2</t>
  </si>
  <si>
    <t>B.V.1.7.3</t>
  </si>
  <si>
    <t>B.V.1.7.4</t>
  </si>
  <si>
    <t>B.V.1.7.5</t>
  </si>
  <si>
    <t>B.V.1.7.6</t>
  </si>
  <si>
    <t>B.V.1.7.7</t>
  </si>
  <si>
    <t>B.V.1.7.8</t>
  </si>
  <si>
    <t>B.V.2</t>
  </si>
  <si>
    <t>B.V.2.1</t>
  </si>
  <si>
    <t>B.V.2.2</t>
  </si>
  <si>
    <t>B.V.2.3</t>
  </si>
  <si>
    <t>B.V.3</t>
  </si>
  <si>
    <t>B.VI.1</t>
  </si>
  <si>
    <t>B.VI.1.1</t>
  </si>
  <si>
    <t>B.VI.2</t>
  </si>
  <si>
    <t>B.VI.3</t>
  </si>
  <si>
    <t>B.VI.4</t>
  </si>
  <si>
    <t>B.VI.5</t>
  </si>
  <si>
    <t>B.VII.1</t>
  </si>
  <si>
    <t>B.VII.2</t>
  </si>
  <si>
    <t>B.VII.3</t>
  </si>
  <si>
    <t>B.VII.4</t>
  </si>
  <si>
    <t>B.VIII.</t>
  </si>
  <si>
    <t>Wartość sprzedanych towarów i materiałów</t>
  </si>
  <si>
    <t>C.</t>
  </si>
  <si>
    <t>Zysk (Strata) ze sprzedaży (A-B)</t>
  </si>
  <si>
    <t>D.</t>
  </si>
  <si>
    <t>Pozostałe przychody operacyjne</t>
  </si>
  <si>
    <t>D.I.</t>
  </si>
  <si>
    <t>Zysk z tytułu rozchodu niefinansowych aktywów trwałych</t>
  </si>
  <si>
    <t>D.II.</t>
  </si>
  <si>
    <t>Dotacje na wydatki bieżące</t>
  </si>
  <si>
    <t>D.III.</t>
  </si>
  <si>
    <t>Aktualizacja wartości aktywów niefinansowych</t>
  </si>
  <si>
    <t>D.IV.</t>
  </si>
  <si>
    <t>Inne przychody operacyjne, w tym:</t>
  </si>
  <si>
    <t>D.IV.1</t>
  </si>
  <si>
    <t>Ugody i porozumienia z NFZ</t>
  </si>
  <si>
    <t>D.IV.2</t>
  </si>
  <si>
    <t>Rozwiązanie rezerw</t>
  </si>
  <si>
    <t>D.IV.3</t>
  </si>
  <si>
    <t>Darowizny i dary</t>
  </si>
  <si>
    <t>D.IV.4</t>
  </si>
  <si>
    <t>Otrzymane odszkodowania</t>
  </si>
  <si>
    <t>D.IV.5</t>
  </si>
  <si>
    <t>Zwrot kosztów egzekucyjnych i sądowych</t>
  </si>
  <si>
    <t>D.IV.6</t>
  </si>
  <si>
    <t>Pokrycie amortyzacji</t>
  </si>
  <si>
    <t>D.IV.7</t>
  </si>
  <si>
    <t>Pozostałe</t>
  </si>
  <si>
    <t>D.V.</t>
  </si>
  <si>
    <t>Przychody z tytułu najmów i dzierżaw</t>
  </si>
  <si>
    <t>E.</t>
  </si>
  <si>
    <t>Pozostałe koszty operacyjne</t>
  </si>
  <si>
    <t>E.I.</t>
  </si>
  <si>
    <t>Strata z tytułu rozchodu niefinansowych aktywów trwałych</t>
  </si>
  <si>
    <t>E.II.</t>
  </si>
  <si>
    <t>E.III.</t>
  </si>
  <si>
    <t>Inne koszty operacyjne, w tym:</t>
  </si>
  <si>
    <t>E.III.1</t>
  </si>
  <si>
    <t>Utworzenie rezerw</t>
  </si>
  <si>
    <t>E.III.2</t>
  </si>
  <si>
    <t>Zapłacone odszkodowania i kary</t>
  </si>
  <si>
    <t>E.III.3</t>
  </si>
  <si>
    <t xml:space="preserve">Koszty egzekucyjne </t>
  </si>
  <si>
    <t>E.III.4</t>
  </si>
  <si>
    <t>Koszty sądowe</t>
  </si>
  <si>
    <t>E.III.5</t>
  </si>
  <si>
    <t>F.</t>
  </si>
  <si>
    <t>Zysk (Strata) z działalności operacyjnej (C+D-E)</t>
  </si>
  <si>
    <t>G.</t>
  </si>
  <si>
    <t>Przychody finansowe</t>
  </si>
  <si>
    <t>G.I.</t>
  </si>
  <si>
    <t>Dywidendy i udziały w zyskach, w tym:</t>
  </si>
  <si>
    <t>G.I.1</t>
  </si>
  <si>
    <t>od jednostek powiązanych, w tym:</t>
  </si>
  <si>
    <t>G.I.1.-</t>
  </si>
  <si>
    <t>w których jednostka posiada zaangażowanie w kapitale</t>
  </si>
  <si>
    <t>G.I.2</t>
  </si>
  <si>
    <t>od jednostek pozostałych, w tym:</t>
  </si>
  <si>
    <t>G.I.2.-</t>
  </si>
  <si>
    <t>G.II.</t>
  </si>
  <si>
    <t>Odsetki, w tym:</t>
  </si>
  <si>
    <t>G.II.-</t>
  </si>
  <si>
    <t>G.II.1</t>
  </si>
  <si>
    <t>Odsetki od należności z tytułu dostaw i usług</t>
  </si>
  <si>
    <t>G.II.2</t>
  </si>
  <si>
    <t>Odsetki od środków ulokowanych na rachunkach bankowych oraz od lokat bankowych</t>
  </si>
  <si>
    <t>G.II.3</t>
  </si>
  <si>
    <t>G.III.</t>
  </si>
  <si>
    <t>Zysk z tytułu rozchodu aktywów finansowych, w tym:</t>
  </si>
  <si>
    <t>G.III.-</t>
  </si>
  <si>
    <t>w jednostkach powiązanych</t>
  </si>
  <si>
    <t>G.IV.</t>
  </si>
  <si>
    <t>Aktualizacja wartości aktywów finansowych</t>
  </si>
  <si>
    <t>G.V.</t>
  </si>
  <si>
    <t>Inne</t>
  </si>
  <si>
    <t>H.</t>
  </si>
  <si>
    <t>Koszty finansowe</t>
  </si>
  <si>
    <t>H.I.</t>
  </si>
  <si>
    <t>H.I.-</t>
  </si>
  <si>
    <t xml:space="preserve">dla jednostek powiązanych, </t>
  </si>
  <si>
    <t>H.I.1</t>
  </si>
  <si>
    <t>Odsetki od kredytów</t>
  </si>
  <si>
    <t>H.I.2</t>
  </si>
  <si>
    <t>Odsetki od pożyczek i innych instrumentów finansowych</t>
  </si>
  <si>
    <t>H.I.3</t>
  </si>
  <si>
    <t>Odsetki od zobowiązań z tytułu dostaw i usług</t>
  </si>
  <si>
    <t>H.I.4</t>
  </si>
  <si>
    <t>Odsetki od zobowiązań publicznopranych</t>
  </si>
  <si>
    <t>H.I.5</t>
  </si>
  <si>
    <t>Odsetki od zobowiązań pracowniczych</t>
  </si>
  <si>
    <t>H.I.6</t>
  </si>
  <si>
    <t>H.II.</t>
  </si>
  <si>
    <t>Strata z tytułu rozchodu aktywów finansowych, w tym:</t>
  </si>
  <si>
    <t>H.II.-</t>
  </si>
  <si>
    <t>H.III.</t>
  </si>
  <si>
    <t>H.IV.</t>
  </si>
  <si>
    <t>I.</t>
  </si>
  <si>
    <t>Zysk (Strata) brutto (F+G-H)</t>
  </si>
  <si>
    <t>J.</t>
  </si>
  <si>
    <t>Podatek dochodowy</t>
  </si>
  <si>
    <t>K.</t>
  </si>
  <si>
    <t>Pozostałe obowiązkowe zmniejszenia zysku (zwiększenia straty)</t>
  </si>
  <si>
    <t>L.</t>
  </si>
  <si>
    <t>Zysk (Strata) netto (I-J-K)</t>
  </si>
  <si>
    <t>Zasiłki chorobowe, w tym:</t>
  </si>
  <si>
    <t>Materiały NIEMEDYCZNE</t>
  </si>
  <si>
    <t>B.II.1.13</t>
  </si>
  <si>
    <t>B.II.1.14</t>
  </si>
  <si>
    <t>B.II.1.15</t>
  </si>
  <si>
    <t>B.II.1.16</t>
  </si>
  <si>
    <t>B.II.1.17</t>
  </si>
  <si>
    <t>B.II.1.18</t>
  </si>
  <si>
    <t>B.II.1.19</t>
  </si>
  <si>
    <t>B.II.1.20</t>
  </si>
  <si>
    <t>B.II.1.21</t>
  </si>
  <si>
    <t>B.II.1.22</t>
  </si>
  <si>
    <t>B.II.2.3.1</t>
  </si>
  <si>
    <t>B.II.2.3.2</t>
  </si>
  <si>
    <t>B.II.2.3.3</t>
  </si>
  <si>
    <t>B.II.2.3.4</t>
  </si>
  <si>
    <t>B.II.2.3.5</t>
  </si>
  <si>
    <t>B.II.2.3.6</t>
  </si>
  <si>
    <t>B.II.2.3.7</t>
  </si>
  <si>
    <t>B.II.2.4.1</t>
  </si>
  <si>
    <t>B.II.2.4.2</t>
  </si>
  <si>
    <t>B.II.2.4.3</t>
  </si>
  <si>
    <t>B.II.2.4.4</t>
  </si>
  <si>
    <t>B.II.2.4.5</t>
  </si>
  <si>
    <t>B.II.2.4.6</t>
  </si>
  <si>
    <t>B.II.2.4.7</t>
  </si>
  <si>
    <t>B.II.2.4.8</t>
  </si>
  <si>
    <t>B.II.2.4.9</t>
  </si>
  <si>
    <t>B.II.2.4.10</t>
  </si>
  <si>
    <t>B.II.2.4.11</t>
  </si>
  <si>
    <t>B.II.2.4.12</t>
  </si>
  <si>
    <t>B.II.2.4.13</t>
  </si>
  <si>
    <t>B.II.2.4.14</t>
  </si>
  <si>
    <t>B.II.2.4.15</t>
  </si>
  <si>
    <t>B.II.2.4.16</t>
  </si>
  <si>
    <t>B.II.2.4.17</t>
  </si>
  <si>
    <t>B.II.3</t>
  </si>
  <si>
    <t>B.II.3.1</t>
  </si>
  <si>
    <t>B.II.3.2</t>
  </si>
  <si>
    <t>B.II.3.1.1</t>
  </si>
  <si>
    <t>B.II.3.1.2</t>
  </si>
  <si>
    <t>B.II.3.1.3</t>
  </si>
  <si>
    <t>B.II.3.1.4</t>
  </si>
  <si>
    <t>B.II.3.2.1</t>
  </si>
  <si>
    <t>B.II.3.2.2</t>
  </si>
  <si>
    <t>B.II.3.2.3</t>
  </si>
  <si>
    <t>B.II.3.2.4</t>
  </si>
  <si>
    <t>B.II.3.2.5</t>
  </si>
  <si>
    <t>B.II.3.2.6</t>
  </si>
  <si>
    <t>Zużycie energii - łącznie</t>
  </si>
  <si>
    <t>B.III</t>
  </si>
  <si>
    <t>B.III.1.1</t>
  </si>
  <si>
    <t>B.III.1.1.1</t>
  </si>
  <si>
    <t>B.III.1.1.2</t>
  </si>
  <si>
    <t>B.III.1.1.3</t>
  </si>
  <si>
    <t>B.III.1.2</t>
  </si>
  <si>
    <t>B.III.1.3</t>
  </si>
  <si>
    <t>B.III.1.4</t>
  </si>
  <si>
    <t>B.III.1.5</t>
  </si>
  <si>
    <t>B.III.1.6</t>
  </si>
  <si>
    <t>B.III.1.7</t>
  </si>
  <si>
    <t>B.III.1.8</t>
  </si>
  <si>
    <t>B.III.1.9</t>
  </si>
  <si>
    <t>B.III.1.10</t>
  </si>
  <si>
    <t>B.III.1.11</t>
  </si>
  <si>
    <t>B.III.1.12</t>
  </si>
  <si>
    <t>B.III.2.4.1</t>
  </si>
  <si>
    <t>B.III.2.4.2</t>
  </si>
  <si>
    <t>B.III.2.4.3</t>
  </si>
  <si>
    <t>B.III.2.4.4</t>
  </si>
  <si>
    <t>B.III.2.4.5</t>
  </si>
  <si>
    <t>B.III.2.4.6</t>
  </si>
  <si>
    <t>B.III.2.4.7</t>
  </si>
  <si>
    <t>B.III.2.5.1</t>
  </si>
  <si>
    <t>B.III.2.5.2</t>
  </si>
  <si>
    <t>B.III.2.5.3</t>
  </si>
  <si>
    <t>B.III.2.5.4</t>
  </si>
  <si>
    <t>B.III.2.6.1</t>
  </si>
  <si>
    <t>B.III.2.6.2</t>
  </si>
  <si>
    <t>B.III.2.6.3</t>
  </si>
  <si>
    <t>B.III.2.6.4</t>
  </si>
  <si>
    <t>B.III.2.7.1</t>
  </si>
  <si>
    <t>B.III.2.7.2</t>
  </si>
  <si>
    <t>B.III.2.7.3</t>
  </si>
  <si>
    <t>B.III.2.7.4</t>
  </si>
  <si>
    <t>B.IV</t>
  </si>
  <si>
    <t>B.III.1.11.1</t>
  </si>
  <si>
    <t>B.III.1.11.2</t>
  </si>
  <si>
    <t>B.III.1.11.3</t>
  </si>
  <si>
    <t>B.III.1.11.4</t>
  </si>
  <si>
    <t>B.III.1.11.5</t>
  </si>
  <si>
    <t>B.III.1.11.6</t>
  </si>
  <si>
    <t>B.III.1.9.1</t>
  </si>
  <si>
    <t>B.III.1.9.2</t>
  </si>
  <si>
    <t>B.III.1.9.3</t>
  </si>
  <si>
    <t>B.III.1.9.4</t>
  </si>
  <si>
    <t>B.III.1.9.5</t>
  </si>
  <si>
    <t>B.III.1.9.6</t>
  </si>
  <si>
    <t>B.III.1.9.7</t>
  </si>
  <si>
    <t>Opłaty za odbiór odpadów komunalnych</t>
  </si>
  <si>
    <t>Opłaty skarbowe, sądowe i notarialne</t>
  </si>
  <si>
    <t>B.IV.2.4</t>
  </si>
  <si>
    <t>B.IV.2.5</t>
  </si>
  <si>
    <t>B.IV.2.6</t>
  </si>
  <si>
    <t>B.V</t>
  </si>
  <si>
    <t>B.V.1.8</t>
  </si>
  <si>
    <t>B.V.1.9</t>
  </si>
  <si>
    <t>B.V.1.10</t>
  </si>
  <si>
    <t>B.V.1.11</t>
  </si>
  <si>
    <t>B.V.1.12</t>
  </si>
  <si>
    <t>B.V.1.13</t>
  </si>
  <si>
    <t>B.V.1.14</t>
  </si>
  <si>
    <t>B.V.1.15</t>
  </si>
  <si>
    <t xml:space="preserve"> - lekarze rezydenci</t>
  </si>
  <si>
    <t xml:space="preserve"> - pielęgniarki i położne</t>
  </si>
  <si>
    <t xml:space="preserve"> - ratownicy medyczni</t>
  </si>
  <si>
    <t xml:space="preserve"> - pozostały personel niemedyczny (salowe, rejestratorki, sekretarki medyczne, opiekunowie medyczni, sanitariusze itd.)</t>
  </si>
  <si>
    <t xml:space="preserve"> - pozostały personel niemedyczny, administracyjny, zarząd</t>
  </si>
  <si>
    <t xml:space="preserve"> - pozostały personel medyczny (perfuzjoniści, psycholodzy, psychoterapeuci, terapeuci uzależnień, dietetycy, logopedzi, fizjoterapeuci, rehabilitanci, technicy rehabilitacji, masażyści, mgr rehabilitacji, fizycy medyczni, technicy (radiologii, elektroradiologii itd.),  terapeuci zajęciowi)</t>
  </si>
  <si>
    <t xml:space="preserve"> - pozostały personel medyczny (perfuzjoniści, psycholodzy, psychoterapeuci, terapeuci uzależnień, dietetycy, logopedzi, fizjoterapeuci, rehabilitanci, technicy rehabilitacji, masażyści, mgr rehabilitacji, fizycy medyczni, radiologii, elektroradiologii itd., terapeuci zajęciowi,</t>
  </si>
  <si>
    <t>B.V.4</t>
  </si>
  <si>
    <t>B.V.1.2.6</t>
  </si>
  <si>
    <t>B.V.1.2.7</t>
  </si>
  <si>
    <t>B.V.1.2.8</t>
  </si>
  <si>
    <t>B.V.1.10.1</t>
  </si>
  <si>
    <t>B.V.1.10.2</t>
  </si>
  <si>
    <t>B.V.1.10.3</t>
  </si>
  <si>
    <t>B.V.1.10.4</t>
  </si>
  <si>
    <t>B.V.1.10.5</t>
  </si>
  <si>
    <t>B.V.1.10.6</t>
  </si>
  <si>
    <t>B.V.1.10.7</t>
  </si>
  <si>
    <t>B.V.1.10.8</t>
  </si>
  <si>
    <t>B.V.1.11.1</t>
  </si>
  <si>
    <t>B.V.1.11.2</t>
  </si>
  <si>
    <t>B.V.1.11.3</t>
  </si>
  <si>
    <t>B.V.1.11.4</t>
  </si>
  <si>
    <t>B.V.1.11.5</t>
  </si>
  <si>
    <t>B.V.1.11.6</t>
  </si>
  <si>
    <t>B.V.1.11.7</t>
  </si>
  <si>
    <t>B.V.1.11.8</t>
  </si>
  <si>
    <t>B.V.1.12.1</t>
  </si>
  <si>
    <t>B.V.1.12.2</t>
  </si>
  <si>
    <t>B.V.1.12.3</t>
  </si>
  <si>
    <t>B.V.1.12.4</t>
  </si>
  <si>
    <t>B.V.1.12.5</t>
  </si>
  <si>
    <t>B.V.1.12.6</t>
  </si>
  <si>
    <t>B.V.1.12.7</t>
  </si>
  <si>
    <t>B.V.1.12.8</t>
  </si>
  <si>
    <t>B.V.1.13.1</t>
  </si>
  <si>
    <t>B.V.1.13.2</t>
  </si>
  <si>
    <t>B.V.1.13.3</t>
  </si>
  <si>
    <t>B.V.1.13.4</t>
  </si>
  <si>
    <t>B.V.1.13.5</t>
  </si>
  <si>
    <t>B.V.1.13.6</t>
  </si>
  <si>
    <t>B.V.1.13.7</t>
  </si>
  <si>
    <t>B.V.1.13.8</t>
  </si>
  <si>
    <t>B.V.1.14.1</t>
  </si>
  <si>
    <t>B.V.1.14.2</t>
  </si>
  <si>
    <t>B.V.1.14.3</t>
  </si>
  <si>
    <t>B.V.1.14.4</t>
  </si>
  <si>
    <t>B.V.1.14.5</t>
  </si>
  <si>
    <t>B.V.1.14.6</t>
  </si>
  <si>
    <t>B.V.1.14.7</t>
  </si>
  <si>
    <t>B.V.1.14.8</t>
  </si>
  <si>
    <t>B.V.1.15.1</t>
  </si>
  <si>
    <t>B.V.1.15.2</t>
  </si>
  <si>
    <t>B.V.1.15.3</t>
  </si>
  <si>
    <t>B.V.1.15.4</t>
  </si>
  <si>
    <t>B.V.1.15.5</t>
  </si>
  <si>
    <t>B.V.1.15.6</t>
  </si>
  <si>
    <t>B.V.1.15.7</t>
  </si>
  <si>
    <t>B.V.1.15.8</t>
  </si>
  <si>
    <t>B.V.1.3.6</t>
  </si>
  <si>
    <t>B.V.1.3.7</t>
  </si>
  <si>
    <t>B.V.1.3.8</t>
  </si>
  <si>
    <t>B.V.1.8.1</t>
  </si>
  <si>
    <t>B.V.1.8.2</t>
  </si>
  <si>
    <t>B.V.1.8.3</t>
  </si>
  <si>
    <t>B.V.1.8.4</t>
  </si>
  <si>
    <t>B.V.1.8.5</t>
  </si>
  <si>
    <t>B.V.1.8.6</t>
  </si>
  <si>
    <t>B.V.1.8.7</t>
  </si>
  <si>
    <t>B.V.1.8.8</t>
  </si>
  <si>
    <t>B.V.1.9.1</t>
  </si>
  <si>
    <t>B.V.1.9.2</t>
  </si>
  <si>
    <t>B.V.1.9.3</t>
  </si>
  <si>
    <t>B.V.1.9.4</t>
  </si>
  <si>
    <t>B.V.1.9.5</t>
  </si>
  <si>
    <t>B.V.1.9.6</t>
  </si>
  <si>
    <t>B.V.1.9.7</t>
  </si>
  <si>
    <t>B.V.1.9.8</t>
  </si>
  <si>
    <t>B.V.2.1.1</t>
  </si>
  <si>
    <t>B.V.2.1.2</t>
  </si>
  <si>
    <t>B.V.2.1.3</t>
  </si>
  <si>
    <t>B.V.2.1.4</t>
  </si>
  <si>
    <t>B.V.2.1.5</t>
  </si>
  <si>
    <t>B.V.2.1.6</t>
  </si>
  <si>
    <t>B.V.2.1.7</t>
  </si>
  <si>
    <t>B.V.2.1.8</t>
  </si>
  <si>
    <t>B.V.2.2.1</t>
  </si>
  <si>
    <t>B.V.2.2.2</t>
  </si>
  <si>
    <t>B.V.2.2.3</t>
  </si>
  <si>
    <t>B.V.2.2.4</t>
  </si>
  <si>
    <t>B.V.2.2.5</t>
  </si>
  <si>
    <t>B.V.2.2.6</t>
  </si>
  <si>
    <t>B.V.2.2.7</t>
  </si>
  <si>
    <t>B.V.2.2.8</t>
  </si>
  <si>
    <t>B.V.2.3.1</t>
  </si>
  <si>
    <t>B.V.2.3.2</t>
  </si>
  <si>
    <t>B.V.2.3.3</t>
  </si>
  <si>
    <t>B.V.2.3.4</t>
  </si>
  <si>
    <t>B.V.2.3.5</t>
  </si>
  <si>
    <t>B.V.2.3.6</t>
  </si>
  <si>
    <t>B.V.2.3.7</t>
  </si>
  <si>
    <t>B.V.2.3.8</t>
  </si>
  <si>
    <t>B.V.3.1</t>
  </si>
  <si>
    <t>B.V.3.2</t>
  </si>
  <si>
    <t>B.V.3.3</t>
  </si>
  <si>
    <t>B.V.3.4</t>
  </si>
  <si>
    <t>B.V.3.5</t>
  </si>
  <si>
    <t>B.V.3.6</t>
  </si>
  <si>
    <t>B.V.3.7</t>
  </si>
  <si>
    <t>B.V.3.8</t>
  </si>
  <si>
    <t>B.V.4.1</t>
  </si>
  <si>
    <t>B.V.4.2</t>
  </si>
  <si>
    <t>B.V.4.3</t>
  </si>
  <si>
    <t>B.V.4.4</t>
  </si>
  <si>
    <t>B.V.4.5</t>
  </si>
  <si>
    <t>B.V.4.6</t>
  </si>
  <si>
    <t>B.V.4.7</t>
  </si>
  <si>
    <t>B.V.4.8</t>
  </si>
  <si>
    <t>B.VI</t>
  </si>
  <si>
    <t>B.VI.6</t>
  </si>
  <si>
    <t>B.VII</t>
  </si>
  <si>
    <t>B.VII.5</t>
  </si>
  <si>
    <t>B.VII.6</t>
  </si>
  <si>
    <t>B.VII.7</t>
  </si>
  <si>
    <t>B.VII.3.1</t>
  </si>
  <si>
    <t>B.VII.3.2</t>
  </si>
  <si>
    <t>B.VII.3.3</t>
  </si>
  <si>
    <t>B.VII.3.4</t>
  </si>
  <si>
    <t>B.VII.3.5</t>
  </si>
  <si>
    <t>B.VII.3.6</t>
  </si>
  <si>
    <t>B.VII.3.7</t>
  </si>
  <si>
    <t xml:space="preserve"> -  lekarze </t>
  </si>
  <si>
    <t xml:space="preserve"> - pozostały personel medyczny -perfuzjoniści, psycholodzy, psychoterapeuci, terapeuci uzależnień,  dietetycy, logopedzi,  fizjoterapeuci, rehabilitanci, technicy rehabilitacji, masażyści, mgr rehabilitacji, fizycy medyczni, technicy (radiologii, elektroradiologii itd.),  terapeuci zajęciowi</t>
  </si>
  <si>
    <t>Składki ZUS, w tym</t>
  </si>
  <si>
    <t xml:space="preserve"> - umowy o pracę</t>
  </si>
  <si>
    <t xml:space="preserve"> - od umów zleceń</t>
  </si>
  <si>
    <t>B.VI.1.2</t>
  </si>
  <si>
    <t>B.VI.1.3</t>
  </si>
  <si>
    <t>B.VI.1.4</t>
  </si>
  <si>
    <t xml:space="preserve"> - od innych umów cywilno-prawnych</t>
  </si>
  <si>
    <t xml:space="preserve"> - od umów o dzieło</t>
  </si>
  <si>
    <t xml:space="preserve"> - </t>
  </si>
  <si>
    <t>Przychody netto ze sprzedaży świadczeń zdrowotnych</t>
  </si>
  <si>
    <t>B.II.1.a</t>
  </si>
  <si>
    <t>B.II.1.b</t>
  </si>
  <si>
    <t>w tym energii</t>
  </si>
  <si>
    <t>B.II.2.a</t>
  </si>
  <si>
    <t>B.II.2.b</t>
  </si>
  <si>
    <t>B.III.</t>
  </si>
  <si>
    <t>B.III.3</t>
  </si>
  <si>
    <t>B.III.4</t>
  </si>
  <si>
    <t>B.IV.</t>
  </si>
  <si>
    <t>Podatki i opłaty, w tym:</t>
  </si>
  <si>
    <t>-</t>
  </si>
  <si>
    <t>podatek akcyzowy</t>
  </si>
  <si>
    <t>B.V.</t>
  </si>
  <si>
    <t>wynagrodzenia ze stosunku pracy</t>
  </si>
  <si>
    <t>wynagrodzenia z umów zleceń i o dzieło</t>
  </si>
  <si>
    <t>wynagrodzenia pozostałe</t>
  </si>
  <si>
    <t>B.VI.</t>
  </si>
  <si>
    <t>Ubezpieczenia społeczne i inne świadczenia, w tym:</t>
  </si>
  <si>
    <t>emerytalne</t>
  </si>
  <si>
    <t>B.VII.</t>
  </si>
  <si>
    <t xml:space="preserve">Zysk z tytułu rozchodu niefinansowych aktywów trwałych </t>
  </si>
  <si>
    <t>Dotacje</t>
  </si>
  <si>
    <t>Inne przychody operacyjne</t>
  </si>
  <si>
    <t>Strata z tytułu rozchodu niefinansoowych aktywów trwałych</t>
  </si>
  <si>
    <t>Inne koszty operacyjne</t>
  </si>
  <si>
    <t>G.I.a.</t>
  </si>
  <si>
    <t>od jednostek powiązanych, w tym</t>
  </si>
  <si>
    <t>G.I.b.</t>
  </si>
  <si>
    <t>od jednostek pozostałych w tym</t>
  </si>
  <si>
    <t>dla jednostek powiązanych</t>
  </si>
  <si>
    <t>Strata z tytułu rozchodów aktywów finansowych, w tym</t>
  </si>
  <si>
    <t xml:space="preserve">Aktualizacja wartości aktywów finansowych </t>
  </si>
  <si>
    <t>Przychody ogółem</t>
  </si>
  <si>
    <t>Koszty ogółem</t>
  </si>
  <si>
    <t xml:space="preserve">Wynik finansowy netto </t>
  </si>
  <si>
    <t>Wynik finansowy netto powiększony o amortyzację</t>
  </si>
  <si>
    <t>KOD</t>
  </si>
  <si>
    <t>A</t>
  </si>
  <si>
    <t>Aktywa trwałe</t>
  </si>
  <si>
    <t>Wartości niematerialne i prawne</t>
  </si>
  <si>
    <t>Koszty zakończonych prac rozwojowych</t>
  </si>
  <si>
    <t>Wartość firmy</t>
  </si>
  <si>
    <t>Inne wartości niematerialne i prawne</t>
  </si>
  <si>
    <t>Zaliczki na wartości niematerialne i prawne</t>
  </si>
  <si>
    <t>Rzeczowe aktywa trwałe</t>
  </si>
  <si>
    <t>A.II.1</t>
  </si>
  <si>
    <t>Środki trwałe</t>
  </si>
  <si>
    <t>A.II.1.a</t>
  </si>
  <si>
    <t>grunty (w tym prawo użytkowania wieczystego gruntu)</t>
  </si>
  <si>
    <t>A.II.1.b</t>
  </si>
  <si>
    <t xml:space="preserve">budynki, lokale, prawa do lokali i obiekty inżynierii lądowej i wodnej </t>
  </si>
  <si>
    <t>A.II.1.c</t>
  </si>
  <si>
    <t>urządzenia techniczne i maszyny</t>
  </si>
  <si>
    <t>A.II.1.d</t>
  </si>
  <si>
    <t>środki transportu</t>
  </si>
  <si>
    <t>A.II.1.e</t>
  </si>
  <si>
    <t>inne środki trwałe</t>
  </si>
  <si>
    <t>A.II.2</t>
  </si>
  <si>
    <t>Środki trwałe w budowie</t>
  </si>
  <si>
    <t>A.II.3</t>
  </si>
  <si>
    <t>Zaliczki na środki trwałe w budowie</t>
  </si>
  <si>
    <t>Należności długoterminowe</t>
  </si>
  <si>
    <t>A.III.1</t>
  </si>
  <si>
    <t>Od jednostek powiązanych</t>
  </si>
  <si>
    <t>A.III.2</t>
  </si>
  <si>
    <t>Od pozostałych jednostek, w których jednostka posiada zaangażowanie w kapitale</t>
  </si>
  <si>
    <t>A.III.3</t>
  </si>
  <si>
    <t>Od pozostałych jednostek</t>
  </si>
  <si>
    <t>Inwestycje długoterminowe</t>
  </si>
  <si>
    <t>A.IV.1</t>
  </si>
  <si>
    <t>Nieruchomości</t>
  </si>
  <si>
    <t>A.IV.2</t>
  </si>
  <si>
    <t>A.IV.3</t>
  </si>
  <si>
    <t>Długoterminowe aktywa finansowe</t>
  </si>
  <si>
    <t>A.IV.3.a</t>
  </si>
  <si>
    <t>A.IV.3.a -</t>
  </si>
  <si>
    <t>udziały lub akcje</t>
  </si>
  <si>
    <t>inne papiery wartościowe</t>
  </si>
  <si>
    <t>udzielone pożyczki</t>
  </si>
  <si>
    <t>inne długoterminowe aktywa finansowe</t>
  </si>
  <si>
    <t>A.IV.3.b</t>
  </si>
  <si>
    <t>w pozostałych jednostkach, w których jednostka posiada zaangażowanie w kapitale</t>
  </si>
  <si>
    <t>A.IV.3.b -</t>
  </si>
  <si>
    <t>A.IV.3.c</t>
  </si>
  <si>
    <t>w pozostałych jednostkach</t>
  </si>
  <si>
    <t>A.IV.3.c -</t>
  </si>
  <si>
    <t>A.IV.4</t>
  </si>
  <si>
    <t>Inne inwestycje długoterminowe</t>
  </si>
  <si>
    <t>A.V.</t>
  </si>
  <si>
    <t>Długoterminowe rozliczenia międzyokresowe</t>
  </si>
  <si>
    <t>A.V.1.</t>
  </si>
  <si>
    <t>Aktywa z tytułu odroczonego podatku dochodowego</t>
  </si>
  <si>
    <t>A.V.2.</t>
  </si>
  <si>
    <t>Inne rozliczenia międzyokresowe</t>
  </si>
  <si>
    <t>Aktywa obrotowe</t>
  </si>
  <si>
    <t>Zapasy</t>
  </si>
  <si>
    <t>B.I.1</t>
  </si>
  <si>
    <t>Materiały</t>
  </si>
  <si>
    <t>B.I.2</t>
  </si>
  <si>
    <t>Półprodukty i produkty w toku</t>
  </si>
  <si>
    <t>B.I.3</t>
  </si>
  <si>
    <t>Produkty gotowe</t>
  </si>
  <si>
    <t>B.I.4</t>
  </si>
  <si>
    <t>Towary</t>
  </si>
  <si>
    <t>B.I.5</t>
  </si>
  <si>
    <t xml:space="preserve">Zaliczki na dostawy i usługi </t>
  </si>
  <si>
    <t>Należności krótkoterminowe</t>
  </si>
  <si>
    <t xml:space="preserve">Należności od jednostek powiązanych </t>
  </si>
  <si>
    <t xml:space="preserve">B.II.1.a </t>
  </si>
  <si>
    <t>z tytułu dostaw i usług, o okresie spłaty:</t>
  </si>
  <si>
    <t>B.II.1.a -</t>
  </si>
  <si>
    <t>inne</t>
  </si>
  <si>
    <t>B.II.2.</t>
  </si>
  <si>
    <t>Należności od pozostałych jednostek, w których jednostka posiada zaangażowanie w kapitale</t>
  </si>
  <si>
    <t>B.II.2.a -</t>
  </si>
  <si>
    <t>B.II.3.</t>
  </si>
  <si>
    <t xml:space="preserve">Należności od pozostałych jednostek </t>
  </si>
  <si>
    <t>B.II.3.a</t>
  </si>
  <si>
    <t>B.II.3.a -</t>
  </si>
  <si>
    <t>B.II.3.b</t>
  </si>
  <si>
    <t>z tytułu podatków, dotacji, ceł, ubezpieczeń społecznych i zdrowotnych oraz innych tytułów publicznoprawnych</t>
  </si>
  <si>
    <t>B.II.3.c</t>
  </si>
  <si>
    <t>B.II.3.d</t>
  </si>
  <si>
    <t>dochodzone na drodze sądowej</t>
  </si>
  <si>
    <t>Inwestycje krótkoterminowe</t>
  </si>
  <si>
    <t>Krótkoterminowe aktywa finansowe</t>
  </si>
  <si>
    <t>B.III.1.a</t>
  </si>
  <si>
    <t>B.III.1.a -</t>
  </si>
  <si>
    <t>inne krótkoterminowe aktywa finansowe</t>
  </si>
  <si>
    <t>B.III.1.b</t>
  </si>
  <si>
    <t>B.III.1.b -</t>
  </si>
  <si>
    <t>B.III.1.c</t>
  </si>
  <si>
    <t>środki pieniężne i inne aktywa pieniężne</t>
  </si>
  <si>
    <t>B.III.1.c -</t>
  </si>
  <si>
    <t>środki pieniężne w kasie i na rachunkach</t>
  </si>
  <si>
    <t>inne środki pieniężne</t>
  </si>
  <si>
    <t>inne aktywa pieniężne</t>
  </si>
  <si>
    <t>Inne inwestycje krótkoterminowe</t>
  </si>
  <si>
    <t>Krótkoterminowe rozliczenia międzyokresowe</t>
  </si>
  <si>
    <t>Należne wpłaty na kapitał(fundusz) podstawowy</t>
  </si>
  <si>
    <t>Udziały (akcje) własne</t>
  </si>
  <si>
    <t>AKTYWA RAZEM</t>
  </si>
  <si>
    <t>Należności  wymagalne</t>
  </si>
  <si>
    <t>Kapitał (fundusz) własny</t>
  </si>
  <si>
    <t>Kapitał (fundusz) podstawowy</t>
  </si>
  <si>
    <t>Kapitał (fundusz) zapasowy, w tym:</t>
  </si>
  <si>
    <t>A.II. -</t>
  </si>
  <si>
    <t>nadwyżka wartości sprzedaży (wartości emisyjnej) nad wartością nominalną udziałów (akcji)</t>
  </si>
  <si>
    <t>Kapitał (fundusz) z aktualizacji wyceny, w tym:</t>
  </si>
  <si>
    <t>A.III.-</t>
  </si>
  <si>
    <t>z tytułu aktualizacji wartości godziwej</t>
  </si>
  <si>
    <t>Pozostałe kapitały (fundusze) rezerwowe, w tym:</t>
  </si>
  <si>
    <t>A.IV.-</t>
  </si>
  <si>
    <t>tworzone zgodnie z umową (statutem) spółki</t>
  </si>
  <si>
    <t>na udziały (akcje) własne</t>
  </si>
  <si>
    <t>A.V</t>
  </si>
  <si>
    <t>Zysk (strata) z lat ubiegłych</t>
  </si>
  <si>
    <t>A.VI</t>
  </si>
  <si>
    <t>Zysk (strata) netto</t>
  </si>
  <si>
    <t>A.VII</t>
  </si>
  <si>
    <t>Odpisy z zysku netto w ciągu roku obrotowego (wielkość ujemna)</t>
  </si>
  <si>
    <t>B</t>
  </si>
  <si>
    <t>Zobowiązania i rezerwy na zobowiązania</t>
  </si>
  <si>
    <t>B.I</t>
  </si>
  <si>
    <t>Rezerwy na zobowiązania</t>
  </si>
  <si>
    <t>Rezerwa z tytułu odroczonego podatku dochodowego</t>
  </si>
  <si>
    <t>Rezerwa na świadczenia emerytalne i podobne</t>
  </si>
  <si>
    <t>B.I.2.-</t>
  </si>
  <si>
    <t>długoterminowa</t>
  </si>
  <si>
    <t>krótkoterminowa</t>
  </si>
  <si>
    <t>Pozostałe rezerwy</t>
  </si>
  <si>
    <t>B.I.3.-</t>
  </si>
  <si>
    <t>długoterminowe</t>
  </si>
  <si>
    <t>krótkoterminowe</t>
  </si>
  <si>
    <t>B.II</t>
  </si>
  <si>
    <t>Zobowiązania długoterminowe</t>
  </si>
  <si>
    <t>B.II.1.</t>
  </si>
  <si>
    <t>Wobec jednostek powiązanych</t>
  </si>
  <si>
    <t>Wobec pozostałych jednostek, w których jednostka posiada zaangażowanie w kapitale</t>
  </si>
  <si>
    <t>Wobec pozostałych jednostek</t>
  </si>
  <si>
    <t>kredyty i pożyczki</t>
  </si>
  <si>
    <t>z tytułu emisji dłużnych papierów wartościowych</t>
  </si>
  <si>
    <t>inne zobowiązania finansowe</t>
  </si>
  <si>
    <t>zobowiązanie wekslowe</t>
  </si>
  <si>
    <t>B.II.3.e</t>
  </si>
  <si>
    <t>Zobowiązania krótkoterminowe</t>
  </si>
  <si>
    <t>B.III.1.</t>
  </si>
  <si>
    <t>Zobowiązania wobec jednostek powiązanych</t>
  </si>
  <si>
    <t>z tytułu dostaw i usług, o okresie wymagalności:</t>
  </si>
  <si>
    <t>B.III.2.</t>
  </si>
  <si>
    <t>Zobowiązania wobec pozostałych jednostek, w których jednostka posiada zaangażowanie w kapitale</t>
  </si>
  <si>
    <t>B.III.2.a</t>
  </si>
  <si>
    <t>B.III.2.a -</t>
  </si>
  <si>
    <t>B.III.2.b</t>
  </si>
  <si>
    <t>Zobowiązania wobec pozostałych jednostek</t>
  </si>
  <si>
    <t>B.III.3.a</t>
  </si>
  <si>
    <t>B.III.3.b</t>
  </si>
  <si>
    <t>B.III.3.c</t>
  </si>
  <si>
    <t>B.III.3.d</t>
  </si>
  <si>
    <t>B.III.3.d -</t>
  </si>
  <si>
    <t>B.III.3.e</t>
  </si>
  <si>
    <t>zaliczki otrzymane na dostawy i usługi</t>
  </si>
  <si>
    <t>B.III.3.f</t>
  </si>
  <si>
    <t>zobowiązania wekslowe</t>
  </si>
  <si>
    <t>B.III.3.g</t>
  </si>
  <si>
    <t>z tytułu podatków, ceł, ubezpieczeń społecznych i zdrowotnych oraz innych tytułów publicznoprawnych</t>
  </si>
  <si>
    <t>B.III.3.h</t>
  </si>
  <si>
    <t>z tytułu wynagrodzeń</t>
  </si>
  <si>
    <t>B.III.3.i</t>
  </si>
  <si>
    <t>Fundusze specjalne</t>
  </si>
  <si>
    <t>Rozliczenia międzyokresowe</t>
  </si>
  <si>
    <t>Ujemna wartość firmy</t>
  </si>
  <si>
    <t>Inne rozliczenia miedzyokresowe</t>
  </si>
  <si>
    <t>B.IV.2 -</t>
  </si>
  <si>
    <t>PASYWA RAZEM</t>
  </si>
  <si>
    <t>Zobowiązania wymagalne, w tym:</t>
  </si>
  <si>
    <t>–  wobec Zakładu Ubezpieczeń Społecznych</t>
  </si>
  <si>
    <t>–  z tytułu podatków i inne publicznoprawne</t>
  </si>
  <si>
    <t>–  wobec pracowników</t>
  </si>
  <si>
    <t>– z tytułu kredytów i pożyczek</t>
  </si>
  <si>
    <t>– pozostałe.</t>
  </si>
  <si>
    <t>1.</t>
  </si>
  <si>
    <t>2.</t>
  </si>
  <si>
    <t>3.</t>
  </si>
  <si>
    <t>4.</t>
  </si>
  <si>
    <t>/tys. zł</t>
  </si>
  <si>
    <t xml:space="preserve">   - wynagrodzenia z tytułu umów kontraktowych 
     (podwykonawstwo medyczne: w tym dyżury, 
       dyżury pod telefonem i gotowość)</t>
  </si>
  <si>
    <t>B.III.2a</t>
  </si>
  <si>
    <t>usługi medyczne w tym:</t>
  </si>
  <si>
    <t>usługi nie medyczne</t>
  </si>
  <si>
    <t xml:space="preserve">    - pozostałe</t>
  </si>
  <si>
    <t xml:space="preserve">    - cieplnej</t>
  </si>
  <si>
    <t xml:space="preserve">    - elektrycznej</t>
  </si>
  <si>
    <t xml:space="preserve">    - zużycie energii - refaktury</t>
  </si>
  <si>
    <t xml:space="preserve">    - leków</t>
  </si>
  <si>
    <t>w tym materiałów medycznych:</t>
  </si>
  <si>
    <t xml:space="preserve">    - artykułów żywnościowych</t>
  </si>
  <si>
    <t>w tym materiałów niemedycznych:</t>
  </si>
  <si>
    <t>Długi RZiS</t>
  </si>
  <si>
    <t>B.II.2.3.2.1</t>
  </si>
  <si>
    <t>B.II.2.3.2.2</t>
  </si>
  <si>
    <t xml:space="preserve">      - krew</t>
  </si>
  <si>
    <t xml:space="preserve">      - produkty krwiopochodne</t>
  </si>
  <si>
    <t>E.IV</t>
  </si>
  <si>
    <t>Koszty najmów i dzierżaw</t>
  </si>
  <si>
    <t>B.III.2b</t>
  </si>
  <si>
    <t xml:space="preserve">  - pozostałe medyczne</t>
  </si>
  <si>
    <t xml:space="preserve">   -  do 12 miesięcy</t>
  </si>
  <si>
    <t xml:space="preserve">   -  powyżej 12 miesięcy</t>
  </si>
  <si>
    <t xml:space="preserve">Usługi napraw i przeglądów pojazdów </t>
  </si>
  <si>
    <t>napełnianie, płukanie, malowanie, opłaty ADR (przewóz ładunków niebezpiecznych) butli do tlenu medycznego</t>
  </si>
  <si>
    <t>–  z tytułu dostaw i usług, w tym:</t>
  </si>
  <si>
    <t>Ogrzewanie</t>
  </si>
  <si>
    <t>Odpady</t>
  </si>
  <si>
    <t>Sprzątanie</t>
  </si>
  <si>
    <t>Żywienie</t>
  </si>
  <si>
    <t xml:space="preserve">zwrot zabezpieczenia należytego wykonania umowy nr 384.2.14.RRS.2022 z 05.07.2022-  odsetki </t>
  </si>
  <si>
    <t>31.03.2023</t>
  </si>
  <si>
    <t xml:space="preserve">odsetki od rat leasingowych </t>
  </si>
  <si>
    <t>opłata prolongacyjna   - 16.426,00</t>
  </si>
  <si>
    <t>transport pozostały-31.328,45; opinie-7.150,00; kursy i szkolenia -17.410; naprawy pojazdów-247.762,99;przeglądy techniczne pojazdów-61.942,41; parkowania-86.429,90; wynajem samoch.-42.544,37; za radiotelefony-5.882,92</t>
  </si>
  <si>
    <t xml:space="preserve"> przych. wynikające z kar umownych i zawartych ugód - 9.969,75; za konferencję- szkolenie  - 122.341,87;  ulga podatkowa - 6.530,00: rozwiązanie aktualizacji na należności - 19.595,81; korekty skł. ZUS za lata ubiegłe - 41.152,68</t>
  </si>
  <si>
    <t>rozliczenia  za lata ubiegłe  44.586,63; rozl. faktur bieżących (dyplomy  pamiątkowe dla emerytów)4.227,93; rozl. Kosztów konferencji - 40.888,66</t>
  </si>
  <si>
    <t>usługi "konsorcjum" - 14.772.442,50</t>
  </si>
  <si>
    <t>rozwiązanie odpisu aktualizującego-brak</t>
  </si>
  <si>
    <r>
      <t xml:space="preserve">usługi wydawnicze, poligraficzne,naukowe, ogłoszenia - 16.173,91; kontrakty niemedyczne - 154.692,40; usługa koordynacji logistyki </t>
    </r>
    <r>
      <rPr>
        <sz val="11"/>
        <rFont val="Calibri"/>
        <family val="2"/>
        <charset val="238"/>
        <scheme val="minor"/>
      </rPr>
      <t>36.900,00</t>
    </r>
    <r>
      <rPr>
        <sz val="11"/>
        <color theme="1"/>
        <rFont val="Calibri"/>
        <family val="2"/>
        <charset val="238"/>
        <scheme val="minor"/>
      </rPr>
      <t>; wyrób pieczętek, dorabianie kluczy, odbiór gotówki, wyrobienie tabliczek informacyjnych, drobne naprawy,  abonamenty RTV- pozostała kwota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</si>
</sst>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5" formatCode="[$-415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trike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  <font>
      <b/>
      <i/>
      <sz val="10"/>
      <color rgb="FF00000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Arial CE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44" fontId="15" fillId="0" borderId="0" applyFont="0" applyFill="0" applyBorder="0" applyAlignment="0" applyProtection="0"/>
    <xf numFmtId="165" fontId="19" fillId="0" borderId="0"/>
    <xf numFmtId="0" fontId="29" fillId="0" borderId="0"/>
  </cellStyleXfs>
  <cellXfs count="202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6" borderId="1" xfId="0" applyFont="1" applyFill="1" applyBorder="1"/>
    <xf numFmtId="0" fontId="10" fillId="3" borderId="1" xfId="0" applyFont="1" applyFill="1" applyBorder="1"/>
    <xf numFmtId="0" fontId="10" fillId="0" borderId="0" xfId="0" applyFont="1"/>
    <xf numFmtId="0" fontId="3" fillId="9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3" fillId="6" borderId="4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9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8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3" fillId="0" borderId="1" xfId="0" quotePrefix="1" applyFont="1" applyBorder="1" applyAlignment="1">
      <alignment vertical="center" wrapText="1"/>
    </xf>
    <xf numFmtId="0" fontId="10" fillId="0" borderId="1" xfId="0" applyFont="1" applyBorder="1"/>
    <xf numFmtId="0" fontId="13" fillId="8" borderId="6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5" fillId="0" borderId="0" xfId="1" applyAlignment="1">
      <alignment vertical="center"/>
    </xf>
    <xf numFmtId="0" fontId="15" fillId="0" borderId="0" xfId="1" applyAlignment="1">
      <alignment horizontal="center" vertical="center"/>
    </xf>
    <xf numFmtId="4" fontId="15" fillId="0" borderId="0" xfId="1" applyNumberFormat="1" applyAlignment="1">
      <alignment vertical="center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4" fontId="5" fillId="6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vertical="center" wrapText="1"/>
    </xf>
    <xf numFmtId="4" fontId="12" fillId="6" borderId="1" xfId="0" applyNumberFormat="1" applyFont="1" applyFill="1" applyBorder="1" applyAlignment="1">
      <alignment vertical="center" wrapText="1"/>
    </xf>
    <xf numFmtId="4" fontId="1" fillId="8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9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3" fillId="0" borderId="1" xfId="0" quotePrefix="1" applyNumberFormat="1" applyFont="1" applyBorder="1" applyAlignment="1">
      <alignment vertical="center" wrapText="1"/>
    </xf>
    <xf numFmtId="4" fontId="8" fillId="8" borderId="1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3" fillId="8" borderId="1" xfId="0" applyNumberFormat="1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vertical="center" wrapText="1"/>
    </xf>
    <xf numFmtId="4" fontId="10" fillId="7" borderId="1" xfId="0" applyNumberFormat="1" applyFont="1" applyFill="1" applyBorder="1" applyAlignment="1">
      <alignment vertical="center" wrapText="1"/>
    </xf>
    <xf numFmtId="4" fontId="13" fillId="5" borderId="1" xfId="0" applyNumberFormat="1" applyFont="1" applyFill="1" applyBorder="1" applyAlignment="1">
      <alignment vertical="center" wrapText="1"/>
    </xf>
    <xf numFmtId="4" fontId="13" fillId="4" borderId="1" xfId="0" applyNumberFormat="1" applyFont="1" applyFill="1" applyBorder="1" applyAlignment="1">
      <alignment vertical="center" wrapText="1"/>
    </xf>
    <xf numFmtId="4" fontId="5" fillId="4" borderId="5" xfId="0" applyNumberFormat="1" applyFont="1" applyFill="1" applyBorder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4" fontId="10" fillId="0" borderId="0" xfId="0" applyNumberFormat="1" applyFont="1"/>
    <xf numFmtId="0" fontId="20" fillId="0" borderId="1" xfId="0" applyFont="1" applyBorder="1" applyAlignment="1">
      <alignment vertical="center" wrapText="1"/>
    </xf>
    <xf numFmtId="0" fontId="10" fillId="0" borderId="1" xfId="0" quotePrefix="1" applyFont="1" applyBorder="1" applyAlignment="1">
      <alignment vertical="center" wrapText="1"/>
    </xf>
    <xf numFmtId="4" fontId="10" fillId="0" borderId="1" xfId="0" quotePrefix="1" applyNumberFormat="1" applyFont="1" applyBorder="1" applyAlignment="1">
      <alignment vertical="center" wrapText="1"/>
    </xf>
    <xf numFmtId="4" fontId="10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4" fontId="9" fillId="0" borderId="0" xfId="1" applyNumberFormat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4" fontId="5" fillId="11" borderId="1" xfId="1" applyNumberFormat="1" applyFont="1" applyFill="1" applyBorder="1" applyAlignment="1">
      <alignment vertical="center" wrapText="1"/>
    </xf>
    <xf numFmtId="0" fontId="5" fillId="11" borderId="1" xfId="1" applyFont="1" applyFill="1" applyBorder="1" applyAlignment="1">
      <alignment vertical="center" wrapText="1"/>
    </xf>
    <xf numFmtId="0" fontId="5" fillId="11" borderId="4" xfId="1" applyFont="1" applyFill="1" applyBorder="1" applyAlignment="1">
      <alignment vertical="center" wrapText="1"/>
    </xf>
    <xf numFmtId="4" fontId="8" fillId="2" borderId="1" xfId="1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4" fontId="22" fillId="0" borderId="1" xfId="1" applyNumberFormat="1" applyFont="1" applyBorder="1" applyAlignment="1">
      <alignment vertical="center" wrapText="1"/>
    </xf>
    <xf numFmtId="0" fontId="22" fillId="0" borderId="1" xfId="1" applyFont="1" applyBorder="1" applyAlignment="1">
      <alignment vertical="center" wrapText="1"/>
    </xf>
    <xf numFmtId="0" fontId="22" fillId="0" borderId="4" xfId="1" applyFont="1" applyBorder="1" applyAlignment="1">
      <alignment horizontal="right" vertical="center" wrapText="1"/>
    </xf>
    <xf numFmtId="0" fontId="22" fillId="0" borderId="4" xfId="1" quotePrefix="1" applyFont="1" applyBorder="1" applyAlignment="1">
      <alignment horizontal="right" vertical="center" wrapText="1"/>
    </xf>
    <xf numFmtId="4" fontId="8" fillId="0" borderId="1" xfId="1" applyNumberFormat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6" xfId="1" applyFont="1" applyBorder="1" applyAlignment="1">
      <alignment vertical="center" wrapText="1"/>
    </xf>
    <xf numFmtId="4" fontId="10" fillId="0" borderId="1" xfId="1" applyNumberFormat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10" fillId="0" borderId="4" xfId="1" quotePrefix="1" applyFont="1" applyBorder="1" applyAlignment="1">
      <alignment horizontal="right" vertical="center" wrapText="1"/>
    </xf>
    <xf numFmtId="0" fontId="8" fillId="0" borderId="4" xfId="1" applyFont="1" applyBorder="1" applyAlignment="1">
      <alignment vertical="center" wrapText="1"/>
    </xf>
    <xf numFmtId="4" fontId="10" fillId="0" borderId="1" xfId="1" quotePrefix="1" applyNumberFormat="1" applyFont="1" applyBorder="1" applyAlignment="1">
      <alignment vertical="center" wrapText="1"/>
    </xf>
    <xf numFmtId="0" fontId="10" fillId="0" borderId="1" xfId="1" quotePrefix="1" applyFont="1" applyBorder="1" applyAlignment="1">
      <alignment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5" fillId="3" borderId="3" xfId="1" applyFont="1" applyFill="1" applyBorder="1" applyAlignment="1">
      <alignment horizontal="center" vertical="center" wrapText="1"/>
    </xf>
    <xf numFmtId="1" fontId="8" fillId="3" borderId="7" xfId="1" applyNumberFormat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vertical="center"/>
    </xf>
    <xf numFmtId="0" fontId="5" fillId="6" borderId="1" xfId="1" applyFont="1" applyFill="1" applyBorder="1" applyAlignment="1">
      <alignment vertical="center" wrapText="1"/>
    </xf>
    <xf numFmtId="4" fontId="5" fillId="6" borderId="7" xfId="2" applyNumberFormat="1" applyFont="1" applyFill="1" applyBorder="1" applyAlignment="1">
      <alignment vertical="center"/>
    </xf>
    <xf numFmtId="0" fontId="13" fillId="8" borderId="4" xfId="1" applyFont="1" applyFill="1" applyBorder="1" applyAlignment="1">
      <alignment vertical="center"/>
    </xf>
    <xf numFmtId="0" fontId="13" fillId="8" borderId="1" xfId="1" applyFont="1" applyFill="1" applyBorder="1" applyAlignment="1">
      <alignment vertical="center" wrapText="1"/>
    </xf>
    <xf numFmtId="4" fontId="13" fillId="8" borderId="7" xfId="2" applyNumberFormat="1" applyFont="1" applyFill="1" applyBorder="1" applyAlignment="1">
      <alignment vertical="center"/>
    </xf>
    <xf numFmtId="0" fontId="10" fillId="2" borderId="4" xfId="1" applyFont="1" applyFill="1" applyBorder="1" applyAlignment="1">
      <alignment vertical="center"/>
    </xf>
    <xf numFmtId="0" fontId="10" fillId="2" borderId="1" xfId="1" applyFont="1" applyFill="1" applyBorder="1" applyAlignment="1">
      <alignment vertical="center" wrapText="1"/>
    </xf>
    <xf numFmtId="4" fontId="10" fillId="2" borderId="7" xfId="2" applyNumberFormat="1" applyFont="1" applyFill="1" applyBorder="1" applyAlignment="1" applyProtection="1">
      <alignment vertical="center"/>
      <protection locked="0"/>
    </xf>
    <xf numFmtId="0" fontId="21" fillId="2" borderId="4" xfId="1" applyFont="1" applyFill="1" applyBorder="1" applyAlignment="1">
      <alignment vertical="center"/>
    </xf>
    <xf numFmtId="0" fontId="21" fillId="2" borderId="1" xfId="1" applyFont="1" applyFill="1" applyBorder="1" applyAlignment="1">
      <alignment vertical="center" wrapText="1"/>
    </xf>
    <xf numFmtId="4" fontId="21" fillId="2" borderId="7" xfId="2" applyNumberFormat="1" applyFont="1" applyFill="1" applyBorder="1" applyAlignment="1" applyProtection="1">
      <alignment vertical="center"/>
      <protection locked="0"/>
    </xf>
    <xf numFmtId="0" fontId="10" fillId="12" borderId="4" xfId="1" applyFont="1" applyFill="1" applyBorder="1" applyAlignment="1">
      <alignment vertical="center"/>
    </xf>
    <xf numFmtId="0" fontId="10" fillId="12" borderId="1" xfId="1" applyFont="1" applyFill="1" applyBorder="1" applyAlignment="1">
      <alignment vertical="center" wrapText="1"/>
    </xf>
    <xf numFmtId="4" fontId="10" fillId="12" borderId="7" xfId="2" applyNumberFormat="1" applyFont="1" applyFill="1" applyBorder="1" applyAlignment="1" applyProtection="1">
      <alignment vertical="center"/>
      <protection locked="0"/>
    </xf>
    <xf numFmtId="0" fontId="8" fillId="2" borderId="4" xfId="1" applyFont="1" applyFill="1" applyBorder="1" applyAlignment="1">
      <alignment vertical="center"/>
    </xf>
    <xf numFmtId="4" fontId="8" fillId="2" borderId="7" xfId="2" applyNumberFormat="1" applyFont="1" applyFill="1" applyBorder="1" applyAlignment="1">
      <alignment vertical="center"/>
    </xf>
    <xf numFmtId="0" fontId="22" fillId="0" borderId="4" xfId="1" applyFont="1" applyBorder="1" applyAlignment="1">
      <alignment vertical="center"/>
    </xf>
    <xf numFmtId="4" fontId="22" fillId="0" borderId="7" xfId="2" applyNumberFormat="1" applyFont="1" applyFill="1" applyBorder="1" applyAlignment="1" applyProtection="1">
      <alignment vertical="center"/>
      <protection locked="0"/>
    </xf>
    <xf numFmtId="0" fontId="10" fillId="0" borderId="4" xfId="1" applyFont="1" applyBorder="1" applyAlignment="1">
      <alignment vertical="center"/>
    </xf>
    <xf numFmtId="4" fontId="10" fillId="0" borderId="7" xfId="2" applyNumberFormat="1" applyFont="1" applyFill="1" applyBorder="1" applyAlignment="1" applyProtection="1">
      <alignment vertical="center"/>
      <protection locked="0"/>
    </xf>
    <xf numFmtId="0" fontId="22" fillId="2" borderId="4" xfId="1" applyFont="1" applyFill="1" applyBorder="1" applyAlignment="1">
      <alignment vertical="center"/>
    </xf>
    <xf numFmtId="0" fontId="22" fillId="2" borderId="1" xfId="1" applyFont="1" applyFill="1" applyBorder="1" applyAlignment="1">
      <alignment vertical="center" wrapText="1"/>
    </xf>
    <xf numFmtId="4" fontId="22" fillId="2" borderId="7" xfId="2" applyNumberFormat="1" applyFont="1" applyFill="1" applyBorder="1" applyAlignment="1" applyProtection="1">
      <alignment vertical="center"/>
      <protection locked="0"/>
    </xf>
    <xf numFmtId="0" fontId="8" fillId="0" borderId="4" xfId="1" applyFont="1" applyBorder="1" applyAlignment="1">
      <alignment vertical="center"/>
    </xf>
    <xf numFmtId="4" fontId="21" fillId="0" borderId="7" xfId="2" applyNumberFormat="1" applyFont="1" applyFill="1" applyBorder="1" applyAlignment="1" applyProtection="1">
      <alignment vertical="center"/>
      <protection locked="0"/>
    </xf>
    <xf numFmtId="4" fontId="24" fillId="6" borderId="7" xfId="2" applyNumberFormat="1" applyFont="1" applyFill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8" borderId="4" xfId="1" applyFont="1" applyFill="1" applyBorder="1" applyAlignment="1">
      <alignment vertical="center"/>
    </xf>
    <xf numFmtId="0" fontId="25" fillId="8" borderId="1" xfId="1" applyFont="1" applyFill="1" applyBorder="1" applyAlignment="1">
      <alignment vertical="center" wrapText="1"/>
    </xf>
    <xf numFmtId="4" fontId="10" fillId="8" borderId="1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 wrapText="1"/>
    </xf>
    <xf numFmtId="4" fontId="5" fillId="3" borderId="3" xfId="1" quotePrefix="1" applyNumberFormat="1" applyFont="1" applyFill="1" applyBorder="1" applyAlignment="1">
      <alignment horizontal="center" vertical="center" wrapText="1"/>
    </xf>
    <xf numFmtId="0" fontId="26" fillId="0" borderId="0" xfId="1" applyFont="1" applyAlignment="1">
      <alignment vertical="center"/>
    </xf>
    <xf numFmtId="0" fontId="21" fillId="0" borderId="1" xfId="1" applyFont="1" applyBorder="1" applyAlignment="1">
      <alignment vertical="center" wrapText="1"/>
    </xf>
    <xf numFmtId="0" fontId="8" fillId="8" borderId="4" xfId="1" applyFont="1" applyFill="1" applyBorder="1" applyAlignment="1">
      <alignment vertical="center" wrapText="1"/>
    </xf>
    <xf numFmtId="0" fontId="8" fillId="8" borderId="1" xfId="1" applyFont="1" applyFill="1" applyBorder="1" applyAlignment="1">
      <alignment vertical="center" wrapText="1"/>
    </xf>
    <xf numFmtId="0" fontId="21" fillId="0" borderId="4" xfId="1" applyFont="1" applyBorder="1" applyAlignment="1">
      <alignment vertical="center" wrapText="1"/>
    </xf>
    <xf numFmtId="0" fontId="21" fillId="8" borderId="4" xfId="1" applyFont="1" applyFill="1" applyBorder="1" applyAlignment="1">
      <alignment vertical="center" wrapText="1"/>
    </xf>
    <xf numFmtId="0" fontId="21" fillId="8" borderId="1" xfId="1" applyFont="1" applyFill="1" applyBorder="1" applyAlignment="1">
      <alignment vertical="center" wrapText="1"/>
    </xf>
    <xf numFmtId="0" fontId="22" fillId="0" borderId="4" xfId="1" applyFont="1" applyBorder="1" applyAlignment="1">
      <alignment vertical="center" wrapText="1"/>
    </xf>
    <xf numFmtId="0" fontId="22" fillId="8" borderId="4" xfId="1" applyFont="1" applyFill="1" applyBorder="1" applyAlignment="1">
      <alignment vertical="center" wrapText="1"/>
    </xf>
    <xf numFmtId="0" fontId="22" fillId="8" borderId="1" xfId="1" applyFont="1" applyFill="1" applyBorder="1" applyAlignment="1">
      <alignment vertical="center" wrapText="1"/>
    </xf>
    <xf numFmtId="4" fontId="8" fillId="8" borderId="1" xfId="1" applyNumberFormat="1" applyFont="1" applyFill="1" applyBorder="1" applyAlignment="1">
      <alignment vertical="center"/>
    </xf>
    <xf numFmtId="0" fontId="13" fillId="8" borderId="4" xfId="1" applyFont="1" applyFill="1" applyBorder="1" applyAlignment="1">
      <alignment vertical="center" wrapText="1"/>
    </xf>
    <xf numFmtId="0" fontId="5" fillId="13" borderId="4" xfId="1" applyFont="1" applyFill="1" applyBorder="1" applyAlignment="1">
      <alignment vertical="center" wrapText="1"/>
    </xf>
    <xf numFmtId="0" fontId="5" fillId="13" borderId="1" xfId="1" applyFont="1" applyFill="1" applyBorder="1" applyAlignment="1">
      <alignment vertical="center" wrapText="1"/>
    </xf>
    <xf numFmtId="4" fontId="24" fillId="13" borderId="9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center" vertical="center" wrapText="1"/>
    </xf>
    <xf numFmtId="4" fontId="5" fillId="13" borderId="1" xfId="1" applyNumberFormat="1" applyFont="1" applyFill="1" applyBorder="1" applyAlignment="1">
      <alignment vertical="center" wrapText="1"/>
    </xf>
    <xf numFmtId="4" fontId="13" fillId="8" borderId="1" xfId="1" applyNumberFormat="1" applyFont="1" applyFill="1" applyBorder="1" applyAlignment="1">
      <alignment vertical="center" wrapText="1"/>
    </xf>
    <xf numFmtId="4" fontId="21" fillId="0" borderId="1" xfId="1" applyNumberFormat="1" applyFont="1" applyBorder="1" applyAlignment="1">
      <alignment vertical="center" wrapText="1"/>
    </xf>
    <xf numFmtId="4" fontId="21" fillId="8" borderId="1" xfId="1" applyNumberFormat="1" applyFont="1" applyFill="1" applyBorder="1" applyAlignment="1">
      <alignment vertical="center" wrapText="1"/>
    </xf>
    <xf numFmtId="4" fontId="22" fillId="8" borderId="1" xfId="1" applyNumberFormat="1" applyFont="1" applyFill="1" applyBorder="1" applyAlignment="1">
      <alignment vertical="center" wrapText="1"/>
    </xf>
    <xf numFmtId="4" fontId="8" fillId="8" borderId="1" xfId="1" applyNumberFormat="1" applyFont="1" applyFill="1" applyBorder="1" applyAlignment="1">
      <alignment vertical="center" wrapText="1"/>
    </xf>
    <xf numFmtId="165" fontId="13" fillId="0" borderId="1" xfId="3" applyFont="1" applyBorder="1" applyAlignment="1">
      <alignment vertical="center"/>
    </xf>
    <xf numFmtId="4" fontId="13" fillId="0" borderId="1" xfId="3" applyNumberFormat="1" applyFont="1" applyBorder="1" applyAlignment="1">
      <alignment vertical="center"/>
    </xf>
    <xf numFmtId="0" fontId="8" fillId="3" borderId="4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14" fillId="0" borderId="0" xfId="0" applyFont="1"/>
    <xf numFmtId="0" fontId="21" fillId="0" borderId="4" xfId="0" applyFont="1" applyBorder="1" applyAlignment="1">
      <alignment vertical="center" wrapText="1"/>
    </xf>
    <xf numFmtId="4" fontId="20" fillId="0" borderId="1" xfId="0" applyNumberFormat="1" applyFont="1" applyBorder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right" vertical="center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8" fillId="3" borderId="3" xfId="1" applyFont="1" applyFill="1" applyBorder="1" applyAlignment="1" applyProtection="1">
      <alignment horizontal="center" vertical="center" wrapText="1"/>
      <protection locked="0"/>
    </xf>
    <xf numFmtId="4" fontId="8" fillId="3" borderId="3" xfId="1" quotePrefix="1" applyNumberFormat="1" applyFont="1" applyFill="1" applyBorder="1" applyAlignment="1" applyProtection="1">
      <alignment horizontal="center" vertical="center" wrapText="1"/>
      <protection locked="0"/>
    </xf>
    <xf numFmtId="0" fontId="10" fillId="10" borderId="4" xfId="1" applyFont="1" applyFill="1" applyBorder="1" applyAlignment="1" applyProtection="1">
      <alignment horizontal="right" vertical="center" wrapText="1"/>
      <protection locked="0"/>
    </xf>
    <xf numFmtId="0" fontId="10" fillId="10" borderId="1" xfId="1" applyFont="1" applyFill="1" applyBorder="1" applyAlignment="1" applyProtection="1">
      <alignment vertical="center" wrapText="1"/>
      <protection locked="0"/>
    </xf>
    <xf numFmtId="4" fontId="10" fillId="10" borderId="1" xfId="1" applyNumberFormat="1" applyFont="1" applyFill="1" applyBorder="1" applyAlignment="1" applyProtection="1">
      <alignment vertical="center" wrapText="1"/>
      <protection locked="0"/>
    </xf>
    <xf numFmtId="0" fontId="15" fillId="0" borderId="0" xfId="1" applyAlignment="1" applyProtection="1">
      <alignment vertical="center"/>
      <protection locked="0"/>
    </xf>
    <xf numFmtId="0" fontId="10" fillId="10" borderId="4" xfId="1" applyFont="1" applyFill="1" applyBorder="1" applyAlignment="1" applyProtection="1">
      <alignment horizontal="left" vertical="center" wrapText="1"/>
      <protection locked="0"/>
    </xf>
    <xf numFmtId="14" fontId="5" fillId="3" borderId="3" xfId="1" applyNumberFormat="1" applyFont="1" applyFill="1" applyBorder="1" applyAlignment="1">
      <alignment horizontal="center" vertical="center" wrapText="1"/>
    </xf>
    <xf numFmtId="14" fontId="5" fillId="3" borderId="3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1" applyFont="1" applyBorder="1" applyAlignment="1">
      <alignment vertical="center"/>
    </xf>
    <xf numFmtId="4" fontId="10" fillId="0" borderId="1" xfId="1" applyNumberFormat="1" applyFont="1" applyBorder="1" applyAlignment="1">
      <alignment vertical="center"/>
    </xf>
    <xf numFmtId="0" fontId="10" fillId="0" borderId="1" xfId="1" applyFont="1" applyBorder="1" applyAlignment="1">
      <alignment horizontal="left" vertical="center" indent="3"/>
    </xf>
    <xf numFmtId="0" fontId="10" fillId="0" borderId="1" xfId="1" applyFont="1" applyBorder="1" applyAlignment="1">
      <alignment wrapText="1"/>
    </xf>
    <xf numFmtId="0" fontId="10" fillId="0" borderId="1" xfId="1" applyFont="1" applyBorder="1" applyAlignment="1">
      <alignment horizontal="left" wrapText="1" indent="3"/>
    </xf>
    <xf numFmtId="0" fontId="10" fillId="0" borderId="1" xfId="1" applyFont="1" applyBorder="1"/>
    <xf numFmtId="4" fontId="10" fillId="0" borderId="1" xfId="1" applyNumberFormat="1" applyFont="1" applyBorder="1" applyAlignment="1">
      <alignment horizontal="left" indent="3"/>
    </xf>
    <xf numFmtId="4" fontId="10" fillId="0" borderId="1" xfId="1" applyNumberFormat="1" applyFont="1" applyBorder="1"/>
    <xf numFmtId="4" fontId="10" fillId="0" borderId="1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justify" vertical="center"/>
    </xf>
    <xf numFmtId="0" fontId="24" fillId="6" borderId="6" xfId="1" applyFont="1" applyFill="1" applyBorder="1" applyAlignment="1">
      <alignment horizontal="center" vertical="center"/>
    </xf>
    <xf numFmtId="0" fontId="24" fillId="6" borderId="10" xfId="1" applyFont="1" applyFill="1" applyBorder="1" applyAlignment="1">
      <alignment horizontal="center" vertical="center"/>
    </xf>
    <xf numFmtId="0" fontId="24" fillId="13" borderId="8" xfId="1" applyFont="1" applyFill="1" applyBorder="1" applyAlignment="1">
      <alignment horizontal="center" vertical="center" wrapText="1"/>
    </xf>
    <xf numFmtId="0" fontId="24" fillId="13" borderId="5" xfId="1" applyFont="1" applyFill="1" applyBorder="1" applyAlignment="1">
      <alignment horizontal="center" vertical="center" wrapText="1"/>
    </xf>
    <xf numFmtId="0" fontId="25" fillId="8" borderId="1" xfId="1" applyFont="1" applyFill="1" applyBorder="1" applyAlignment="1">
      <alignment horizontal="center" vertical="center"/>
    </xf>
  </cellXfs>
  <cellStyles count="5">
    <cellStyle name="Excel Built-in Normal" xfId="3" xr:uid="{00000000-0005-0000-0000-000001000000}"/>
    <cellStyle name="Normalny" xfId="0" builtinId="0"/>
    <cellStyle name="Normalny 2" xfId="1" xr:uid="{00000000-0005-0000-0000-000003000000}"/>
    <cellStyle name="Normalny 3" xfId="4" xr:uid="{00000000-0005-0000-0000-000004000000}"/>
    <cellStyle name="Walutowy 2" xfId="2" xr:uid="{00000000-0005-0000-0000-000005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6"/>
  <sheetViews>
    <sheetView tabSelected="1" topLeftCell="B1" zoomScale="120" zoomScaleNormal="120" workbookViewId="0">
      <pane ySplit="2" topLeftCell="A418" activePane="bottomLeft" state="frozen"/>
      <selection pane="bottomLeft" activeCell="H126" sqref="H126"/>
    </sheetView>
  </sheetViews>
  <sheetFormatPr defaultColWidth="9.28515625" defaultRowHeight="15" outlineLevelRow="3" x14ac:dyDescent="0.25"/>
  <cols>
    <col min="1" max="1" width="8.28515625" style="15" customWidth="1"/>
    <col min="2" max="2" width="60.7109375" style="15" customWidth="1"/>
    <col min="3" max="3" width="18.7109375" style="70" customWidth="1"/>
    <col min="4" max="4" width="24.5703125" style="70" customWidth="1"/>
    <col min="6" max="6" width="5.7109375" customWidth="1"/>
    <col min="7" max="7" width="1.140625" customWidth="1"/>
    <col min="8" max="8" width="65" customWidth="1"/>
  </cols>
  <sheetData>
    <row r="1" spans="1:8" ht="15.75" x14ac:dyDescent="0.25">
      <c r="A1" s="21"/>
      <c r="B1" s="3" t="s">
        <v>165</v>
      </c>
      <c r="C1" s="185" t="s">
        <v>933</v>
      </c>
      <c r="D1" s="47" t="s">
        <v>901</v>
      </c>
    </row>
    <row r="2" spans="1:8" ht="15.75" x14ac:dyDescent="0.25">
      <c r="A2" s="22" t="s">
        <v>897</v>
      </c>
      <c r="B2" s="4" t="s">
        <v>898</v>
      </c>
      <c r="C2" s="48" t="s">
        <v>899</v>
      </c>
      <c r="D2" s="48" t="s">
        <v>900</v>
      </c>
    </row>
    <row r="3" spans="1:8" ht="15.75" x14ac:dyDescent="0.25">
      <c r="A3" s="39" t="s">
        <v>166</v>
      </c>
      <c r="B3" s="5" t="s">
        <v>167</v>
      </c>
      <c r="C3" s="49">
        <f>C5+C16+C17+C18</f>
        <v>62661095.189999998</v>
      </c>
      <c r="D3" s="49">
        <f>C3/1000</f>
        <v>62661.09519</v>
      </c>
    </row>
    <row r="4" spans="1:8" ht="15.75" x14ac:dyDescent="0.25">
      <c r="A4" s="29" t="s">
        <v>168</v>
      </c>
      <c r="B4" s="6" t="s">
        <v>169</v>
      </c>
      <c r="C4" s="50"/>
      <c r="D4" s="50">
        <f t="shared" ref="D4:D67" si="0">C4/1000</f>
        <v>0</v>
      </c>
    </row>
    <row r="5" spans="1:8" ht="15.75" x14ac:dyDescent="0.25">
      <c r="A5" s="30" t="s">
        <v>170</v>
      </c>
      <c r="B5" s="7" t="s">
        <v>171</v>
      </c>
      <c r="C5" s="51">
        <f>C6+C8+C11+C14+C15</f>
        <v>58556770.240000002</v>
      </c>
      <c r="D5" s="51">
        <f t="shared" si="0"/>
        <v>58556.770240000005</v>
      </c>
    </row>
    <row r="6" spans="1:8" ht="15.75" x14ac:dyDescent="0.25">
      <c r="A6" s="19" t="s">
        <v>172</v>
      </c>
      <c r="B6" s="7" t="s">
        <v>173</v>
      </c>
      <c r="C6" s="51">
        <v>58016393.700000003</v>
      </c>
      <c r="D6" s="51">
        <f t="shared" si="0"/>
        <v>58016.393700000001</v>
      </c>
    </row>
    <row r="7" spans="1:8" ht="15.75" x14ac:dyDescent="0.25">
      <c r="A7" s="29" t="s">
        <v>174</v>
      </c>
      <c r="B7" s="8" t="s">
        <v>175</v>
      </c>
      <c r="C7" s="52"/>
      <c r="D7" s="52">
        <f t="shared" si="0"/>
        <v>0</v>
      </c>
    </row>
    <row r="8" spans="1:8" ht="15.75" x14ac:dyDescent="0.25">
      <c r="A8" s="19" t="s">
        <v>176</v>
      </c>
      <c r="B8" s="7" t="s">
        <v>177</v>
      </c>
      <c r="C8" s="51">
        <f>C9+C10</f>
        <v>0</v>
      </c>
      <c r="D8" s="51">
        <f t="shared" si="0"/>
        <v>0</v>
      </c>
    </row>
    <row r="9" spans="1:8" ht="15.75" x14ac:dyDescent="0.25">
      <c r="A9" s="29" t="s">
        <v>178</v>
      </c>
      <c r="B9" s="8" t="s">
        <v>179</v>
      </c>
      <c r="C9" s="52"/>
      <c r="D9" s="52">
        <f t="shared" si="0"/>
        <v>0</v>
      </c>
    </row>
    <row r="10" spans="1:8" ht="15.75" x14ac:dyDescent="0.25">
      <c r="A10" s="29" t="s">
        <v>180</v>
      </c>
      <c r="B10" s="8" t="s">
        <v>181</v>
      </c>
      <c r="C10" s="52"/>
      <c r="D10" s="52">
        <f t="shared" si="0"/>
        <v>0</v>
      </c>
    </row>
    <row r="11" spans="1:8" ht="15.75" x14ac:dyDescent="0.25">
      <c r="A11" s="19" t="s">
        <v>182</v>
      </c>
      <c r="B11" s="7" t="s">
        <v>183</v>
      </c>
      <c r="C11" s="51">
        <f>C12+C13</f>
        <v>39925.5</v>
      </c>
      <c r="D11" s="51">
        <f t="shared" si="0"/>
        <v>39.9255</v>
      </c>
    </row>
    <row r="12" spans="1:8" ht="15.75" x14ac:dyDescent="0.25">
      <c r="A12" s="29" t="s">
        <v>184</v>
      </c>
      <c r="B12" s="8" t="s">
        <v>185</v>
      </c>
      <c r="C12" s="52">
        <v>27061</v>
      </c>
      <c r="D12" s="52">
        <f t="shared" si="0"/>
        <v>27.061</v>
      </c>
    </row>
    <row r="13" spans="1:8" ht="15.75" x14ac:dyDescent="0.25">
      <c r="A13" s="29" t="s">
        <v>186</v>
      </c>
      <c r="B13" s="8" t="s">
        <v>187</v>
      </c>
      <c r="C13" s="52">
        <v>12864.5</v>
      </c>
      <c r="D13" s="52">
        <f t="shared" si="0"/>
        <v>12.8645</v>
      </c>
    </row>
    <row r="14" spans="1:8" ht="15.75" x14ac:dyDescent="0.25">
      <c r="A14" s="19" t="s">
        <v>188</v>
      </c>
      <c r="B14" s="7" t="s">
        <v>189</v>
      </c>
      <c r="C14" s="51"/>
      <c r="D14" s="51">
        <f t="shared" si="0"/>
        <v>0</v>
      </c>
    </row>
    <row r="15" spans="1:8" ht="15.75" x14ac:dyDescent="0.25">
      <c r="A15" s="19" t="s">
        <v>190</v>
      </c>
      <c r="B15" s="7" t="s">
        <v>191</v>
      </c>
      <c r="C15" s="51">
        <v>500451.04</v>
      </c>
      <c r="D15" s="51">
        <f t="shared" si="0"/>
        <v>500.45103999999998</v>
      </c>
      <c r="H15" t="s">
        <v>936</v>
      </c>
    </row>
    <row r="16" spans="1:8" ht="31.5" x14ac:dyDescent="0.25">
      <c r="A16" s="30" t="s">
        <v>192</v>
      </c>
      <c r="B16" s="9" t="s">
        <v>193</v>
      </c>
      <c r="C16" s="53">
        <v>3435854.09</v>
      </c>
      <c r="D16" s="53">
        <f t="shared" si="0"/>
        <v>3435.8540899999998</v>
      </c>
    </row>
    <row r="17" spans="1:4" ht="15.75" x14ac:dyDescent="0.25">
      <c r="A17" s="30" t="s">
        <v>194</v>
      </c>
      <c r="B17" s="9" t="s">
        <v>195</v>
      </c>
      <c r="C17" s="53"/>
      <c r="D17" s="53">
        <f t="shared" si="0"/>
        <v>0</v>
      </c>
    </row>
    <row r="18" spans="1:4" ht="15.75" x14ac:dyDescent="0.25">
      <c r="A18" s="30" t="s">
        <v>196</v>
      </c>
      <c r="B18" s="9" t="s">
        <v>197</v>
      </c>
      <c r="C18" s="53">
        <v>668470.86</v>
      </c>
      <c r="D18" s="53">
        <f t="shared" si="0"/>
        <v>668.47086000000002</v>
      </c>
    </row>
    <row r="19" spans="1:4" ht="15.75" x14ac:dyDescent="0.25">
      <c r="A19" s="39" t="s">
        <v>198</v>
      </c>
      <c r="B19" s="5" t="s">
        <v>199</v>
      </c>
      <c r="C19" s="49">
        <f>C20+C21+C89+C147+C160+C343+C354+C369</f>
        <v>64399964.240000002</v>
      </c>
      <c r="D19" s="49">
        <f t="shared" si="0"/>
        <v>64399.964240000001</v>
      </c>
    </row>
    <row r="20" spans="1:4" x14ac:dyDescent="0.25">
      <c r="A20" s="19" t="s">
        <v>200</v>
      </c>
      <c r="B20" s="20" t="s">
        <v>0</v>
      </c>
      <c r="C20" s="54">
        <v>1014624.54</v>
      </c>
      <c r="D20" s="54">
        <f t="shared" si="0"/>
        <v>1014.62454</v>
      </c>
    </row>
    <row r="21" spans="1:4" x14ac:dyDescent="0.25">
      <c r="A21" s="19" t="s">
        <v>201</v>
      </c>
      <c r="B21" s="20" t="s">
        <v>202</v>
      </c>
      <c r="C21" s="54">
        <f>C22+C45+C76</f>
        <v>2948655.6100000003</v>
      </c>
      <c r="D21" s="54">
        <f t="shared" si="0"/>
        <v>2948.6556100000003</v>
      </c>
    </row>
    <row r="22" spans="1:4" ht="15" customHeight="1" x14ac:dyDescent="0.25">
      <c r="A22" s="23" t="s">
        <v>203</v>
      </c>
      <c r="B22" s="17" t="s">
        <v>421</v>
      </c>
      <c r="C22" s="55">
        <f>SUM(C23:C44)</f>
        <v>1570142.3200000003</v>
      </c>
      <c r="D22" s="55">
        <f t="shared" si="0"/>
        <v>1570.1423200000004</v>
      </c>
    </row>
    <row r="23" spans="1:4" ht="15" customHeight="1" outlineLevel="1" x14ac:dyDescent="0.25">
      <c r="A23" s="24" t="s">
        <v>204</v>
      </c>
      <c r="B23" s="2" t="s">
        <v>2</v>
      </c>
      <c r="C23" s="56">
        <v>0</v>
      </c>
      <c r="D23" s="56">
        <f t="shared" si="0"/>
        <v>0</v>
      </c>
    </row>
    <row r="24" spans="1:4" ht="15" customHeight="1" outlineLevel="1" x14ac:dyDescent="0.25">
      <c r="A24" s="24" t="s">
        <v>205</v>
      </c>
      <c r="B24" s="1" t="s">
        <v>3</v>
      </c>
      <c r="C24" s="57">
        <v>799090.54</v>
      </c>
      <c r="D24" s="57">
        <f t="shared" si="0"/>
        <v>799.09054000000003</v>
      </c>
    </row>
    <row r="25" spans="1:4" ht="15" customHeight="1" outlineLevel="1" x14ac:dyDescent="0.25">
      <c r="A25" s="24" t="s">
        <v>206</v>
      </c>
      <c r="B25" s="1" t="s">
        <v>4</v>
      </c>
      <c r="C25" s="57">
        <v>40700.33</v>
      </c>
      <c r="D25" s="57">
        <f t="shared" si="0"/>
        <v>40.700330000000001</v>
      </c>
    </row>
    <row r="26" spans="1:4" ht="15" customHeight="1" outlineLevel="1" x14ac:dyDescent="0.25">
      <c r="A26" s="24" t="s">
        <v>207</v>
      </c>
      <c r="B26" s="1" t="s">
        <v>5</v>
      </c>
      <c r="C26" s="57">
        <v>2064.25</v>
      </c>
      <c r="D26" s="57">
        <f t="shared" si="0"/>
        <v>2.0642499999999999</v>
      </c>
    </row>
    <row r="27" spans="1:4" ht="15" customHeight="1" outlineLevel="1" x14ac:dyDescent="0.25">
      <c r="A27" s="24" t="s">
        <v>208</v>
      </c>
      <c r="B27" s="1" t="s">
        <v>6</v>
      </c>
      <c r="C27" s="57">
        <v>157.97999999999999</v>
      </c>
      <c r="D27" s="57">
        <f t="shared" si="0"/>
        <v>0.15797999999999998</v>
      </c>
    </row>
    <row r="28" spans="1:4" ht="15" customHeight="1" outlineLevel="1" x14ac:dyDescent="0.25">
      <c r="A28" s="24" t="s">
        <v>209</v>
      </c>
      <c r="B28" s="1" t="s">
        <v>7</v>
      </c>
      <c r="C28" s="57">
        <v>428697.63</v>
      </c>
      <c r="D28" s="57">
        <f t="shared" si="0"/>
        <v>428.69763</v>
      </c>
    </row>
    <row r="29" spans="1:4" ht="15" customHeight="1" outlineLevel="1" x14ac:dyDescent="0.25">
      <c r="A29" s="24" t="s">
        <v>210</v>
      </c>
      <c r="B29" s="1" t="s">
        <v>8</v>
      </c>
      <c r="C29" s="57">
        <v>1471.42</v>
      </c>
      <c r="D29" s="57">
        <f t="shared" si="0"/>
        <v>1.4714200000000002</v>
      </c>
    </row>
    <row r="30" spans="1:4" ht="25.5" customHeight="1" outlineLevel="1" x14ac:dyDescent="0.25">
      <c r="A30" s="24" t="s">
        <v>211</v>
      </c>
      <c r="B30" s="1" t="s">
        <v>9</v>
      </c>
      <c r="C30" s="57">
        <v>1250.99</v>
      </c>
      <c r="D30" s="57">
        <f t="shared" si="0"/>
        <v>1.25099</v>
      </c>
    </row>
    <row r="31" spans="1:4" ht="15" customHeight="1" outlineLevel="1" x14ac:dyDescent="0.25">
      <c r="A31" s="24" t="s">
        <v>212</v>
      </c>
      <c r="B31" s="1" t="s">
        <v>10</v>
      </c>
      <c r="C31" s="57">
        <v>17920.759999999998</v>
      </c>
      <c r="D31" s="57">
        <f t="shared" si="0"/>
        <v>17.920759999999998</v>
      </c>
    </row>
    <row r="32" spans="1:4" ht="15" customHeight="1" outlineLevel="1" x14ac:dyDescent="0.25">
      <c r="A32" s="24" t="s">
        <v>213</v>
      </c>
      <c r="B32" s="1" t="s">
        <v>11</v>
      </c>
      <c r="C32" s="57">
        <v>20808.48</v>
      </c>
      <c r="D32" s="57">
        <f t="shared" si="0"/>
        <v>20.808479999999999</v>
      </c>
    </row>
    <row r="33" spans="1:4" ht="15" customHeight="1" outlineLevel="1" x14ac:dyDescent="0.25">
      <c r="A33" s="24" t="s">
        <v>214</v>
      </c>
      <c r="B33" s="1" t="s">
        <v>12</v>
      </c>
      <c r="C33" s="57">
        <v>82969.8</v>
      </c>
      <c r="D33" s="57">
        <f t="shared" si="0"/>
        <v>82.969800000000006</v>
      </c>
    </row>
    <row r="34" spans="1:4" ht="15" customHeight="1" outlineLevel="1" x14ac:dyDescent="0.25">
      <c r="A34" s="24" t="s">
        <v>215</v>
      </c>
      <c r="B34" s="1" t="s">
        <v>13</v>
      </c>
      <c r="C34" s="57">
        <v>5658.35</v>
      </c>
      <c r="D34" s="57">
        <f t="shared" si="0"/>
        <v>5.6583500000000004</v>
      </c>
    </row>
    <row r="35" spans="1:4" ht="15" customHeight="1" outlineLevel="1" x14ac:dyDescent="0.25">
      <c r="A35" s="24" t="s">
        <v>422</v>
      </c>
      <c r="B35" s="1" t="s">
        <v>14</v>
      </c>
      <c r="C35" s="57">
        <v>14265.55</v>
      </c>
      <c r="D35" s="57">
        <f t="shared" si="0"/>
        <v>14.265549999999999</v>
      </c>
    </row>
    <row r="36" spans="1:4" ht="15" customHeight="1" outlineLevel="1" x14ac:dyDescent="0.25">
      <c r="A36" s="24" t="s">
        <v>423</v>
      </c>
      <c r="B36" s="1" t="s">
        <v>15</v>
      </c>
      <c r="C36" s="57">
        <v>0</v>
      </c>
      <c r="D36" s="57">
        <f t="shared" si="0"/>
        <v>0</v>
      </c>
    </row>
    <row r="37" spans="1:4" ht="15" customHeight="1" outlineLevel="1" x14ac:dyDescent="0.25">
      <c r="A37" s="24" t="s">
        <v>424</v>
      </c>
      <c r="B37" s="1" t="s">
        <v>16</v>
      </c>
      <c r="C37" s="57">
        <v>0</v>
      </c>
      <c r="D37" s="57">
        <f t="shared" si="0"/>
        <v>0</v>
      </c>
    </row>
    <row r="38" spans="1:4" ht="15" customHeight="1" outlineLevel="1" x14ac:dyDescent="0.25">
      <c r="A38" s="24" t="s">
        <v>425</v>
      </c>
      <c r="B38" s="1" t="s">
        <v>17</v>
      </c>
      <c r="C38" s="57">
        <v>85.08</v>
      </c>
      <c r="D38" s="57">
        <f t="shared" si="0"/>
        <v>8.5080000000000003E-2</v>
      </c>
    </row>
    <row r="39" spans="1:4" ht="15" customHeight="1" outlineLevel="1" x14ac:dyDescent="0.25">
      <c r="A39" s="24" t="s">
        <v>426</v>
      </c>
      <c r="B39" s="1" t="s">
        <v>18</v>
      </c>
      <c r="C39" s="57">
        <v>0</v>
      </c>
      <c r="D39" s="57">
        <f t="shared" si="0"/>
        <v>0</v>
      </c>
    </row>
    <row r="40" spans="1:4" ht="15" customHeight="1" outlineLevel="1" x14ac:dyDescent="0.25">
      <c r="A40" s="24" t="s">
        <v>427</v>
      </c>
      <c r="B40" s="1" t="s">
        <v>19</v>
      </c>
      <c r="C40" s="57">
        <v>700</v>
      </c>
      <c r="D40" s="57">
        <f t="shared" si="0"/>
        <v>0.7</v>
      </c>
    </row>
    <row r="41" spans="1:4" ht="15" customHeight="1" outlineLevel="1" x14ac:dyDescent="0.25">
      <c r="A41" s="24" t="s">
        <v>428</v>
      </c>
      <c r="B41" s="1" t="s">
        <v>20</v>
      </c>
      <c r="C41" s="57">
        <v>49045.09</v>
      </c>
      <c r="D41" s="57">
        <f t="shared" si="0"/>
        <v>49.045089999999995</v>
      </c>
    </row>
    <row r="42" spans="1:4" ht="15" customHeight="1" outlineLevel="1" x14ac:dyDescent="0.25">
      <c r="A42" s="24" t="s">
        <v>429</v>
      </c>
      <c r="B42" s="1" t="s">
        <v>21</v>
      </c>
      <c r="C42" s="57">
        <v>159.9</v>
      </c>
      <c r="D42" s="57">
        <f t="shared" si="0"/>
        <v>0.15990000000000001</v>
      </c>
    </row>
    <row r="43" spans="1:4" ht="15" customHeight="1" outlineLevel="1" x14ac:dyDescent="0.25">
      <c r="A43" s="24" t="s">
        <v>430</v>
      </c>
      <c r="B43" s="1" t="s">
        <v>22</v>
      </c>
      <c r="C43" s="57">
        <v>97353.08</v>
      </c>
      <c r="D43" s="57">
        <f t="shared" si="0"/>
        <v>97.353080000000006</v>
      </c>
    </row>
    <row r="44" spans="1:4" ht="15" customHeight="1" outlineLevel="1" x14ac:dyDescent="0.25">
      <c r="A44" s="24" t="s">
        <v>431</v>
      </c>
      <c r="B44" s="1" t="s">
        <v>23</v>
      </c>
      <c r="C44" s="57">
        <v>7743.09</v>
      </c>
      <c r="D44" s="57">
        <f t="shared" si="0"/>
        <v>7.7430900000000005</v>
      </c>
    </row>
    <row r="45" spans="1:4" ht="15" customHeight="1" x14ac:dyDescent="0.25">
      <c r="A45" s="23" t="s">
        <v>216</v>
      </c>
      <c r="B45" s="17" t="s">
        <v>24</v>
      </c>
      <c r="C45" s="55">
        <f>C46+C47+C48+C58</f>
        <v>789579.94000000006</v>
      </c>
      <c r="D45" s="55">
        <f t="shared" si="0"/>
        <v>789.57994000000008</v>
      </c>
    </row>
    <row r="46" spans="1:4" ht="15" customHeight="1" outlineLevel="1" x14ac:dyDescent="0.25">
      <c r="A46" s="26" t="s">
        <v>217</v>
      </c>
      <c r="B46" s="16" t="s">
        <v>25</v>
      </c>
      <c r="C46" s="58">
        <v>227390.57</v>
      </c>
      <c r="D46" s="58">
        <f t="shared" si="0"/>
        <v>227.39057</v>
      </c>
    </row>
    <row r="47" spans="1:4" ht="15" customHeight="1" outlineLevel="1" x14ac:dyDescent="0.25">
      <c r="A47" s="26" t="s">
        <v>218</v>
      </c>
      <c r="B47" s="16" t="s">
        <v>26</v>
      </c>
      <c r="C47" s="58">
        <v>0</v>
      </c>
      <c r="D47" s="58">
        <f t="shared" si="0"/>
        <v>0</v>
      </c>
    </row>
    <row r="48" spans="1:4" ht="15" customHeight="1" outlineLevel="1" x14ac:dyDescent="0.25">
      <c r="A48" s="26" t="s">
        <v>219</v>
      </c>
      <c r="B48" s="16" t="s">
        <v>27</v>
      </c>
      <c r="C48" s="58">
        <f>SUM(C57+C56+C55+C54+C50+C49)</f>
        <v>4592.1000000000004</v>
      </c>
      <c r="D48" s="58">
        <f t="shared" si="0"/>
        <v>4.5921000000000003</v>
      </c>
    </row>
    <row r="49" spans="1:4" ht="15" customHeight="1" outlineLevel="2" x14ac:dyDescent="0.25">
      <c r="A49" s="25" t="s">
        <v>432</v>
      </c>
      <c r="B49" s="1" t="s">
        <v>28</v>
      </c>
      <c r="C49" s="57">
        <v>0</v>
      </c>
      <c r="D49" s="57">
        <f t="shared" si="0"/>
        <v>0</v>
      </c>
    </row>
    <row r="50" spans="1:4" s="173" customFormat="1" ht="21.75" customHeight="1" outlineLevel="2" x14ac:dyDescent="0.25">
      <c r="A50" s="171" t="s">
        <v>433</v>
      </c>
      <c r="B50" s="71" t="s">
        <v>29</v>
      </c>
      <c r="C50" s="172">
        <f>C51+C52</f>
        <v>0</v>
      </c>
      <c r="D50" s="172">
        <f t="shared" si="0"/>
        <v>0</v>
      </c>
    </row>
    <row r="51" spans="1:4" ht="19.5" customHeight="1" outlineLevel="2" x14ac:dyDescent="0.25">
      <c r="A51" s="25" t="s">
        <v>915</v>
      </c>
      <c r="B51" s="1" t="s">
        <v>917</v>
      </c>
      <c r="C51" s="57">
        <v>0</v>
      </c>
      <c r="D51" s="57">
        <f t="shared" ref="D51:D52" si="1">C51/1000</f>
        <v>0</v>
      </c>
    </row>
    <row r="52" spans="1:4" ht="19.5" customHeight="1" outlineLevel="2" x14ac:dyDescent="0.25">
      <c r="A52" s="25" t="s">
        <v>916</v>
      </c>
      <c r="B52" s="1" t="s">
        <v>918</v>
      </c>
      <c r="C52" s="57">
        <v>0</v>
      </c>
      <c r="D52" s="57">
        <f t="shared" si="1"/>
        <v>0</v>
      </c>
    </row>
    <row r="53" spans="1:4" ht="15.75" customHeight="1" outlineLevel="2" x14ac:dyDescent="0.25">
      <c r="A53" s="25" t="s">
        <v>434</v>
      </c>
      <c r="B53" s="2" t="s">
        <v>30</v>
      </c>
      <c r="C53" s="56">
        <v>0</v>
      </c>
      <c r="D53" s="56">
        <f t="shared" si="0"/>
        <v>0</v>
      </c>
    </row>
    <row r="54" spans="1:4" ht="15" customHeight="1" outlineLevel="2" x14ac:dyDescent="0.25">
      <c r="A54" s="25" t="s">
        <v>435</v>
      </c>
      <c r="B54" s="1" t="s">
        <v>31</v>
      </c>
      <c r="C54" s="57">
        <v>0</v>
      </c>
      <c r="D54" s="57">
        <f t="shared" si="0"/>
        <v>0</v>
      </c>
    </row>
    <row r="55" spans="1:4" ht="15" customHeight="1" outlineLevel="2" x14ac:dyDescent="0.25">
      <c r="A55" s="25" t="s">
        <v>436</v>
      </c>
      <c r="B55" s="1" t="s">
        <v>32</v>
      </c>
      <c r="C55" s="57">
        <v>0</v>
      </c>
      <c r="D55" s="57">
        <f t="shared" si="0"/>
        <v>0</v>
      </c>
    </row>
    <row r="56" spans="1:4" ht="15" customHeight="1" outlineLevel="2" x14ac:dyDescent="0.25">
      <c r="A56" s="25" t="s">
        <v>437</v>
      </c>
      <c r="B56" s="1" t="s">
        <v>33</v>
      </c>
      <c r="C56" s="57">
        <v>0</v>
      </c>
      <c r="D56" s="57">
        <f t="shared" si="0"/>
        <v>0</v>
      </c>
    </row>
    <row r="57" spans="1:4" ht="15" customHeight="1" outlineLevel="2" x14ac:dyDescent="0.25">
      <c r="A57" s="25" t="s">
        <v>438</v>
      </c>
      <c r="B57" s="1" t="s">
        <v>34</v>
      </c>
      <c r="C57" s="57">
        <v>4592.1000000000004</v>
      </c>
      <c r="D57" s="57">
        <f t="shared" si="0"/>
        <v>4.5921000000000003</v>
      </c>
    </row>
    <row r="58" spans="1:4" ht="15" customHeight="1" outlineLevel="1" x14ac:dyDescent="0.25">
      <c r="A58" s="26" t="s">
        <v>220</v>
      </c>
      <c r="B58" s="16" t="s">
        <v>35</v>
      </c>
      <c r="C58" s="58">
        <f>SUM(C59:C75)</f>
        <v>557597.27</v>
      </c>
      <c r="D58" s="58">
        <f t="shared" si="0"/>
        <v>557.59726999999998</v>
      </c>
    </row>
    <row r="59" spans="1:4" ht="15" customHeight="1" outlineLevel="2" x14ac:dyDescent="0.25">
      <c r="A59" s="25" t="s">
        <v>439</v>
      </c>
      <c r="B59" s="2" t="s">
        <v>36</v>
      </c>
      <c r="C59" s="56">
        <v>0</v>
      </c>
      <c r="D59" s="56">
        <f t="shared" si="0"/>
        <v>0</v>
      </c>
    </row>
    <row r="60" spans="1:4" ht="15" customHeight="1" outlineLevel="2" x14ac:dyDescent="0.25">
      <c r="A60" s="25" t="s">
        <v>440</v>
      </c>
      <c r="B60" s="2" t="s">
        <v>37</v>
      </c>
      <c r="C60" s="56">
        <v>0</v>
      </c>
      <c r="D60" s="56">
        <f t="shared" si="0"/>
        <v>0</v>
      </c>
    </row>
    <row r="61" spans="1:4" ht="15" customHeight="1" outlineLevel="2" x14ac:dyDescent="0.25">
      <c r="A61" s="25" t="s">
        <v>441</v>
      </c>
      <c r="B61" s="1" t="s">
        <v>38</v>
      </c>
      <c r="C61" s="57">
        <v>117775.63</v>
      </c>
      <c r="D61" s="57">
        <f t="shared" si="0"/>
        <v>117.77563000000001</v>
      </c>
    </row>
    <row r="62" spans="1:4" ht="15" customHeight="1" outlineLevel="2" x14ac:dyDescent="0.25">
      <c r="A62" s="25" t="s">
        <v>442</v>
      </c>
      <c r="B62" s="1" t="s">
        <v>39</v>
      </c>
      <c r="C62" s="57">
        <v>2319.84</v>
      </c>
      <c r="D62" s="57">
        <f t="shared" si="0"/>
        <v>2.3198400000000001</v>
      </c>
    </row>
    <row r="63" spans="1:4" ht="15" customHeight="1" outlineLevel="2" x14ac:dyDescent="0.25">
      <c r="A63" s="25" t="s">
        <v>443</v>
      </c>
      <c r="B63" s="1" t="s">
        <v>40</v>
      </c>
      <c r="C63" s="57">
        <v>556.20000000000005</v>
      </c>
      <c r="D63" s="57">
        <f t="shared" si="0"/>
        <v>0.55620000000000003</v>
      </c>
    </row>
    <row r="64" spans="1:4" ht="15" customHeight="1" outlineLevel="2" x14ac:dyDescent="0.25">
      <c r="A64" s="25" t="s">
        <v>444</v>
      </c>
      <c r="B64" s="1" t="s">
        <v>41</v>
      </c>
      <c r="C64" s="57">
        <v>17098.05</v>
      </c>
      <c r="D64" s="57">
        <f t="shared" si="0"/>
        <v>17.098050000000001</v>
      </c>
    </row>
    <row r="65" spans="1:4" ht="15" customHeight="1" outlineLevel="2" x14ac:dyDescent="0.25">
      <c r="A65" s="25" t="s">
        <v>445</v>
      </c>
      <c r="B65" s="1" t="s">
        <v>42</v>
      </c>
      <c r="C65" s="57">
        <v>1878.3</v>
      </c>
      <c r="D65" s="57">
        <f t="shared" si="0"/>
        <v>1.8782999999999999</v>
      </c>
    </row>
    <row r="66" spans="1:4" ht="15" customHeight="1" outlineLevel="2" x14ac:dyDescent="0.25">
      <c r="A66" s="25" t="s">
        <v>446</v>
      </c>
      <c r="B66" s="1" t="s">
        <v>43</v>
      </c>
      <c r="C66" s="57">
        <v>117.95</v>
      </c>
      <c r="D66" s="57">
        <f t="shared" si="0"/>
        <v>0.11795</v>
      </c>
    </row>
    <row r="67" spans="1:4" ht="15" customHeight="1" outlineLevel="2" x14ac:dyDescent="0.25">
      <c r="A67" s="25" t="s">
        <v>447</v>
      </c>
      <c r="B67" s="1" t="s">
        <v>44</v>
      </c>
      <c r="C67" s="57">
        <v>60279.8</v>
      </c>
      <c r="D67" s="57">
        <f t="shared" si="0"/>
        <v>60.279800000000002</v>
      </c>
    </row>
    <row r="68" spans="1:4" ht="15" customHeight="1" outlineLevel="2" x14ac:dyDescent="0.25">
      <c r="A68" s="25" t="s">
        <v>448</v>
      </c>
      <c r="B68" s="2" t="s">
        <v>45</v>
      </c>
      <c r="C68" s="56">
        <v>0</v>
      </c>
      <c r="D68" s="56">
        <f t="shared" ref="D68:D131" si="2">C68/1000</f>
        <v>0</v>
      </c>
    </row>
    <row r="69" spans="1:4" ht="15" customHeight="1" outlineLevel="2" x14ac:dyDescent="0.25">
      <c r="A69" s="25" t="s">
        <v>449</v>
      </c>
      <c r="B69" s="2" t="s">
        <v>46</v>
      </c>
      <c r="C69" s="56">
        <v>0</v>
      </c>
      <c r="D69" s="56">
        <f t="shared" si="2"/>
        <v>0</v>
      </c>
    </row>
    <row r="70" spans="1:4" ht="15" customHeight="1" outlineLevel="2" x14ac:dyDescent="0.25">
      <c r="A70" s="25" t="s">
        <v>450</v>
      </c>
      <c r="B70" s="1" t="s">
        <v>47</v>
      </c>
      <c r="C70" s="57">
        <v>48314.879999999997</v>
      </c>
      <c r="D70" s="57">
        <f t="shared" si="2"/>
        <v>48.314879999999995</v>
      </c>
    </row>
    <row r="71" spans="1:4" ht="15" customHeight="1" outlineLevel="2" x14ac:dyDescent="0.25">
      <c r="A71" s="25" t="s">
        <v>451</v>
      </c>
      <c r="B71" s="1" t="s">
        <v>48</v>
      </c>
      <c r="C71" s="57">
        <v>36442.46</v>
      </c>
      <c r="D71" s="57">
        <f t="shared" si="2"/>
        <v>36.442459999999997</v>
      </c>
    </row>
    <row r="72" spans="1:4" ht="15" customHeight="1" outlineLevel="2" x14ac:dyDescent="0.25">
      <c r="A72" s="25" t="s">
        <v>452</v>
      </c>
      <c r="B72" s="1" t="s">
        <v>49</v>
      </c>
      <c r="C72" s="57">
        <v>594</v>
      </c>
      <c r="D72" s="57">
        <f t="shared" si="2"/>
        <v>0.59399999999999997</v>
      </c>
    </row>
    <row r="73" spans="1:4" ht="15" customHeight="1" outlineLevel="2" x14ac:dyDescent="0.25">
      <c r="A73" s="25" t="s">
        <v>453</v>
      </c>
      <c r="B73" s="1" t="s">
        <v>50</v>
      </c>
      <c r="C73" s="57">
        <v>4827.01</v>
      </c>
      <c r="D73" s="57">
        <f t="shared" si="2"/>
        <v>4.8270100000000005</v>
      </c>
    </row>
    <row r="74" spans="1:4" ht="15" customHeight="1" outlineLevel="2" x14ac:dyDescent="0.25">
      <c r="A74" s="25" t="s">
        <v>454</v>
      </c>
      <c r="B74" s="2" t="s">
        <v>51</v>
      </c>
      <c r="C74" s="56">
        <v>212355.91</v>
      </c>
      <c r="D74" s="56">
        <f t="shared" si="2"/>
        <v>212.35590999999999</v>
      </c>
    </row>
    <row r="75" spans="1:4" ht="15" customHeight="1" outlineLevel="2" x14ac:dyDescent="0.25">
      <c r="A75" s="25" t="s">
        <v>455</v>
      </c>
      <c r="B75" s="1" t="s">
        <v>52</v>
      </c>
      <c r="C75" s="57">
        <v>55037.24</v>
      </c>
      <c r="D75" s="57">
        <f t="shared" si="2"/>
        <v>55.037239999999997</v>
      </c>
    </row>
    <row r="76" spans="1:4" ht="15" customHeight="1" x14ac:dyDescent="0.25">
      <c r="A76" s="23" t="s">
        <v>456</v>
      </c>
      <c r="B76" s="17" t="s">
        <v>469</v>
      </c>
      <c r="C76" s="55">
        <f>C77+C82</f>
        <v>588933.35000000009</v>
      </c>
      <c r="D76" s="55">
        <f t="shared" si="2"/>
        <v>588.93335000000013</v>
      </c>
    </row>
    <row r="77" spans="1:4" ht="15" customHeight="1" outlineLevel="1" x14ac:dyDescent="0.25">
      <c r="A77" s="26" t="s">
        <v>457</v>
      </c>
      <c r="B77" s="16" t="s">
        <v>53</v>
      </c>
      <c r="C77" s="58">
        <f>SUM(C78:C81)</f>
        <v>132123.71000000002</v>
      </c>
      <c r="D77" s="58">
        <f t="shared" si="2"/>
        <v>132.12371000000002</v>
      </c>
    </row>
    <row r="78" spans="1:4" ht="15" customHeight="1" outlineLevel="2" x14ac:dyDescent="0.25">
      <c r="A78" s="25" t="s">
        <v>459</v>
      </c>
      <c r="B78" s="2" t="s">
        <v>54</v>
      </c>
      <c r="C78" s="56">
        <v>89916.57</v>
      </c>
      <c r="D78" s="56">
        <f t="shared" si="2"/>
        <v>89.916570000000007</v>
      </c>
    </row>
    <row r="79" spans="1:4" ht="15" customHeight="1" outlineLevel="2" x14ac:dyDescent="0.25">
      <c r="A79" s="25" t="s">
        <v>460</v>
      </c>
      <c r="B79" s="2" t="s">
        <v>55</v>
      </c>
      <c r="C79" s="56">
        <v>5359.64</v>
      </c>
      <c r="D79" s="56">
        <f t="shared" si="2"/>
        <v>5.3596400000000006</v>
      </c>
    </row>
    <row r="80" spans="1:4" ht="15" customHeight="1" outlineLevel="2" x14ac:dyDescent="0.25">
      <c r="A80" s="25" t="s">
        <v>461</v>
      </c>
      <c r="B80" s="2" t="s">
        <v>56</v>
      </c>
      <c r="C80" s="56">
        <v>32424.69</v>
      </c>
      <c r="D80" s="56">
        <f t="shared" si="2"/>
        <v>32.424689999999998</v>
      </c>
    </row>
    <row r="81" spans="1:4" ht="15" customHeight="1" outlineLevel="2" x14ac:dyDescent="0.25">
      <c r="A81" s="25" t="s">
        <v>462</v>
      </c>
      <c r="B81" s="2" t="s">
        <v>57</v>
      </c>
      <c r="C81" s="56">
        <v>4422.8100000000004</v>
      </c>
      <c r="D81" s="56">
        <f t="shared" si="2"/>
        <v>4.4228100000000001</v>
      </c>
    </row>
    <row r="82" spans="1:4" ht="15" customHeight="1" outlineLevel="1" x14ac:dyDescent="0.25">
      <c r="A82" s="26" t="s">
        <v>458</v>
      </c>
      <c r="B82" s="16" t="s">
        <v>58</v>
      </c>
      <c r="C82" s="58">
        <f>SUM(C83:C88)</f>
        <v>456809.64</v>
      </c>
      <c r="D82" s="58">
        <f t="shared" si="2"/>
        <v>456.80964</v>
      </c>
    </row>
    <row r="83" spans="1:4" ht="15" customHeight="1" outlineLevel="2" x14ac:dyDescent="0.25">
      <c r="A83" s="25" t="s">
        <v>463</v>
      </c>
      <c r="B83" s="1" t="s">
        <v>59</v>
      </c>
      <c r="C83" s="57">
        <v>154667.35</v>
      </c>
      <c r="D83" s="57">
        <f t="shared" si="2"/>
        <v>154.66735</v>
      </c>
    </row>
    <row r="84" spans="1:4" ht="15" customHeight="1" outlineLevel="2" x14ac:dyDescent="0.25">
      <c r="A84" s="25" t="s">
        <v>464</v>
      </c>
      <c r="B84" s="1" t="s">
        <v>60</v>
      </c>
      <c r="C84" s="57">
        <v>0</v>
      </c>
      <c r="D84" s="57">
        <f t="shared" si="2"/>
        <v>0</v>
      </c>
    </row>
    <row r="85" spans="1:4" ht="15" customHeight="1" outlineLevel="2" x14ac:dyDescent="0.25">
      <c r="A85" s="25" t="s">
        <v>465</v>
      </c>
      <c r="B85" s="1" t="s">
        <v>61</v>
      </c>
      <c r="C85" s="57">
        <v>230030.78</v>
      </c>
      <c r="D85" s="57">
        <f t="shared" si="2"/>
        <v>230.03077999999999</v>
      </c>
    </row>
    <row r="86" spans="1:4" ht="15" customHeight="1" outlineLevel="2" x14ac:dyDescent="0.25">
      <c r="A86" s="25" t="s">
        <v>466</v>
      </c>
      <c r="B86" s="1" t="s">
        <v>62</v>
      </c>
      <c r="C86" s="57">
        <v>19222.3</v>
      </c>
      <c r="D86" s="57">
        <f t="shared" si="2"/>
        <v>19.222300000000001</v>
      </c>
    </row>
    <row r="87" spans="1:4" ht="15" customHeight="1" outlineLevel="2" x14ac:dyDescent="0.25">
      <c r="A87" s="25" t="s">
        <v>467</v>
      </c>
      <c r="B87" s="2" t="s">
        <v>63</v>
      </c>
      <c r="C87" s="56">
        <v>52889.21</v>
      </c>
      <c r="D87" s="56">
        <f t="shared" si="2"/>
        <v>52.889209999999999</v>
      </c>
    </row>
    <row r="88" spans="1:4" ht="15" customHeight="1" outlineLevel="2" x14ac:dyDescent="0.25">
      <c r="A88" s="25" t="s">
        <v>468</v>
      </c>
      <c r="B88" s="1" t="s">
        <v>64</v>
      </c>
      <c r="C88" s="57">
        <v>0</v>
      </c>
      <c r="D88" s="57">
        <f t="shared" si="2"/>
        <v>0</v>
      </c>
    </row>
    <row r="89" spans="1:4" x14ac:dyDescent="0.25">
      <c r="A89" s="19" t="s">
        <v>470</v>
      </c>
      <c r="B89" s="20" t="s">
        <v>65</v>
      </c>
      <c r="C89" s="54">
        <f>C90+C119</f>
        <v>26703669.960000001</v>
      </c>
      <c r="D89" s="54">
        <f t="shared" si="2"/>
        <v>26703.669959999999</v>
      </c>
    </row>
    <row r="90" spans="1:4" ht="15" customHeight="1" x14ac:dyDescent="0.25">
      <c r="A90" s="23" t="s">
        <v>221</v>
      </c>
      <c r="B90" s="17" t="s">
        <v>66</v>
      </c>
      <c r="C90" s="55">
        <f>C91+SUM(C95:C102)+C110+C111+C118</f>
        <v>2316748.1799999997</v>
      </c>
      <c r="D90" s="55">
        <f t="shared" si="2"/>
        <v>2316.7481799999996</v>
      </c>
    </row>
    <row r="91" spans="1:4" ht="15" customHeight="1" outlineLevel="1" x14ac:dyDescent="0.25">
      <c r="A91" s="26" t="s">
        <v>471</v>
      </c>
      <c r="B91" s="16" t="s">
        <v>67</v>
      </c>
      <c r="C91" s="58">
        <f>SUM(C92:C94)</f>
        <v>0</v>
      </c>
      <c r="D91" s="58">
        <f t="shared" si="2"/>
        <v>0</v>
      </c>
    </row>
    <row r="92" spans="1:4" ht="15" customHeight="1" outlineLevel="2" x14ac:dyDescent="0.25">
      <c r="A92" s="25" t="s">
        <v>472</v>
      </c>
      <c r="B92" s="2" t="s">
        <v>68</v>
      </c>
      <c r="C92" s="56">
        <v>0</v>
      </c>
      <c r="D92" s="56">
        <f t="shared" si="2"/>
        <v>0</v>
      </c>
    </row>
    <row r="93" spans="1:4" ht="15" customHeight="1" outlineLevel="2" x14ac:dyDescent="0.25">
      <c r="A93" s="25" t="s">
        <v>473</v>
      </c>
      <c r="B93" s="2" t="s">
        <v>69</v>
      </c>
      <c r="C93" s="56">
        <v>0</v>
      </c>
      <c r="D93" s="56">
        <f t="shared" si="2"/>
        <v>0</v>
      </c>
    </row>
    <row r="94" spans="1:4" ht="15" customHeight="1" outlineLevel="2" x14ac:dyDescent="0.25">
      <c r="A94" s="25" t="s">
        <v>474</v>
      </c>
      <c r="B94" s="2" t="s">
        <v>70</v>
      </c>
      <c r="C94" s="56">
        <v>0</v>
      </c>
      <c r="D94" s="56">
        <f t="shared" si="2"/>
        <v>0</v>
      </c>
    </row>
    <row r="95" spans="1:4" ht="25.5" customHeight="1" outlineLevel="1" x14ac:dyDescent="0.25">
      <c r="A95" s="26" t="s">
        <v>475</v>
      </c>
      <c r="B95" s="16" t="s">
        <v>71</v>
      </c>
      <c r="C95" s="58">
        <v>190551.19</v>
      </c>
      <c r="D95" s="58">
        <f t="shared" si="2"/>
        <v>190.55118999999999</v>
      </c>
    </row>
    <row r="96" spans="1:4" ht="15" customHeight="1" outlineLevel="1" x14ac:dyDescent="0.25">
      <c r="A96" s="26" t="s">
        <v>476</v>
      </c>
      <c r="B96" s="16" t="s">
        <v>72</v>
      </c>
      <c r="C96" s="58">
        <v>129645.66</v>
      </c>
      <c r="D96" s="58">
        <f t="shared" si="2"/>
        <v>129.64565999999999</v>
      </c>
    </row>
    <row r="97" spans="1:4" ht="15" customHeight="1" outlineLevel="1" x14ac:dyDescent="0.25">
      <c r="A97" s="26" t="s">
        <v>477</v>
      </c>
      <c r="B97" s="16" t="s">
        <v>925</v>
      </c>
      <c r="C97" s="58">
        <v>232959.42</v>
      </c>
      <c r="D97" s="58">
        <f t="shared" si="2"/>
        <v>232.95942000000002</v>
      </c>
    </row>
    <row r="98" spans="1:4" ht="15" customHeight="1" outlineLevel="1" x14ac:dyDescent="0.25">
      <c r="A98" s="26" t="s">
        <v>478</v>
      </c>
      <c r="B98" s="18" t="s">
        <v>73</v>
      </c>
      <c r="C98" s="59">
        <v>85228.68</v>
      </c>
      <c r="D98" s="59">
        <f t="shared" si="2"/>
        <v>85.228679999999997</v>
      </c>
    </row>
    <row r="99" spans="1:4" ht="15" customHeight="1" outlineLevel="1" x14ac:dyDescent="0.25">
      <c r="A99" s="26" t="s">
        <v>479</v>
      </c>
      <c r="B99" s="18" t="s">
        <v>74</v>
      </c>
      <c r="C99" s="59">
        <v>1722</v>
      </c>
      <c r="D99" s="59">
        <f t="shared" si="2"/>
        <v>1.722</v>
      </c>
    </row>
    <row r="100" spans="1:4" ht="15" customHeight="1" outlineLevel="1" x14ac:dyDescent="0.25">
      <c r="A100" s="26" t="s">
        <v>480</v>
      </c>
      <c r="B100" s="18" t="s">
        <v>75</v>
      </c>
      <c r="C100" s="59">
        <v>671381.66</v>
      </c>
      <c r="D100" s="59">
        <f t="shared" si="2"/>
        <v>671.38166000000001</v>
      </c>
    </row>
    <row r="101" spans="1:4" ht="15" customHeight="1" outlineLevel="1" x14ac:dyDescent="0.25">
      <c r="A101" s="26" t="s">
        <v>481</v>
      </c>
      <c r="B101" s="18" t="s">
        <v>76</v>
      </c>
      <c r="C101" s="59">
        <v>61688.47</v>
      </c>
      <c r="D101" s="59">
        <f t="shared" si="2"/>
        <v>61.688470000000002</v>
      </c>
    </row>
    <row r="102" spans="1:4" ht="25.5" customHeight="1" outlineLevel="1" x14ac:dyDescent="0.25">
      <c r="A102" s="26" t="s">
        <v>482</v>
      </c>
      <c r="B102" s="18" t="s">
        <v>77</v>
      </c>
      <c r="C102" s="59">
        <f>SUM(C103:C109)</f>
        <v>551219.27</v>
      </c>
      <c r="D102" s="59">
        <f t="shared" si="2"/>
        <v>551.21927000000005</v>
      </c>
    </row>
    <row r="103" spans="1:4" ht="15" customHeight="1" outlineLevel="2" x14ac:dyDescent="0.25">
      <c r="A103" s="25" t="s">
        <v>512</v>
      </c>
      <c r="B103" s="2" t="s">
        <v>78</v>
      </c>
      <c r="C103" s="56">
        <v>3137.53</v>
      </c>
      <c r="D103" s="56">
        <f t="shared" si="2"/>
        <v>3.1375300000000004</v>
      </c>
    </row>
    <row r="104" spans="1:4" ht="15" customHeight="1" outlineLevel="2" x14ac:dyDescent="0.25">
      <c r="A104" s="25" t="s">
        <v>513</v>
      </c>
      <c r="B104" s="2" t="s">
        <v>79</v>
      </c>
      <c r="C104" s="56">
        <v>420663.29</v>
      </c>
      <c r="D104" s="56">
        <f t="shared" si="2"/>
        <v>420.66328999999996</v>
      </c>
    </row>
    <row r="105" spans="1:4" ht="15" customHeight="1" outlineLevel="2" x14ac:dyDescent="0.25">
      <c r="A105" s="25" t="s">
        <v>514</v>
      </c>
      <c r="B105" s="1" t="s">
        <v>80</v>
      </c>
      <c r="C105" s="57">
        <v>46760.67</v>
      </c>
      <c r="D105" s="57">
        <f t="shared" si="2"/>
        <v>46.760669999999998</v>
      </c>
    </row>
    <row r="106" spans="1:4" ht="15" customHeight="1" outlineLevel="2" x14ac:dyDescent="0.25">
      <c r="A106" s="25" t="s">
        <v>515</v>
      </c>
      <c r="B106" s="1" t="s">
        <v>81</v>
      </c>
      <c r="C106" s="57">
        <v>67525.279999999999</v>
      </c>
      <c r="D106" s="57">
        <f t="shared" si="2"/>
        <v>67.525279999999995</v>
      </c>
    </row>
    <row r="107" spans="1:4" ht="15" customHeight="1" outlineLevel="2" x14ac:dyDescent="0.25">
      <c r="A107" s="25" t="s">
        <v>516</v>
      </c>
      <c r="B107" s="1" t="s">
        <v>82</v>
      </c>
      <c r="C107" s="57">
        <v>3628.5</v>
      </c>
      <c r="D107" s="57">
        <f t="shared" si="2"/>
        <v>3.6284999999999998</v>
      </c>
    </row>
    <row r="108" spans="1:4" ht="15" customHeight="1" outlineLevel="2" x14ac:dyDescent="0.25">
      <c r="A108" s="25" t="s">
        <v>517</v>
      </c>
      <c r="B108" s="2" t="s">
        <v>83</v>
      </c>
      <c r="C108" s="56">
        <v>9504</v>
      </c>
      <c r="D108" s="56">
        <f t="shared" si="2"/>
        <v>9.5039999999999996</v>
      </c>
    </row>
    <row r="109" spans="1:4" ht="15" customHeight="1" outlineLevel="2" x14ac:dyDescent="0.25">
      <c r="A109" s="25" t="s">
        <v>518</v>
      </c>
      <c r="B109" s="1" t="s">
        <v>84</v>
      </c>
      <c r="C109" s="57">
        <v>0</v>
      </c>
      <c r="D109" s="57">
        <f t="shared" si="2"/>
        <v>0</v>
      </c>
    </row>
    <row r="110" spans="1:4" ht="15" customHeight="1" outlineLevel="1" x14ac:dyDescent="0.25">
      <c r="A110" s="26" t="s">
        <v>483</v>
      </c>
      <c r="B110" s="18" t="s">
        <v>85</v>
      </c>
      <c r="C110" s="59">
        <v>164887.71</v>
      </c>
      <c r="D110" s="59">
        <f t="shared" si="2"/>
        <v>164.88771</v>
      </c>
    </row>
    <row r="111" spans="1:4" ht="25.5" customHeight="1" outlineLevel="1" x14ac:dyDescent="0.25">
      <c r="A111" s="26" t="s">
        <v>484</v>
      </c>
      <c r="B111" s="18" t="s">
        <v>86</v>
      </c>
      <c r="C111" s="59">
        <f>SUM(C112:C117)</f>
        <v>3390.09</v>
      </c>
      <c r="D111" s="59">
        <f t="shared" si="2"/>
        <v>3.3900900000000003</v>
      </c>
    </row>
    <row r="112" spans="1:4" ht="15" customHeight="1" outlineLevel="2" x14ac:dyDescent="0.25">
      <c r="A112" s="25" t="s">
        <v>506</v>
      </c>
      <c r="B112" s="1" t="s">
        <v>87</v>
      </c>
      <c r="C112" s="57">
        <v>0</v>
      </c>
      <c r="D112" s="57">
        <f t="shared" si="2"/>
        <v>0</v>
      </c>
    </row>
    <row r="113" spans="1:8" ht="15" customHeight="1" outlineLevel="2" x14ac:dyDescent="0.25">
      <c r="A113" s="25" t="s">
        <v>507</v>
      </c>
      <c r="B113" s="1" t="s">
        <v>88</v>
      </c>
      <c r="C113" s="57">
        <v>0</v>
      </c>
      <c r="D113" s="57">
        <f t="shared" si="2"/>
        <v>0</v>
      </c>
    </row>
    <row r="114" spans="1:8" ht="15" customHeight="1" outlineLevel="2" x14ac:dyDescent="0.25">
      <c r="A114" s="25" t="s">
        <v>508</v>
      </c>
      <c r="B114" s="1" t="s">
        <v>89</v>
      </c>
      <c r="C114" s="57">
        <v>0</v>
      </c>
      <c r="D114" s="57">
        <f t="shared" si="2"/>
        <v>0</v>
      </c>
    </row>
    <row r="115" spans="1:8" ht="15" customHeight="1" outlineLevel="2" x14ac:dyDescent="0.25">
      <c r="A115" s="25" t="s">
        <v>509</v>
      </c>
      <c r="B115" s="1" t="s">
        <v>90</v>
      </c>
      <c r="C115" s="57">
        <v>0</v>
      </c>
      <c r="D115" s="57">
        <f t="shared" si="2"/>
        <v>0</v>
      </c>
    </row>
    <row r="116" spans="1:8" ht="15" customHeight="1" outlineLevel="2" x14ac:dyDescent="0.25">
      <c r="A116" s="25" t="s">
        <v>510</v>
      </c>
      <c r="B116" s="1" t="s">
        <v>91</v>
      </c>
      <c r="C116" s="57">
        <v>0</v>
      </c>
      <c r="D116" s="57">
        <f t="shared" si="2"/>
        <v>0</v>
      </c>
    </row>
    <row r="117" spans="1:8" ht="25.5" customHeight="1" outlineLevel="2" x14ac:dyDescent="0.25">
      <c r="A117" s="25" t="s">
        <v>511</v>
      </c>
      <c r="B117" s="2" t="s">
        <v>92</v>
      </c>
      <c r="C117" s="56">
        <v>3390.09</v>
      </c>
      <c r="D117" s="56">
        <f t="shared" si="2"/>
        <v>3.3900900000000003</v>
      </c>
      <c r="H117" s="186" t="s">
        <v>926</v>
      </c>
    </row>
    <row r="118" spans="1:8" ht="15" customHeight="1" outlineLevel="1" x14ac:dyDescent="0.25">
      <c r="A118" s="26" t="s">
        <v>485</v>
      </c>
      <c r="B118" s="18" t="s">
        <v>93</v>
      </c>
      <c r="C118" s="59">
        <v>224074.03</v>
      </c>
      <c r="D118" s="59">
        <f t="shared" si="2"/>
        <v>224.07402999999999</v>
      </c>
      <c r="H118" t="s">
        <v>941</v>
      </c>
    </row>
    <row r="119" spans="1:8" ht="15" customHeight="1" x14ac:dyDescent="0.25">
      <c r="A119" s="23" t="s">
        <v>222</v>
      </c>
      <c r="B119" s="17" t="s">
        <v>94</v>
      </c>
      <c r="C119" s="55">
        <f>SUM(C120:C123)+C131+C136+C141+C146</f>
        <v>24386921.780000001</v>
      </c>
      <c r="D119" s="55">
        <f t="shared" si="2"/>
        <v>24386.921780000001</v>
      </c>
    </row>
    <row r="120" spans="1:8" ht="15" customHeight="1" outlineLevel="1" x14ac:dyDescent="0.25">
      <c r="A120" s="26" t="s">
        <v>223</v>
      </c>
      <c r="B120" s="18" t="s">
        <v>95</v>
      </c>
      <c r="C120" s="59">
        <v>0</v>
      </c>
      <c r="D120" s="59">
        <f t="shared" si="2"/>
        <v>0</v>
      </c>
    </row>
    <row r="121" spans="1:8" ht="15" customHeight="1" outlineLevel="1" x14ac:dyDescent="0.25">
      <c r="A121" s="26" t="s">
        <v>224</v>
      </c>
      <c r="B121" s="18" t="s">
        <v>96</v>
      </c>
      <c r="C121" s="59">
        <v>0</v>
      </c>
      <c r="D121" s="59">
        <f t="shared" si="2"/>
        <v>0</v>
      </c>
    </row>
    <row r="122" spans="1:8" ht="15" customHeight="1" outlineLevel="1" x14ac:dyDescent="0.25">
      <c r="A122" s="26" t="s">
        <v>225</v>
      </c>
      <c r="B122" s="18" t="s">
        <v>97</v>
      </c>
      <c r="C122" s="59">
        <v>0</v>
      </c>
      <c r="D122" s="59">
        <f t="shared" si="2"/>
        <v>0</v>
      </c>
    </row>
    <row r="123" spans="1:8" ht="15" customHeight="1" outlineLevel="1" x14ac:dyDescent="0.25">
      <c r="A123" s="26" t="s">
        <v>226</v>
      </c>
      <c r="B123" s="18" t="s">
        <v>98</v>
      </c>
      <c r="C123" s="59">
        <f>SUM(C124:C130)</f>
        <v>104255.72</v>
      </c>
      <c r="D123" s="59">
        <f t="shared" si="2"/>
        <v>104.25572</v>
      </c>
    </row>
    <row r="124" spans="1:8" ht="15" customHeight="1" outlineLevel="2" x14ac:dyDescent="0.25">
      <c r="A124" s="25" t="s">
        <v>486</v>
      </c>
      <c r="B124" s="1" t="s">
        <v>99</v>
      </c>
      <c r="C124" s="57">
        <v>5655.72</v>
      </c>
      <c r="D124" s="57">
        <f t="shared" si="2"/>
        <v>5.6557200000000005</v>
      </c>
    </row>
    <row r="125" spans="1:8" ht="15" customHeight="1" outlineLevel="2" x14ac:dyDescent="0.25">
      <c r="A125" s="25" t="s">
        <v>487</v>
      </c>
      <c r="B125" s="1" t="s">
        <v>100</v>
      </c>
      <c r="C125" s="57">
        <v>0</v>
      </c>
      <c r="D125" s="57">
        <f t="shared" si="2"/>
        <v>0</v>
      </c>
    </row>
    <row r="126" spans="1:8" ht="15" customHeight="1" outlineLevel="2" x14ac:dyDescent="0.25">
      <c r="A126" s="25" t="s">
        <v>488</v>
      </c>
      <c r="B126" s="1" t="s">
        <v>101</v>
      </c>
      <c r="C126" s="57">
        <v>0</v>
      </c>
      <c r="D126" s="57">
        <f t="shared" si="2"/>
        <v>0</v>
      </c>
    </row>
    <row r="127" spans="1:8" ht="15" customHeight="1" outlineLevel="2" x14ac:dyDescent="0.25">
      <c r="A127" s="25" t="s">
        <v>489</v>
      </c>
      <c r="B127" s="1" t="s">
        <v>102</v>
      </c>
      <c r="C127" s="57">
        <v>0</v>
      </c>
      <c r="D127" s="57">
        <f t="shared" si="2"/>
        <v>0</v>
      </c>
    </row>
    <row r="128" spans="1:8" ht="15" customHeight="1" outlineLevel="2" x14ac:dyDescent="0.25">
      <c r="A128" s="25" t="s">
        <v>490</v>
      </c>
      <c r="B128" s="1" t="s">
        <v>103</v>
      </c>
      <c r="C128" s="57">
        <v>0</v>
      </c>
      <c r="D128" s="57">
        <f t="shared" si="2"/>
        <v>0</v>
      </c>
    </row>
    <row r="129" spans="1:4" ht="15" customHeight="1" outlineLevel="2" x14ac:dyDescent="0.25">
      <c r="A129" s="25" t="s">
        <v>491</v>
      </c>
      <c r="B129" s="1" t="s">
        <v>104</v>
      </c>
      <c r="C129" s="57">
        <v>0</v>
      </c>
      <c r="D129" s="57">
        <f t="shared" si="2"/>
        <v>0</v>
      </c>
    </row>
    <row r="130" spans="1:4" ht="15" customHeight="1" outlineLevel="2" x14ac:dyDescent="0.25">
      <c r="A130" s="25" t="s">
        <v>492</v>
      </c>
      <c r="B130" s="1" t="s">
        <v>105</v>
      </c>
      <c r="C130" s="57">
        <v>98600</v>
      </c>
      <c r="D130" s="57">
        <f t="shared" si="2"/>
        <v>98.6</v>
      </c>
    </row>
    <row r="131" spans="1:4" ht="15" customHeight="1" outlineLevel="1" x14ac:dyDescent="0.25">
      <c r="A131" s="26" t="s">
        <v>227</v>
      </c>
      <c r="B131" s="18" t="s">
        <v>106</v>
      </c>
      <c r="C131" s="59">
        <f>SUM(C132:C135)</f>
        <v>9506736.9699999988</v>
      </c>
      <c r="D131" s="59">
        <f t="shared" si="2"/>
        <v>9506.7369699999981</v>
      </c>
    </row>
    <row r="132" spans="1:4" ht="15" customHeight="1" outlineLevel="2" x14ac:dyDescent="0.25">
      <c r="A132" s="25" t="s">
        <v>493</v>
      </c>
      <c r="B132" s="35" t="s">
        <v>664</v>
      </c>
      <c r="C132" s="60">
        <v>3990284.95</v>
      </c>
      <c r="D132" s="60">
        <f t="shared" ref="D132:D195" si="3">C132/1000</f>
        <v>3990.2849500000002</v>
      </c>
    </row>
    <row r="133" spans="1:4" ht="15" customHeight="1" outlineLevel="2" x14ac:dyDescent="0.25">
      <c r="A133" s="25" t="s">
        <v>494</v>
      </c>
      <c r="B133" s="35" t="s">
        <v>534</v>
      </c>
      <c r="C133" s="60">
        <v>226844.34</v>
      </c>
      <c r="D133" s="60">
        <f t="shared" si="3"/>
        <v>226.84433999999999</v>
      </c>
    </row>
    <row r="134" spans="1:4" ht="15" customHeight="1" outlineLevel="2" x14ac:dyDescent="0.25">
      <c r="A134" s="25" t="s">
        <v>495</v>
      </c>
      <c r="B134" s="35" t="s">
        <v>535</v>
      </c>
      <c r="C134" s="60">
        <v>5284063.68</v>
      </c>
      <c r="D134" s="60">
        <f t="shared" si="3"/>
        <v>5284.0636799999993</v>
      </c>
    </row>
    <row r="135" spans="1:4" ht="51" customHeight="1" outlineLevel="2" x14ac:dyDescent="0.25">
      <c r="A135" s="25" t="s">
        <v>496</v>
      </c>
      <c r="B135" s="35" t="s">
        <v>665</v>
      </c>
      <c r="C135" s="60">
        <v>5544</v>
      </c>
      <c r="D135" s="60">
        <f t="shared" si="3"/>
        <v>5.5439999999999996</v>
      </c>
    </row>
    <row r="136" spans="1:4" ht="15" customHeight="1" outlineLevel="1" x14ac:dyDescent="0.25">
      <c r="A136" s="26" t="s">
        <v>228</v>
      </c>
      <c r="B136" s="18" t="s">
        <v>107</v>
      </c>
      <c r="C136" s="59">
        <f>SUM(C137:C140)</f>
        <v>0</v>
      </c>
      <c r="D136" s="59">
        <f t="shared" si="3"/>
        <v>0</v>
      </c>
    </row>
    <row r="137" spans="1:4" ht="15" customHeight="1" outlineLevel="2" x14ac:dyDescent="0.25">
      <c r="A137" s="25" t="s">
        <v>497</v>
      </c>
      <c r="B137" s="35" t="s">
        <v>664</v>
      </c>
      <c r="C137" s="60">
        <v>0</v>
      </c>
      <c r="D137" s="60">
        <f t="shared" si="3"/>
        <v>0</v>
      </c>
    </row>
    <row r="138" spans="1:4" ht="15" customHeight="1" outlineLevel="2" x14ac:dyDescent="0.25">
      <c r="A138" s="25" t="s">
        <v>498</v>
      </c>
      <c r="B138" s="35" t="s">
        <v>534</v>
      </c>
      <c r="C138" s="60">
        <v>0</v>
      </c>
      <c r="D138" s="60">
        <f t="shared" si="3"/>
        <v>0</v>
      </c>
    </row>
    <row r="139" spans="1:4" ht="15" customHeight="1" outlineLevel="2" x14ac:dyDescent="0.25">
      <c r="A139" s="25" t="s">
        <v>499</v>
      </c>
      <c r="B139" s="35" t="s">
        <v>535</v>
      </c>
      <c r="C139" s="60">
        <v>0</v>
      </c>
      <c r="D139" s="60">
        <f t="shared" si="3"/>
        <v>0</v>
      </c>
    </row>
    <row r="140" spans="1:4" ht="51" customHeight="1" outlineLevel="2" x14ac:dyDescent="0.25">
      <c r="A140" s="25" t="s">
        <v>500</v>
      </c>
      <c r="B140" s="35" t="s">
        <v>665</v>
      </c>
      <c r="C140" s="60">
        <v>0</v>
      </c>
      <c r="D140" s="60">
        <f t="shared" si="3"/>
        <v>0</v>
      </c>
    </row>
    <row r="141" spans="1:4" ht="15" customHeight="1" outlineLevel="1" x14ac:dyDescent="0.25">
      <c r="A141" s="26" t="s">
        <v>229</v>
      </c>
      <c r="B141" s="18" t="s">
        <v>108</v>
      </c>
      <c r="C141" s="59">
        <f>SUM(C142:C145)</f>
        <v>0</v>
      </c>
      <c r="D141" s="59">
        <f t="shared" si="3"/>
        <v>0</v>
      </c>
    </row>
    <row r="142" spans="1:4" ht="15" customHeight="1" outlineLevel="2" x14ac:dyDescent="0.25">
      <c r="A142" s="25" t="s">
        <v>501</v>
      </c>
      <c r="B142" s="35" t="s">
        <v>664</v>
      </c>
      <c r="C142" s="60">
        <v>0</v>
      </c>
      <c r="D142" s="60">
        <f t="shared" si="3"/>
        <v>0</v>
      </c>
    </row>
    <row r="143" spans="1:4" ht="15" customHeight="1" outlineLevel="2" x14ac:dyDescent="0.25">
      <c r="A143" s="25" t="s">
        <v>502</v>
      </c>
      <c r="B143" s="35" t="s">
        <v>534</v>
      </c>
      <c r="C143" s="60">
        <v>0</v>
      </c>
      <c r="D143" s="60">
        <f t="shared" si="3"/>
        <v>0</v>
      </c>
    </row>
    <row r="144" spans="1:4" ht="15" customHeight="1" outlineLevel="2" x14ac:dyDescent="0.25">
      <c r="A144" s="25" t="s">
        <v>503</v>
      </c>
      <c r="B144" s="35" t="s">
        <v>535</v>
      </c>
      <c r="C144" s="60">
        <v>0</v>
      </c>
      <c r="D144" s="60">
        <f t="shared" si="3"/>
        <v>0</v>
      </c>
    </row>
    <row r="145" spans="1:8" ht="51" customHeight="1" outlineLevel="2" x14ac:dyDescent="0.25">
      <c r="A145" s="25" t="s">
        <v>504</v>
      </c>
      <c r="B145" s="35" t="s">
        <v>665</v>
      </c>
      <c r="C145" s="60">
        <v>0</v>
      </c>
      <c r="D145" s="60">
        <f t="shared" si="3"/>
        <v>0</v>
      </c>
    </row>
    <row r="146" spans="1:8" ht="15" customHeight="1" outlineLevel="1" x14ac:dyDescent="0.25">
      <c r="A146" s="18" t="s">
        <v>230</v>
      </c>
      <c r="B146" s="18" t="s">
        <v>109</v>
      </c>
      <c r="C146" s="59">
        <v>14775929.09</v>
      </c>
      <c r="D146" s="59">
        <f t="shared" si="3"/>
        <v>14775.92909</v>
      </c>
      <c r="H146" t="s">
        <v>939</v>
      </c>
    </row>
    <row r="147" spans="1:8" x14ac:dyDescent="0.25">
      <c r="A147" s="19" t="s">
        <v>505</v>
      </c>
      <c r="B147" s="20" t="s">
        <v>110</v>
      </c>
      <c r="C147" s="54">
        <f>C148+C153</f>
        <v>372207.17000000004</v>
      </c>
      <c r="D147" s="54">
        <f t="shared" si="3"/>
        <v>372.20717000000002</v>
      </c>
    </row>
    <row r="148" spans="1:8" ht="15.75" customHeight="1" x14ac:dyDescent="0.25">
      <c r="A148" s="32" t="s">
        <v>231</v>
      </c>
      <c r="B148" s="34" t="s">
        <v>111</v>
      </c>
      <c r="C148" s="61">
        <f>SUM(C149:C152)</f>
        <v>195871.97</v>
      </c>
      <c r="D148" s="61">
        <f t="shared" si="3"/>
        <v>195.87197</v>
      </c>
    </row>
    <row r="149" spans="1:8" outlineLevel="1" x14ac:dyDescent="0.25">
      <c r="A149" s="33" t="s">
        <v>232</v>
      </c>
      <c r="B149" s="1" t="s">
        <v>112</v>
      </c>
      <c r="C149" s="57">
        <v>195385.46</v>
      </c>
      <c r="D149" s="57">
        <f t="shared" si="3"/>
        <v>195.38545999999999</v>
      </c>
    </row>
    <row r="150" spans="1:8" outlineLevel="1" x14ac:dyDescent="0.25">
      <c r="A150" s="33" t="s">
        <v>233</v>
      </c>
      <c r="B150" s="1" t="s">
        <v>113</v>
      </c>
      <c r="C150" s="57">
        <v>486.51</v>
      </c>
      <c r="D150" s="57">
        <f t="shared" si="3"/>
        <v>0.48651</v>
      </c>
    </row>
    <row r="151" spans="1:8" outlineLevel="1" x14ac:dyDescent="0.25">
      <c r="A151" s="33" t="s">
        <v>234</v>
      </c>
      <c r="B151" s="1" t="s">
        <v>114</v>
      </c>
      <c r="C151" s="57">
        <v>0</v>
      </c>
      <c r="D151" s="57">
        <f t="shared" si="3"/>
        <v>0</v>
      </c>
    </row>
    <row r="152" spans="1:8" outlineLevel="1" x14ac:dyDescent="0.25">
      <c r="A152" s="33" t="s">
        <v>235</v>
      </c>
      <c r="B152" s="1" t="s">
        <v>115</v>
      </c>
      <c r="C152" s="57">
        <v>0</v>
      </c>
      <c r="D152" s="57">
        <f t="shared" si="3"/>
        <v>0</v>
      </c>
    </row>
    <row r="153" spans="1:8" x14ac:dyDescent="0.25">
      <c r="A153" s="32" t="s">
        <v>236</v>
      </c>
      <c r="B153" s="34" t="s">
        <v>116</v>
      </c>
      <c r="C153" s="61">
        <f>SUM(C154:C159)</f>
        <v>176335.2</v>
      </c>
      <c r="D153" s="61">
        <f t="shared" si="3"/>
        <v>176.33520000000001</v>
      </c>
    </row>
    <row r="154" spans="1:8" outlineLevel="1" x14ac:dyDescent="0.25">
      <c r="A154" s="33" t="s">
        <v>237</v>
      </c>
      <c r="B154" s="1" t="s">
        <v>117</v>
      </c>
      <c r="C154" s="57">
        <v>159483</v>
      </c>
      <c r="D154" s="57">
        <f t="shared" si="3"/>
        <v>159.483</v>
      </c>
    </row>
    <row r="155" spans="1:8" outlineLevel="1" x14ac:dyDescent="0.25">
      <c r="A155" s="33" t="s">
        <v>238</v>
      </c>
      <c r="B155" s="1" t="s">
        <v>118</v>
      </c>
      <c r="C155" s="57">
        <v>0</v>
      </c>
      <c r="D155" s="57">
        <f t="shared" si="3"/>
        <v>0</v>
      </c>
    </row>
    <row r="156" spans="1:8" outlineLevel="1" x14ac:dyDescent="0.25">
      <c r="A156" s="33" t="s">
        <v>239</v>
      </c>
      <c r="B156" s="1" t="s">
        <v>119</v>
      </c>
      <c r="C156" s="57">
        <v>1204</v>
      </c>
      <c r="D156" s="57">
        <f t="shared" si="3"/>
        <v>1.204</v>
      </c>
    </row>
    <row r="157" spans="1:8" outlineLevel="1" x14ac:dyDescent="0.25">
      <c r="A157" s="33" t="s">
        <v>521</v>
      </c>
      <c r="B157" s="1" t="s">
        <v>519</v>
      </c>
      <c r="C157" s="57">
        <v>11935.2</v>
      </c>
      <c r="D157" s="57">
        <f t="shared" si="3"/>
        <v>11.9352</v>
      </c>
    </row>
    <row r="158" spans="1:8" outlineLevel="1" x14ac:dyDescent="0.25">
      <c r="A158" s="33" t="s">
        <v>522</v>
      </c>
      <c r="B158" s="1" t="s">
        <v>520</v>
      </c>
      <c r="C158" s="57">
        <v>40</v>
      </c>
      <c r="D158" s="57">
        <f t="shared" si="3"/>
        <v>0.04</v>
      </c>
    </row>
    <row r="159" spans="1:8" outlineLevel="1" x14ac:dyDescent="0.25">
      <c r="A159" s="33" t="s">
        <v>523</v>
      </c>
      <c r="B159" s="1" t="s">
        <v>120</v>
      </c>
      <c r="C159" s="57">
        <v>3673</v>
      </c>
      <c r="D159" s="57">
        <f t="shared" si="3"/>
        <v>3.673</v>
      </c>
    </row>
    <row r="160" spans="1:8" x14ac:dyDescent="0.25">
      <c r="A160" s="19" t="s">
        <v>524</v>
      </c>
      <c r="B160" s="20" t="s">
        <v>121</v>
      </c>
      <c r="C160" s="54">
        <f>C161+C297+C325+C334</f>
        <v>23679713.75</v>
      </c>
      <c r="D160" s="54">
        <f t="shared" si="3"/>
        <v>23679.713749999999</v>
      </c>
    </row>
    <row r="161" spans="1:4" x14ac:dyDescent="0.25">
      <c r="A161" s="32" t="s">
        <v>240</v>
      </c>
      <c r="B161" s="34" t="s">
        <v>122</v>
      </c>
      <c r="C161" s="61">
        <f>C162+C171+C180+C189+C198+C207+C216+C225+C234+C243+C252+C261+C270+C279+C288</f>
        <v>20960894.899999999</v>
      </c>
      <c r="D161" s="61">
        <f t="shared" si="3"/>
        <v>20960.894899999999</v>
      </c>
    </row>
    <row r="162" spans="1:4" outlineLevel="1" x14ac:dyDescent="0.25">
      <c r="A162" s="18" t="s">
        <v>241</v>
      </c>
      <c r="B162" s="18" t="s">
        <v>123</v>
      </c>
      <c r="C162" s="59">
        <f>SUM(C163:C170)</f>
        <v>10292662.439999999</v>
      </c>
      <c r="D162" s="59">
        <f t="shared" si="3"/>
        <v>10292.66244</v>
      </c>
    </row>
    <row r="163" spans="1:4" outlineLevel="2" x14ac:dyDescent="0.25">
      <c r="A163" s="25" t="s">
        <v>243</v>
      </c>
      <c r="B163" s="31" t="s">
        <v>242</v>
      </c>
      <c r="C163" s="62">
        <v>162064.29</v>
      </c>
      <c r="D163" s="62">
        <f t="shared" si="3"/>
        <v>162.06429</v>
      </c>
    </row>
    <row r="164" spans="1:4" outlineLevel="2" x14ac:dyDescent="0.25">
      <c r="A164" s="25" t="s">
        <v>244</v>
      </c>
      <c r="B164" s="31" t="s">
        <v>533</v>
      </c>
      <c r="C164" s="62">
        <v>0</v>
      </c>
      <c r="D164" s="62">
        <f t="shared" si="3"/>
        <v>0</v>
      </c>
    </row>
    <row r="165" spans="1:4" outlineLevel="2" x14ac:dyDescent="0.25">
      <c r="A165" s="25" t="s">
        <v>245</v>
      </c>
      <c r="B165" s="31" t="s">
        <v>534</v>
      </c>
      <c r="C165" s="62">
        <v>754228.24</v>
      </c>
      <c r="D165" s="62">
        <f t="shared" si="3"/>
        <v>754.22824000000003</v>
      </c>
    </row>
    <row r="166" spans="1:4" outlineLevel="2" x14ac:dyDescent="0.25">
      <c r="A166" s="25" t="s">
        <v>246</v>
      </c>
      <c r="B166" s="31" t="s">
        <v>535</v>
      </c>
      <c r="C166" s="62">
        <v>7025575.2599999998</v>
      </c>
      <c r="D166" s="62">
        <f t="shared" si="3"/>
        <v>7025.5752599999996</v>
      </c>
    </row>
    <row r="167" spans="1:4" ht="51" outlineLevel="2" x14ac:dyDescent="0.25">
      <c r="A167" s="25" t="s">
        <v>247</v>
      </c>
      <c r="B167" s="31" t="s">
        <v>538</v>
      </c>
      <c r="C167" s="62">
        <v>150782.85999999999</v>
      </c>
      <c r="D167" s="62">
        <f t="shared" si="3"/>
        <v>150.78286</v>
      </c>
    </row>
    <row r="168" spans="1:4" ht="25.5" outlineLevel="2" x14ac:dyDescent="0.25">
      <c r="A168" s="25" t="s">
        <v>248</v>
      </c>
      <c r="B168" s="31" t="s">
        <v>536</v>
      </c>
      <c r="C168" s="62">
        <v>845485.44</v>
      </c>
      <c r="D168" s="62">
        <f t="shared" si="3"/>
        <v>845.48543999999993</v>
      </c>
    </row>
    <row r="169" spans="1:4" outlineLevel="2" x14ac:dyDescent="0.25">
      <c r="A169" s="25" t="s">
        <v>249</v>
      </c>
      <c r="B169" s="31" t="s">
        <v>537</v>
      </c>
      <c r="C169" s="62">
        <v>1354526.35</v>
      </c>
      <c r="D169" s="62">
        <f t="shared" si="3"/>
        <v>1354.5263500000001</v>
      </c>
    </row>
    <row r="170" spans="1:4" outlineLevel="2" x14ac:dyDescent="0.25">
      <c r="A170" s="25" t="s">
        <v>250</v>
      </c>
      <c r="B170" s="31" t="s">
        <v>258</v>
      </c>
      <c r="C170" s="62">
        <v>0</v>
      </c>
      <c r="D170" s="62">
        <f t="shared" si="3"/>
        <v>0</v>
      </c>
    </row>
    <row r="171" spans="1:4" outlineLevel="1" x14ac:dyDescent="0.25">
      <c r="A171" s="18" t="s">
        <v>251</v>
      </c>
      <c r="B171" s="18" t="s">
        <v>124</v>
      </c>
      <c r="C171" s="59">
        <f>SUM(C172:C179)</f>
        <v>1397234.1099999999</v>
      </c>
      <c r="D171" s="59">
        <f t="shared" si="3"/>
        <v>1397.2341099999999</v>
      </c>
    </row>
    <row r="172" spans="1:4" outlineLevel="2" x14ac:dyDescent="0.25">
      <c r="A172" s="25" t="s">
        <v>252</v>
      </c>
      <c r="B172" s="31" t="s">
        <v>242</v>
      </c>
      <c r="C172" s="62">
        <v>32412.799999999999</v>
      </c>
      <c r="D172" s="62">
        <f t="shared" si="3"/>
        <v>32.412799999999997</v>
      </c>
    </row>
    <row r="173" spans="1:4" outlineLevel="2" x14ac:dyDescent="0.25">
      <c r="A173" s="25" t="s">
        <v>253</v>
      </c>
      <c r="B173" s="31" t="s">
        <v>533</v>
      </c>
      <c r="C173" s="62">
        <v>0</v>
      </c>
      <c r="D173" s="62">
        <f t="shared" si="3"/>
        <v>0</v>
      </c>
    </row>
    <row r="174" spans="1:4" outlineLevel="2" x14ac:dyDescent="0.25">
      <c r="A174" s="25" t="s">
        <v>254</v>
      </c>
      <c r="B174" s="31" t="s">
        <v>534</v>
      </c>
      <c r="C174" s="62">
        <v>121285.93</v>
      </c>
      <c r="D174" s="62">
        <f t="shared" si="3"/>
        <v>121.28592999999999</v>
      </c>
    </row>
    <row r="175" spans="1:4" outlineLevel="2" x14ac:dyDescent="0.25">
      <c r="A175" s="25" t="s">
        <v>255</v>
      </c>
      <c r="B175" s="31" t="s">
        <v>535</v>
      </c>
      <c r="C175" s="62">
        <v>857129.75</v>
      </c>
      <c r="D175" s="62">
        <f t="shared" si="3"/>
        <v>857.12974999999994</v>
      </c>
    </row>
    <row r="176" spans="1:4" ht="51" outlineLevel="2" x14ac:dyDescent="0.25">
      <c r="A176" s="25" t="s">
        <v>256</v>
      </c>
      <c r="B176" s="31" t="s">
        <v>538</v>
      </c>
      <c r="C176" s="62">
        <v>27087.08</v>
      </c>
      <c r="D176" s="62">
        <f t="shared" si="3"/>
        <v>27.08708</v>
      </c>
    </row>
    <row r="177" spans="1:4" ht="25.5" outlineLevel="2" x14ac:dyDescent="0.25">
      <c r="A177" s="25" t="s">
        <v>541</v>
      </c>
      <c r="B177" s="31" t="s">
        <v>536</v>
      </c>
      <c r="C177" s="62">
        <v>143494.79</v>
      </c>
      <c r="D177" s="62">
        <f t="shared" si="3"/>
        <v>143.49478999999999</v>
      </c>
    </row>
    <row r="178" spans="1:4" outlineLevel="2" x14ac:dyDescent="0.25">
      <c r="A178" s="25" t="s">
        <v>542</v>
      </c>
      <c r="B178" s="31" t="s">
        <v>537</v>
      </c>
      <c r="C178" s="62">
        <v>215823.76</v>
      </c>
      <c r="D178" s="62">
        <f t="shared" si="3"/>
        <v>215.82376000000002</v>
      </c>
    </row>
    <row r="179" spans="1:4" outlineLevel="2" x14ac:dyDescent="0.25">
      <c r="A179" s="25" t="s">
        <v>543</v>
      </c>
      <c r="B179" s="31" t="s">
        <v>258</v>
      </c>
      <c r="C179" s="62">
        <v>0</v>
      </c>
      <c r="D179" s="62">
        <f t="shared" si="3"/>
        <v>0</v>
      </c>
    </row>
    <row r="180" spans="1:4" outlineLevel="1" x14ac:dyDescent="0.25">
      <c r="A180" s="18" t="s">
        <v>257</v>
      </c>
      <c r="B180" s="18" t="s">
        <v>125</v>
      </c>
      <c r="C180" s="59">
        <f>SUM(C181:C188)</f>
        <v>700161.59000000008</v>
      </c>
      <c r="D180" s="59">
        <f t="shared" si="3"/>
        <v>700.16159000000005</v>
      </c>
    </row>
    <row r="181" spans="1:4" outlineLevel="2" x14ac:dyDescent="0.25">
      <c r="A181" s="25" t="s">
        <v>259</v>
      </c>
      <c r="B181" s="31" t="s">
        <v>242</v>
      </c>
      <c r="C181" s="62">
        <v>12414.2</v>
      </c>
      <c r="D181" s="62">
        <f t="shared" si="3"/>
        <v>12.414200000000001</v>
      </c>
    </row>
    <row r="182" spans="1:4" outlineLevel="2" x14ac:dyDescent="0.25">
      <c r="A182" s="25" t="s">
        <v>260</v>
      </c>
      <c r="B182" s="31" t="s">
        <v>533</v>
      </c>
      <c r="C182" s="62">
        <v>0</v>
      </c>
      <c r="D182" s="62">
        <f t="shared" si="3"/>
        <v>0</v>
      </c>
    </row>
    <row r="183" spans="1:4" outlineLevel="2" x14ac:dyDescent="0.25">
      <c r="A183" s="25" t="s">
        <v>261</v>
      </c>
      <c r="B183" s="31" t="s">
        <v>534</v>
      </c>
      <c r="C183" s="62">
        <v>80538.09</v>
      </c>
      <c r="D183" s="62">
        <f t="shared" si="3"/>
        <v>80.538089999999997</v>
      </c>
    </row>
    <row r="184" spans="1:4" outlineLevel="2" x14ac:dyDescent="0.25">
      <c r="A184" s="25" t="s">
        <v>262</v>
      </c>
      <c r="B184" s="31" t="s">
        <v>535</v>
      </c>
      <c r="C184" s="62">
        <v>525533.36</v>
      </c>
      <c r="D184" s="62">
        <f t="shared" si="3"/>
        <v>525.53336000000002</v>
      </c>
    </row>
    <row r="185" spans="1:4" ht="51" outlineLevel="2" x14ac:dyDescent="0.25">
      <c r="A185" s="25" t="s">
        <v>263</v>
      </c>
      <c r="B185" s="31" t="s">
        <v>538</v>
      </c>
      <c r="C185" s="62">
        <v>4036</v>
      </c>
      <c r="D185" s="62">
        <f t="shared" si="3"/>
        <v>4.0359999999999996</v>
      </c>
    </row>
    <row r="186" spans="1:4" ht="25.5" outlineLevel="2" x14ac:dyDescent="0.25">
      <c r="A186" s="25" t="s">
        <v>592</v>
      </c>
      <c r="B186" s="31" t="s">
        <v>536</v>
      </c>
      <c r="C186" s="62">
        <v>4300</v>
      </c>
      <c r="D186" s="62">
        <f t="shared" si="3"/>
        <v>4.3</v>
      </c>
    </row>
    <row r="187" spans="1:4" outlineLevel="2" x14ac:dyDescent="0.25">
      <c r="A187" s="25" t="s">
        <v>593</v>
      </c>
      <c r="B187" s="31" t="s">
        <v>537</v>
      </c>
      <c r="C187" s="62">
        <v>73339.94</v>
      </c>
      <c r="D187" s="62">
        <f t="shared" si="3"/>
        <v>73.339939999999999</v>
      </c>
    </row>
    <row r="188" spans="1:4" outlineLevel="2" x14ac:dyDescent="0.25">
      <c r="A188" s="25" t="s">
        <v>594</v>
      </c>
      <c r="B188" s="31" t="s">
        <v>258</v>
      </c>
      <c r="C188" s="62"/>
      <c r="D188" s="62">
        <f t="shared" si="3"/>
        <v>0</v>
      </c>
    </row>
    <row r="189" spans="1:4" outlineLevel="1" x14ac:dyDescent="0.25">
      <c r="A189" s="18" t="s">
        <v>264</v>
      </c>
      <c r="B189" s="18" t="s">
        <v>126</v>
      </c>
      <c r="C189" s="59">
        <f>SUM(C190:C197)</f>
        <v>3746415.8599999994</v>
      </c>
      <c r="D189" s="59">
        <f t="shared" si="3"/>
        <v>3746.4158599999996</v>
      </c>
    </row>
    <row r="190" spans="1:4" outlineLevel="2" x14ac:dyDescent="0.25">
      <c r="A190" s="25" t="s">
        <v>266</v>
      </c>
      <c r="B190" s="31" t="s">
        <v>242</v>
      </c>
      <c r="C190" s="62">
        <v>37026.61</v>
      </c>
      <c r="D190" s="62">
        <f t="shared" si="3"/>
        <v>37.026609999999998</v>
      </c>
    </row>
    <row r="191" spans="1:4" outlineLevel="2" x14ac:dyDescent="0.25">
      <c r="A191" s="25" t="s">
        <v>267</v>
      </c>
      <c r="B191" s="31" t="s">
        <v>533</v>
      </c>
      <c r="C191" s="62">
        <v>0</v>
      </c>
      <c r="D191" s="62">
        <f t="shared" si="3"/>
        <v>0</v>
      </c>
    </row>
    <row r="192" spans="1:4" outlineLevel="2" x14ac:dyDescent="0.25">
      <c r="A192" s="25" t="s">
        <v>268</v>
      </c>
      <c r="B192" s="31" t="s">
        <v>534</v>
      </c>
      <c r="C192" s="62">
        <v>343175</v>
      </c>
      <c r="D192" s="62">
        <f t="shared" si="3"/>
        <v>343.17500000000001</v>
      </c>
    </row>
    <row r="193" spans="1:4" outlineLevel="2" x14ac:dyDescent="0.25">
      <c r="A193" s="25" t="s">
        <v>269</v>
      </c>
      <c r="B193" s="31" t="s">
        <v>535</v>
      </c>
      <c r="C193" s="62">
        <v>3288654.15</v>
      </c>
      <c r="D193" s="62">
        <f t="shared" si="3"/>
        <v>3288.6541499999998</v>
      </c>
    </row>
    <row r="194" spans="1:4" ht="51" outlineLevel="2" x14ac:dyDescent="0.25">
      <c r="A194" s="25" t="s">
        <v>270</v>
      </c>
      <c r="B194" s="31" t="s">
        <v>538</v>
      </c>
      <c r="C194" s="62">
        <v>8299.0499999999993</v>
      </c>
      <c r="D194" s="62">
        <f t="shared" si="3"/>
        <v>8.2990499999999994</v>
      </c>
    </row>
    <row r="195" spans="1:4" ht="25.5" outlineLevel="2" x14ac:dyDescent="0.25">
      <c r="A195" s="25" t="s">
        <v>271</v>
      </c>
      <c r="B195" s="31" t="s">
        <v>536</v>
      </c>
      <c r="C195" s="62">
        <v>59691.61</v>
      </c>
      <c r="D195" s="62">
        <f t="shared" si="3"/>
        <v>59.691609999999997</v>
      </c>
    </row>
    <row r="196" spans="1:4" outlineLevel="2" x14ac:dyDescent="0.25">
      <c r="A196" s="25" t="s">
        <v>272</v>
      </c>
      <c r="B196" s="31" t="s">
        <v>537</v>
      </c>
      <c r="C196" s="62">
        <v>9569.44</v>
      </c>
      <c r="D196" s="62">
        <f t="shared" ref="D196:D259" si="4">C196/1000</f>
        <v>9.5694400000000002</v>
      </c>
    </row>
    <row r="197" spans="1:4" outlineLevel="2" x14ac:dyDescent="0.25">
      <c r="A197" s="25" t="s">
        <v>273</v>
      </c>
      <c r="B197" s="31" t="s">
        <v>258</v>
      </c>
      <c r="C197" s="62">
        <v>0</v>
      </c>
      <c r="D197" s="62">
        <f t="shared" si="4"/>
        <v>0</v>
      </c>
    </row>
    <row r="198" spans="1:4" outlineLevel="1" x14ac:dyDescent="0.25">
      <c r="A198" s="18" t="s">
        <v>274</v>
      </c>
      <c r="B198" s="18" t="s">
        <v>127</v>
      </c>
      <c r="C198" s="59">
        <f>SUM(C199:C206)</f>
        <v>0</v>
      </c>
      <c r="D198" s="59">
        <f t="shared" si="4"/>
        <v>0</v>
      </c>
    </row>
    <row r="199" spans="1:4" outlineLevel="2" x14ac:dyDescent="0.25">
      <c r="A199" s="25" t="s">
        <v>275</v>
      </c>
      <c r="B199" s="31" t="s">
        <v>242</v>
      </c>
      <c r="C199" s="62">
        <v>0</v>
      </c>
      <c r="D199" s="62">
        <f t="shared" si="4"/>
        <v>0</v>
      </c>
    </row>
    <row r="200" spans="1:4" outlineLevel="2" x14ac:dyDescent="0.25">
      <c r="A200" s="25" t="s">
        <v>276</v>
      </c>
      <c r="B200" s="31" t="s">
        <v>533</v>
      </c>
      <c r="C200" s="62">
        <v>0</v>
      </c>
      <c r="D200" s="62">
        <f t="shared" si="4"/>
        <v>0</v>
      </c>
    </row>
    <row r="201" spans="1:4" outlineLevel="2" x14ac:dyDescent="0.25">
      <c r="A201" s="25" t="s">
        <v>277</v>
      </c>
      <c r="B201" s="31" t="s">
        <v>534</v>
      </c>
      <c r="C201" s="62">
        <v>0</v>
      </c>
      <c r="D201" s="62">
        <f t="shared" si="4"/>
        <v>0</v>
      </c>
    </row>
    <row r="202" spans="1:4" outlineLevel="2" x14ac:dyDescent="0.25">
      <c r="A202" s="25" t="s">
        <v>278</v>
      </c>
      <c r="B202" s="31" t="s">
        <v>535</v>
      </c>
      <c r="C202" s="62">
        <v>0</v>
      </c>
      <c r="D202" s="62">
        <f t="shared" si="4"/>
        <v>0</v>
      </c>
    </row>
    <row r="203" spans="1:4" ht="51" outlineLevel="2" x14ac:dyDescent="0.25">
      <c r="A203" s="25" t="s">
        <v>279</v>
      </c>
      <c r="B203" s="31" t="s">
        <v>538</v>
      </c>
      <c r="C203" s="62">
        <v>0</v>
      </c>
      <c r="D203" s="62">
        <f t="shared" si="4"/>
        <v>0</v>
      </c>
    </row>
    <row r="204" spans="1:4" ht="25.5" outlineLevel="2" x14ac:dyDescent="0.25">
      <c r="A204" s="25" t="s">
        <v>280</v>
      </c>
      <c r="B204" s="31" t="s">
        <v>536</v>
      </c>
      <c r="C204" s="62">
        <v>0</v>
      </c>
      <c r="D204" s="62">
        <f t="shared" si="4"/>
        <v>0</v>
      </c>
    </row>
    <row r="205" spans="1:4" outlineLevel="2" x14ac:dyDescent="0.25">
      <c r="A205" s="25" t="s">
        <v>281</v>
      </c>
      <c r="B205" s="31" t="s">
        <v>537</v>
      </c>
      <c r="C205" s="62">
        <v>0</v>
      </c>
      <c r="D205" s="62">
        <f t="shared" si="4"/>
        <v>0</v>
      </c>
    </row>
    <row r="206" spans="1:4" outlineLevel="2" x14ac:dyDescent="0.25">
      <c r="A206" s="25" t="s">
        <v>282</v>
      </c>
      <c r="B206" s="31" t="s">
        <v>258</v>
      </c>
      <c r="C206" s="62">
        <v>0</v>
      </c>
      <c r="D206" s="62">
        <f t="shared" si="4"/>
        <v>0</v>
      </c>
    </row>
    <row r="207" spans="1:4" outlineLevel="1" x14ac:dyDescent="0.25">
      <c r="A207" s="18" t="s">
        <v>283</v>
      </c>
      <c r="B207" s="18" t="s">
        <v>128</v>
      </c>
      <c r="C207" s="59">
        <f>SUM(C208:C215)</f>
        <v>0</v>
      </c>
      <c r="D207" s="59">
        <f t="shared" si="4"/>
        <v>0</v>
      </c>
    </row>
    <row r="208" spans="1:4" outlineLevel="2" x14ac:dyDescent="0.25">
      <c r="A208" s="25" t="s">
        <v>284</v>
      </c>
      <c r="B208" s="31" t="s">
        <v>242</v>
      </c>
      <c r="C208" s="62">
        <v>0</v>
      </c>
      <c r="D208" s="62">
        <f t="shared" si="4"/>
        <v>0</v>
      </c>
    </row>
    <row r="209" spans="1:4" outlineLevel="2" x14ac:dyDescent="0.25">
      <c r="A209" s="25" t="s">
        <v>285</v>
      </c>
      <c r="B209" s="31" t="s">
        <v>533</v>
      </c>
      <c r="C209" s="62">
        <v>0</v>
      </c>
      <c r="D209" s="62">
        <f t="shared" si="4"/>
        <v>0</v>
      </c>
    </row>
    <row r="210" spans="1:4" outlineLevel="2" x14ac:dyDescent="0.25">
      <c r="A210" s="25" t="s">
        <v>286</v>
      </c>
      <c r="B210" s="31" t="s">
        <v>534</v>
      </c>
      <c r="C210" s="62">
        <v>0</v>
      </c>
      <c r="D210" s="62">
        <f t="shared" si="4"/>
        <v>0</v>
      </c>
    </row>
    <row r="211" spans="1:4" outlineLevel="2" x14ac:dyDescent="0.25">
      <c r="A211" s="25" t="s">
        <v>287</v>
      </c>
      <c r="B211" s="31" t="s">
        <v>535</v>
      </c>
      <c r="C211" s="62">
        <v>0</v>
      </c>
      <c r="D211" s="62">
        <f t="shared" si="4"/>
        <v>0</v>
      </c>
    </row>
    <row r="212" spans="1:4" ht="51" outlineLevel="2" x14ac:dyDescent="0.25">
      <c r="A212" s="25" t="s">
        <v>288</v>
      </c>
      <c r="B212" s="31" t="s">
        <v>538</v>
      </c>
      <c r="C212" s="62">
        <v>0</v>
      </c>
      <c r="D212" s="62">
        <f t="shared" si="4"/>
        <v>0</v>
      </c>
    </row>
    <row r="213" spans="1:4" ht="25.5" outlineLevel="2" x14ac:dyDescent="0.25">
      <c r="A213" s="25" t="s">
        <v>289</v>
      </c>
      <c r="B213" s="31" t="s">
        <v>536</v>
      </c>
      <c r="C213" s="62">
        <v>0</v>
      </c>
      <c r="D213" s="62">
        <f t="shared" si="4"/>
        <v>0</v>
      </c>
    </row>
    <row r="214" spans="1:4" outlineLevel="2" x14ac:dyDescent="0.25">
      <c r="A214" s="25" t="s">
        <v>290</v>
      </c>
      <c r="B214" s="31" t="s">
        <v>537</v>
      </c>
      <c r="C214" s="62">
        <v>0</v>
      </c>
      <c r="D214" s="62">
        <f t="shared" si="4"/>
        <v>0</v>
      </c>
    </row>
    <row r="215" spans="1:4" outlineLevel="2" x14ac:dyDescent="0.25">
      <c r="A215" s="25" t="s">
        <v>291</v>
      </c>
      <c r="B215" s="31" t="s">
        <v>258</v>
      </c>
      <c r="C215" s="62">
        <v>0</v>
      </c>
      <c r="D215" s="62">
        <f t="shared" si="4"/>
        <v>0</v>
      </c>
    </row>
    <row r="216" spans="1:4" outlineLevel="1" x14ac:dyDescent="0.25">
      <c r="A216" s="18" t="s">
        <v>292</v>
      </c>
      <c r="B216" s="18" t="s">
        <v>129</v>
      </c>
      <c r="C216" s="59">
        <f>SUM(C217:C224)</f>
        <v>2710560.5700000003</v>
      </c>
      <c r="D216" s="59">
        <f t="shared" si="4"/>
        <v>2710.5605700000001</v>
      </c>
    </row>
    <row r="217" spans="1:4" outlineLevel="2" x14ac:dyDescent="0.25">
      <c r="A217" s="25" t="s">
        <v>293</v>
      </c>
      <c r="B217" s="31" t="s">
        <v>242</v>
      </c>
      <c r="C217" s="62">
        <v>22768.799999999999</v>
      </c>
      <c r="D217" s="62">
        <f t="shared" si="4"/>
        <v>22.768799999999999</v>
      </c>
    </row>
    <row r="218" spans="1:4" outlineLevel="2" x14ac:dyDescent="0.25">
      <c r="A218" s="25" t="s">
        <v>294</v>
      </c>
      <c r="B218" s="31" t="s">
        <v>533</v>
      </c>
      <c r="C218" s="62">
        <v>0</v>
      </c>
      <c r="D218" s="62">
        <f t="shared" si="4"/>
        <v>0</v>
      </c>
    </row>
    <row r="219" spans="1:4" outlineLevel="2" x14ac:dyDescent="0.25">
      <c r="A219" s="25" t="s">
        <v>295</v>
      </c>
      <c r="B219" s="31" t="s">
        <v>534</v>
      </c>
      <c r="C219" s="62">
        <v>301003.49</v>
      </c>
      <c r="D219" s="62">
        <f t="shared" si="4"/>
        <v>301.00349</v>
      </c>
    </row>
    <row r="220" spans="1:4" outlineLevel="2" x14ac:dyDescent="0.25">
      <c r="A220" s="25" t="s">
        <v>296</v>
      </c>
      <c r="B220" s="31" t="s">
        <v>535</v>
      </c>
      <c r="C220" s="62">
        <v>2355006.31</v>
      </c>
      <c r="D220" s="62">
        <f t="shared" si="4"/>
        <v>2355.0063100000002</v>
      </c>
    </row>
    <row r="221" spans="1:4" ht="51" outlineLevel="2" x14ac:dyDescent="0.25">
      <c r="A221" s="25" t="s">
        <v>297</v>
      </c>
      <c r="B221" s="31" t="s">
        <v>538</v>
      </c>
      <c r="C221" s="62">
        <v>0</v>
      </c>
      <c r="D221" s="62">
        <f t="shared" si="4"/>
        <v>0</v>
      </c>
    </row>
    <row r="222" spans="1:4" ht="25.5" outlineLevel="2" x14ac:dyDescent="0.25">
      <c r="A222" s="25" t="s">
        <v>298</v>
      </c>
      <c r="B222" s="31" t="s">
        <v>536</v>
      </c>
      <c r="C222" s="62">
        <v>1163.24</v>
      </c>
      <c r="D222" s="62">
        <f t="shared" si="4"/>
        <v>1.1632400000000001</v>
      </c>
    </row>
    <row r="223" spans="1:4" outlineLevel="2" x14ac:dyDescent="0.25">
      <c r="A223" s="25" t="s">
        <v>299</v>
      </c>
      <c r="B223" s="31" t="s">
        <v>537</v>
      </c>
      <c r="C223" s="62">
        <v>30618.73</v>
      </c>
      <c r="D223" s="62">
        <f t="shared" si="4"/>
        <v>30.618729999999999</v>
      </c>
    </row>
    <row r="224" spans="1:4" outlineLevel="2" x14ac:dyDescent="0.25">
      <c r="A224" s="25" t="s">
        <v>300</v>
      </c>
      <c r="B224" s="31" t="s">
        <v>258</v>
      </c>
      <c r="C224" s="62">
        <v>0</v>
      </c>
      <c r="D224" s="62">
        <f t="shared" si="4"/>
        <v>0</v>
      </c>
    </row>
    <row r="225" spans="1:4" outlineLevel="1" x14ac:dyDescent="0.25">
      <c r="A225" s="18" t="s">
        <v>525</v>
      </c>
      <c r="B225" s="18" t="s">
        <v>130</v>
      </c>
      <c r="C225" s="59">
        <f>SUM(C226:C233)</f>
        <v>0</v>
      </c>
      <c r="D225" s="59">
        <f t="shared" si="4"/>
        <v>0</v>
      </c>
    </row>
    <row r="226" spans="1:4" outlineLevel="2" x14ac:dyDescent="0.25">
      <c r="A226" s="25" t="s">
        <v>595</v>
      </c>
      <c r="B226" s="31" t="s">
        <v>242</v>
      </c>
      <c r="C226" s="62">
        <v>0</v>
      </c>
      <c r="D226" s="62">
        <f t="shared" si="4"/>
        <v>0</v>
      </c>
    </row>
    <row r="227" spans="1:4" outlineLevel="2" x14ac:dyDescent="0.25">
      <c r="A227" s="25" t="s">
        <v>596</v>
      </c>
      <c r="B227" s="31" t="s">
        <v>533</v>
      </c>
      <c r="C227" s="62">
        <v>0</v>
      </c>
      <c r="D227" s="62">
        <f t="shared" si="4"/>
        <v>0</v>
      </c>
    </row>
    <row r="228" spans="1:4" outlineLevel="2" x14ac:dyDescent="0.25">
      <c r="A228" s="25" t="s">
        <v>597</v>
      </c>
      <c r="B228" s="31" t="s">
        <v>534</v>
      </c>
      <c r="C228" s="62">
        <v>0</v>
      </c>
      <c r="D228" s="62">
        <f t="shared" si="4"/>
        <v>0</v>
      </c>
    </row>
    <row r="229" spans="1:4" outlineLevel="2" x14ac:dyDescent="0.25">
      <c r="A229" s="25" t="s">
        <v>598</v>
      </c>
      <c r="B229" s="31" t="s">
        <v>535</v>
      </c>
      <c r="C229" s="62">
        <v>0</v>
      </c>
      <c r="D229" s="62">
        <f t="shared" si="4"/>
        <v>0</v>
      </c>
    </row>
    <row r="230" spans="1:4" ht="51" outlineLevel="2" x14ac:dyDescent="0.25">
      <c r="A230" s="25" t="s">
        <v>599</v>
      </c>
      <c r="B230" s="31" t="s">
        <v>538</v>
      </c>
      <c r="C230" s="62">
        <v>0</v>
      </c>
      <c r="D230" s="62">
        <f t="shared" si="4"/>
        <v>0</v>
      </c>
    </row>
    <row r="231" spans="1:4" ht="25.5" outlineLevel="2" x14ac:dyDescent="0.25">
      <c r="A231" s="25" t="s">
        <v>600</v>
      </c>
      <c r="B231" s="31" t="s">
        <v>536</v>
      </c>
      <c r="C231" s="62">
        <v>0</v>
      </c>
      <c r="D231" s="62">
        <f t="shared" si="4"/>
        <v>0</v>
      </c>
    </row>
    <row r="232" spans="1:4" outlineLevel="2" x14ac:dyDescent="0.25">
      <c r="A232" s="25" t="s">
        <v>601</v>
      </c>
      <c r="B232" s="31" t="s">
        <v>537</v>
      </c>
      <c r="C232" s="62">
        <v>0</v>
      </c>
      <c r="D232" s="62">
        <f t="shared" si="4"/>
        <v>0</v>
      </c>
    </row>
    <row r="233" spans="1:4" outlineLevel="2" x14ac:dyDescent="0.25">
      <c r="A233" s="25" t="s">
        <v>602</v>
      </c>
      <c r="B233" s="31" t="s">
        <v>258</v>
      </c>
      <c r="C233" s="62">
        <v>0</v>
      </c>
      <c r="D233" s="62">
        <f t="shared" si="4"/>
        <v>0</v>
      </c>
    </row>
    <row r="234" spans="1:4" outlineLevel="1" x14ac:dyDescent="0.25">
      <c r="A234" s="18" t="s">
        <v>526</v>
      </c>
      <c r="B234" s="18" t="s">
        <v>131</v>
      </c>
      <c r="C234" s="59">
        <f>SUM(C235:C242)</f>
        <v>0</v>
      </c>
      <c r="D234" s="59">
        <f t="shared" si="4"/>
        <v>0</v>
      </c>
    </row>
    <row r="235" spans="1:4" outlineLevel="2" x14ac:dyDescent="0.25">
      <c r="A235" s="25" t="s">
        <v>603</v>
      </c>
      <c r="B235" s="31" t="s">
        <v>242</v>
      </c>
      <c r="C235" s="62">
        <v>0</v>
      </c>
      <c r="D235" s="62">
        <f t="shared" si="4"/>
        <v>0</v>
      </c>
    </row>
    <row r="236" spans="1:4" outlineLevel="2" x14ac:dyDescent="0.25">
      <c r="A236" s="25" t="s">
        <v>604</v>
      </c>
      <c r="B236" s="31" t="s">
        <v>533</v>
      </c>
      <c r="C236" s="62">
        <v>0</v>
      </c>
      <c r="D236" s="62">
        <f t="shared" si="4"/>
        <v>0</v>
      </c>
    </row>
    <row r="237" spans="1:4" outlineLevel="2" x14ac:dyDescent="0.25">
      <c r="A237" s="25" t="s">
        <v>605</v>
      </c>
      <c r="B237" s="31" t="s">
        <v>534</v>
      </c>
      <c r="C237" s="62">
        <v>0</v>
      </c>
      <c r="D237" s="62">
        <f t="shared" si="4"/>
        <v>0</v>
      </c>
    </row>
    <row r="238" spans="1:4" outlineLevel="2" x14ac:dyDescent="0.25">
      <c r="A238" s="25" t="s">
        <v>606</v>
      </c>
      <c r="B238" s="31" t="s">
        <v>535</v>
      </c>
      <c r="C238" s="62">
        <v>0</v>
      </c>
      <c r="D238" s="62">
        <f t="shared" si="4"/>
        <v>0</v>
      </c>
    </row>
    <row r="239" spans="1:4" ht="51" outlineLevel="2" x14ac:dyDescent="0.25">
      <c r="A239" s="25" t="s">
        <v>607</v>
      </c>
      <c r="B239" s="31" t="s">
        <v>538</v>
      </c>
      <c r="C239" s="62">
        <v>0</v>
      </c>
      <c r="D239" s="62">
        <f t="shared" si="4"/>
        <v>0</v>
      </c>
    </row>
    <row r="240" spans="1:4" ht="25.5" outlineLevel="2" x14ac:dyDescent="0.25">
      <c r="A240" s="25" t="s">
        <v>608</v>
      </c>
      <c r="B240" s="31" t="s">
        <v>536</v>
      </c>
      <c r="C240" s="62">
        <v>0</v>
      </c>
      <c r="D240" s="62">
        <f t="shared" si="4"/>
        <v>0</v>
      </c>
    </row>
    <row r="241" spans="1:4" outlineLevel="2" x14ac:dyDescent="0.25">
      <c r="A241" s="25" t="s">
        <v>609</v>
      </c>
      <c r="B241" s="31" t="s">
        <v>537</v>
      </c>
      <c r="C241" s="62">
        <v>0</v>
      </c>
      <c r="D241" s="62">
        <f t="shared" si="4"/>
        <v>0</v>
      </c>
    </row>
    <row r="242" spans="1:4" outlineLevel="2" x14ac:dyDescent="0.25">
      <c r="A242" s="25" t="s">
        <v>610</v>
      </c>
      <c r="B242" s="31" t="s">
        <v>258</v>
      </c>
      <c r="C242" s="62">
        <v>0</v>
      </c>
      <c r="D242" s="62">
        <f t="shared" si="4"/>
        <v>0</v>
      </c>
    </row>
    <row r="243" spans="1:4" outlineLevel="1" x14ac:dyDescent="0.25">
      <c r="A243" s="18" t="s">
        <v>527</v>
      </c>
      <c r="B243" s="18" t="s">
        <v>132</v>
      </c>
      <c r="C243" s="59">
        <f>SUM(C244:C251)</f>
        <v>264139.37</v>
      </c>
      <c r="D243" s="59">
        <f t="shared" si="4"/>
        <v>264.13936999999999</v>
      </c>
    </row>
    <row r="244" spans="1:4" ht="25.5" outlineLevel="2" x14ac:dyDescent="0.25">
      <c r="A244" s="25" t="s">
        <v>544</v>
      </c>
      <c r="B244" s="31" t="s">
        <v>242</v>
      </c>
      <c r="C244" s="62">
        <v>3698</v>
      </c>
      <c r="D244" s="62">
        <f t="shared" si="4"/>
        <v>3.698</v>
      </c>
    </row>
    <row r="245" spans="1:4" ht="25.5" outlineLevel="2" x14ac:dyDescent="0.25">
      <c r="A245" s="25" t="s">
        <v>545</v>
      </c>
      <c r="B245" s="31" t="s">
        <v>533</v>
      </c>
      <c r="C245" s="62">
        <v>0</v>
      </c>
      <c r="D245" s="62">
        <f t="shared" si="4"/>
        <v>0</v>
      </c>
    </row>
    <row r="246" spans="1:4" ht="25.5" outlineLevel="2" x14ac:dyDescent="0.25">
      <c r="A246" s="25" t="s">
        <v>546</v>
      </c>
      <c r="B246" s="31" t="s">
        <v>534</v>
      </c>
      <c r="C246" s="62">
        <v>1500</v>
      </c>
      <c r="D246" s="62">
        <f t="shared" si="4"/>
        <v>1.5</v>
      </c>
    </row>
    <row r="247" spans="1:4" ht="25.5" outlineLevel="2" x14ac:dyDescent="0.25">
      <c r="A247" s="25" t="s">
        <v>547</v>
      </c>
      <c r="B247" s="31" t="s">
        <v>535</v>
      </c>
      <c r="C247" s="62">
        <v>16199.99</v>
      </c>
      <c r="D247" s="62">
        <f t="shared" si="4"/>
        <v>16.19999</v>
      </c>
    </row>
    <row r="248" spans="1:4" ht="51" outlineLevel="2" x14ac:dyDescent="0.25">
      <c r="A248" s="25" t="s">
        <v>548</v>
      </c>
      <c r="B248" s="31" t="s">
        <v>538</v>
      </c>
      <c r="C248" s="62">
        <v>13600</v>
      </c>
      <c r="D248" s="62">
        <f t="shared" si="4"/>
        <v>13.6</v>
      </c>
    </row>
    <row r="249" spans="1:4" ht="25.5" outlineLevel="2" x14ac:dyDescent="0.25">
      <c r="A249" s="25" t="s">
        <v>549</v>
      </c>
      <c r="B249" s="31" t="s">
        <v>536</v>
      </c>
      <c r="C249" s="62">
        <v>122810.41</v>
      </c>
      <c r="D249" s="62">
        <f t="shared" si="4"/>
        <v>122.81041</v>
      </c>
    </row>
    <row r="250" spans="1:4" ht="25.5" outlineLevel="2" x14ac:dyDescent="0.25">
      <c r="A250" s="25" t="s">
        <v>550</v>
      </c>
      <c r="B250" s="31" t="s">
        <v>537</v>
      </c>
      <c r="C250" s="62">
        <v>106330.97</v>
      </c>
      <c r="D250" s="62">
        <f t="shared" si="4"/>
        <v>106.33097000000001</v>
      </c>
    </row>
    <row r="251" spans="1:4" ht="25.5" outlineLevel="2" x14ac:dyDescent="0.25">
      <c r="A251" s="25" t="s">
        <v>551</v>
      </c>
      <c r="B251" s="31" t="s">
        <v>258</v>
      </c>
      <c r="C251" s="62">
        <v>0</v>
      </c>
      <c r="D251" s="62">
        <f t="shared" si="4"/>
        <v>0</v>
      </c>
    </row>
    <row r="252" spans="1:4" outlineLevel="1" x14ac:dyDescent="0.25">
      <c r="A252" s="18" t="s">
        <v>528</v>
      </c>
      <c r="B252" s="18" t="s">
        <v>133</v>
      </c>
      <c r="C252" s="59">
        <f>SUM(C253:C260)</f>
        <v>462127.95</v>
      </c>
      <c r="D252" s="59">
        <f t="shared" si="4"/>
        <v>462.12795</v>
      </c>
    </row>
    <row r="253" spans="1:4" ht="18.75" customHeight="1" outlineLevel="2" x14ac:dyDescent="0.25">
      <c r="A253" s="25" t="s">
        <v>552</v>
      </c>
      <c r="B253" s="31" t="s">
        <v>242</v>
      </c>
      <c r="C253" s="62">
        <v>3528.3</v>
      </c>
      <c r="D253" s="62">
        <f t="shared" si="4"/>
        <v>3.5283000000000002</v>
      </c>
    </row>
    <row r="254" spans="1:4" ht="19.5" customHeight="1" outlineLevel="2" x14ac:dyDescent="0.25">
      <c r="A254" s="25" t="s">
        <v>553</v>
      </c>
      <c r="B254" s="31" t="s">
        <v>533</v>
      </c>
      <c r="C254" s="62">
        <v>0</v>
      </c>
      <c r="D254" s="62">
        <f t="shared" si="4"/>
        <v>0</v>
      </c>
    </row>
    <row r="255" spans="1:4" ht="15.75" customHeight="1" outlineLevel="2" x14ac:dyDescent="0.25">
      <c r="A255" s="25" t="s">
        <v>554</v>
      </c>
      <c r="B255" s="31" t="s">
        <v>534</v>
      </c>
      <c r="C255" s="62">
        <v>26524.06</v>
      </c>
      <c r="D255" s="62">
        <f t="shared" si="4"/>
        <v>26.524060000000002</v>
      </c>
    </row>
    <row r="256" spans="1:4" ht="15.75" customHeight="1" outlineLevel="2" x14ac:dyDescent="0.25">
      <c r="A256" s="25" t="s">
        <v>555</v>
      </c>
      <c r="B256" s="31" t="s">
        <v>535</v>
      </c>
      <c r="C256" s="62">
        <v>356590.44</v>
      </c>
      <c r="D256" s="62">
        <f t="shared" si="4"/>
        <v>356.59044</v>
      </c>
    </row>
    <row r="257" spans="1:7" ht="51" outlineLevel="2" x14ac:dyDescent="0.25">
      <c r="A257" s="25" t="s">
        <v>556</v>
      </c>
      <c r="B257" s="31" t="s">
        <v>538</v>
      </c>
      <c r="C257" s="62">
        <v>1146.07</v>
      </c>
      <c r="D257" s="62">
        <f t="shared" si="4"/>
        <v>1.1460699999999999</v>
      </c>
    </row>
    <row r="258" spans="1:7" ht="25.5" outlineLevel="2" x14ac:dyDescent="0.25">
      <c r="A258" s="25" t="s">
        <v>557</v>
      </c>
      <c r="B258" s="31" t="s">
        <v>536</v>
      </c>
      <c r="C258" s="62">
        <v>38228.31</v>
      </c>
      <c r="D258" s="62">
        <f t="shared" si="4"/>
        <v>38.22831</v>
      </c>
    </row>
    <row r="259" spans="1:7" ht="25.5" outlineLevel="2" x14ac:dyDescent="0.25">
      <c r="A259" s="25" t="s">
        <v>558</v>
      </c>
      <c r="B259" s="31" t="s">
        <v>537</v>
      </c>
      <c r="C259" s="62">
        <v>36110.769999999997</v>
      </c>
      <c r="D259" s="62">
        <f t="shared" si="4"/>
        <v>36.110769999999995</v>
      </c>
    </row>
    <row r="260" spans="1:7" ht="25.5" outlineLevel="2" x14ac:dyDescent="0.25">
      <c r="A260" s="25" t="s">
        <v>559</v>
      </c>
      <c r="B260" s="31" t="s">
        <v>258</v>
      </c>
      <c r="C260" s="62">
        <v>0</v>
      </c>
      <c r="D260" s="62">
        <f t="shared" ref="D260:D323" si="5">C260/1000</f>
        <v>0</v>
      </c>
    </row>
    <row r="261" spans="1:7" outlineLevel="1" x14ac:dyDescent="0.25">
      <c r="A261" s="18" t="s">
        <v>529</v>
      </c>
      <c r="B261" s="18" t="s">
        <v>134</v>
      </c>
      <c r="C261" s="59">
        <f>SUM(C262:C269)</f>
        <v>287210.12</v>
      </c>
      <c r="D261" s="59">
        <f t="shared" si="5"/>
        <v>287.21012000000002</v>
      </c>
    </row>
    <row r="262" spans="1:7" ht="25.5" outlineLevel="2" x14ac:dyDescent="0.25">
      <c r="A262" s="25" t="s">
        <v>560</v>
      </c>
      <c r="B262" s="31" t="s">
        <v>242</v>
      </c>
      <c r="C262" s="62">
        <v>1061.24</v>
      </c>
      <c r="D262" s="62">
        <f t="shared" si="5"/>
        <v>1.06124</v>
      </c>
    </row>
    <row r="263" spans="1:7" ht="25.5" outlineLevel="2" x14ac:dyDescent="0.25">
      <c r="A263" s="25" t="s">
        <v>561</v>
      </c>
      <c r="B263" s="31" t="s">
        <v>533</v>
      </c>
      <c r="C263" s="62">
        <v>0</v>
      </c>
      <c r="D263" s="62">
        <f t="shared" si="5"/>
        <v>0</v>
      </c>
    </row>
    <row r="264" spans="1:7" ht="25.5" outlineLevel="2" x14ac:dyDescent="0.25">
      <c r="A264" s="25" t="s">
        <v>562</v>
      </c>
      <c r="B264" s="31" t="s">
        <v>534</v>
      </c>
      <c r="C264" s="62">
        <v>13772.62</v>
      </c>
      <c r="D264" s="62">
        <f t="shared" si="5"/>
        <v>13.772620000000002</v>
      </c>
    </row>
    <row r="265" spans="1:7" ht="25.5" outlineLevel="2" x14ac:dyDescent="0.25">
      <c r="A265" s="25" t="s">
        <v>563</v>
      </c>
      <c r="B265" s="31" t="s">
        <v>535</v>
      </c>
      <c r="C265" s="62">
        <v>237249.88</v>
      </c>
      <c r="D265" s="62">
        <f t="shared" si="5"/>
        <v>237.24988000000002</v>
      </c>
    </row>
    <row r="266" spans="1:7" ht="51" outlineLevel="2" x14ac:dyDescent="0.25">
      <c r="A266" s="25" t="s">
        <v>564</v>
      </c>
      <c r="B266" s="31" t="s">
        <v>538</v>
      </c>
      <c r="C266" s="62">
        <v>6527.29</v>
      </c>
      <c r="D266" s="62">
        <f t="shared" si="5"/>
        <v>6.5272899999999998</v>
      </c>
    </row>
    <row r="267" spans="1:7" ht="25.5" outlineLevel="2" x14ac:dyDescent="0.25">
      <c r="A267" s="25" t="s">
        <v>565</v>
      </c>
      <c r="B267" s="31" t="s">
        <v>536</v>
      </c>
      <c r="C267" s="62">
        <v>12763.34</v>
      </c>
      <c r="D267" s="62">
        <f t="shared" si="5"/>
        <v>12.763339999999999</v>
      </c>
    </row>
    <row r="268" spans="1:7" ht="25.5" outlineLevel="2" x14ac:dyDescent="0.25">
      <c r="A268" s="25" t="s">
        <v>566</v>
      </c>
      <c r="B268" s="31" t="s">
        <v>537</v>
      </c>
      <c r="C268" s="62">
        <v>15835.75</v>
      </c>
      <c r="D268" s="62">
        <f t="shared" si="5"/>
        <v>15.835750000000001</v>
      </c>
      <c r="G268" s="174"/>
    </row>
    <row r="269" spans="1:7" ht="25.5" outlineLevel="2" x14ac:dyDescent="0.25">
      <c r="A269" s="25" t="s">
        <v>567</v>
      </c>
      <c r="B269" s="31" t="s">
        <v>258</v>
      </c>
      <c r="C269" s="62">
        <v>0</v>
      </c>
      <c r="D269" s="62">
        <f t="shared" si="5"/>
        <v>0</v>
      </c>
    </row>
    <row r="270" spans="1:7" outlineLevel="1" x14ac:dyDescent="0.25">
      <c r="A270" s="18" t="s">
        <v>530</v>
      </c>
      <c r="B270" s="18" t="s">
        <v>135</v>
      </c>
      <c r="C270" s="59">
        <f>SUM(C271:C278)</f>
        <v>301129.5</v>
      </c>
      <c r="D270" s="59">
        <f t="shared" si="5"/>
        <v>301.12950000000001</v>
      </c>
    </row>
    <row r="271" spans="1:7" ht="25.5" outlineLevel="2" x14ac:dyDescent="0.25">
      <c r="A271" s="25" t="s">
        <v>568</v>
      </c>
      <c r="B271" s="31" t="s">
        <v>242</v>
      </c>
      <c r="C271" s="62">
        <v>0</v>
      </c>
      <c r="D271" s="62">
        <f t="shared" si="5"/>
        <v>0</v>
      </c>
    </row>
    <row r="272" spans="1:7" ht="25.5" outlineLevel="2" x14ac:dyDescent="0.25">
      <c r="A272" s="25" t="s">
        <v>569</v>
      </c>
      <c r="B272" s="31" t="s">
        <v>533</v>
      </c>
      <c r="C272" s="62">
        <v>0</v>
      </c>
      <c r="D272" s="62">
        <f t="shared" si="5"/>
        <v>0</v>
      </c>
    </row>
    <row r="273" spans="1:4" ht="25.5" outlineLevel="2" x14ac:dyDescent="0.25">
      <c r="A273" s="25" t="s">
        <v>570</v>
      </c>
      <c r="B273" s="31" t="s">
        <v>534</v>
      </c>
      <c r="C273" s="62">
        <v>8571.6299999999992</v>
      </c>
      <c r="D273" s="62">
        <f t="shared" si="5"/>
        <v>8.571629999999999</v>
      </c>
    </row>
    <row r="274" spans="1:4" ht="25.5" outlineLevel="2" x14ac:dyDescent="0.25">
      <c r="A274" s="25" t="s">
        <v>571</v>
      </c>
      <c r="B274" s="31" t="s">
        <v>535</v>
      </c>
      <c r="C274" s="62">
        <v>163475.45000000001</v>
      </c>
      <c r="D274" s="62">
        <f t="shared" si="5"/>
        <v>163.47545000000002</v>
      </c>
    </row>
    <row r="275" spans="1:4" ht="51" outlineLevel="2" x14ac:dyDescent="0.25">
      <c r="A275" s="25" t="s">
        <v>572</v>
      </c>
      <c r="B275" s="31" t="s">
        <v>538</v>
      </c>
      <c r="C275" s="62">
        <v>13813.32</v>
      </c>
      <c r="D275" s="62">
        <f t="shared" si="5"/>
        <v>13.813319999999999</v>
      </c>
    </row>
    <row r="276" spans="1:4" ht="25.5" outlineLevel="2" x14ac:dyDescent="0.25">
      <c r="A276" s="25" t="s">
        <v>573</v>
      </c>
      <c r="B276" s="31" t="s">
        <v>536</v>
      </c>
      <c r="C276" s="62">
        <v>48825.47</v>
      </c>
      <c r="D276" s="62">
        <f t="shared" si="5"/>
        <v>48.825470000000003</v>
      </c>
    </row>
    <row r="277" spans="1:4" ht="25.5" outlineLevel="2" x14ac:dyDescent="0.25">
      <c r="A277" s="25" t="s">
        <v>574</v>
      </c>
      <c r="B277" s="31" t="s">
        <v>537</v>
      </c>
      <c r="C277" s="62">
        <v>66443.63</v>
      </c>
      <c r="D277" s="62">
        <f t="shared" si="5"/>
        <v>66.443629999999999</v>
      </c>
    </row>
    <row r="278" spans="1:4" ht="25.5" outlineLevel="2" x14ac:dyDescent="0.25">
      <c r="A278" s="25" t="s">
        <v>575</v>
      </c>
      <c r="B278" s="31" t="s">
        <v>258</v>
      </c>
      <c r="C278" s="62">
        <v>0</v>
      </c>
      <c r="D278" s="62">
        <f t="shared" si="5"/>
        <v>0</v>
      </c>
    </row>
    <row r="279" spans="1:4" outlineLevel="1" x14ac:dyDescent="0.25">
      <c r="A279" s="18" t="s">
        <v>531</v>
      </c>
      <c r="B279" s="18" t="s">
        <v>136</v>
      </c>
      <c r="C279" s="59">
        <f>SUM(C280:C287)</f>
        <v>251571.74</v>
      </c>
      <c r="D279" s="59">
        <f t="shared" si="5"/>
        <v>251.57173999999998</v>
      </c>
    </row>
    <row r="280" spans="1:4" ht="25.5" outlineLevel="2" x14ac:dyDescent="0.25">
      <c r="A280" s="25" t="s">
        <v>576</v>
      </c>
      <c r="B280" s="31" t="s">
        <v>242</v>
      </c>
      <c r="C280" s="62">
        <v>0</v>
      </c>
      <c r="D280" s="62">
        <f t="shared" si="5"/>
        <v>0</v>
      </c>
    </row>
    <row r="281" spans="1:4" ht="25.5" outlineLevel="2" x14ac:dyDescent="0.25">
      <c r="A281" s="25" t="s">
        <v>577</v>
      </c>
      <c r="B281" s="31" t="s">
        <v>533</v>
      </c>
      <c r="C281" s="62">
        <v>0</v>
      </c>
      <c r="D281" s="62">
        <f t="shared" si="5"/>
        <v>0</v>
      </c>
    </row>
    <row r="282" spans="1:4" ht="25.5" outlineLevel="2" x14ac:dyDescent="0.25">
      <c r="A282" s="25" t="s">
        <v>578</v>
      </c>
      <c r="B282" s="31" t="s">
        <v>534</v>
      </c>
      <c r="C282" s="62">
        <v>0</v>
      </c>
      <c r="D282" s="62">
        <f t="shared" si="5"/>
        <v>0</v>
      </c>
    </row>
    <row r="283" spans="1:4" ht="25.5" outlineLevel="2" x14ac:dyDescent="0.25">
      <c r="A283" s="25" t="s">
        <v>579</v>
      </c>
      <c r="B283" s="31" t="s">
        <v>535</v>
      </c>
      <c r="C283" s="62">
        <v>62635.75</v>
      </c>
      <c r="D283" s="62">
        <f t="shared" si="5"/>
        <v>62.635750000000002</v>
      </c>
    </row>
    <row r="284" spans="1:4" ht="51" outlineLevel="2" x14ac:dyDescent="0.25">
      <c r="A284" s="25" t="s">
        <v>580</v>
      </c>
      <c r="B284" s="31" t="s">
        <v>538</v>
      </c>
      <c r="C284" s="62">
        <v>17000.36</v>
      </c>
      <c r="D284" s="62">
        <f t="shared" si="5"/>
        <v>17.000360000000001</v>
      </c>
    </row>
    <row r="285" spans="1:4" ht="25.5" outlineLevel="2" x14ac:dyDescent="0.25">
      <c r="A285" s="25" t="s">
        <v>581</v>
      </c>
      <c r="B285" s="31" t="s">
        <v>536</v>
      </c>
      <c r="C285" s="62">
        <v>75776.5</v>
      </c>
      <c r="D285" s="62">
        <f t="shared" si="5"/>
        <v>75.776499999999999</v>
      </c>
    </row>
    <row r="286" spans="1:4" ht="25.5" outlineLevel="2" x14ac:dyDescent="0.25">
      <c r="A286" s="25" t="s">
        <v>582</v>
      </c>
      <c r="B286" s="31" t="s">
        <v>537</v>
      </c>
      <c r="C286" s="62">
        <v>96159.13</v>
      </c>
      <c r="D286" s="62">
        <f t="shared" si="5"/>
        <v>96.159130000000005</v>
      </c>
    </row>
    <row r="287" spans="1:4" ht="25.5" outlineLevel="2" x14ac:dyDescent="0.25">
      <c r="A287" s="25" t="s">
        <v>583</v>
      </c>
      <c r="B287" s="31" t="s">
        <v>258</v>
      </c>
      <c r="C287" s="62">
        <v>0</v>
      </c>
      <c r="D287" s="62">
        <f t="shared" si="5"/>
        <v>0</v>
      </c>
    </row>
    <row r="288" spans="1:4" outlineLevel="1" x14ac:dyDescent="0.25">
      <c r="A288" s="18" t="s">
        <v>532</v>
      </c>
      <c r="B288" s="18" t="s">
        <v>137</v>
      </c>
      <c r="C288" s="59">
        <f>SUM(C289:C296)</f>
        <v>547681.65</v>
      </c>
      <c r="D288" s="59">
        <f t="shared" si="5"/>
        <v>547.68164999999999</v>
      </c>
    </row>
    <row r="289" spans="1:4" ht="25.5" outlineLevel="3" x14ac:dyDescent="0.25">
      <c r="A289" s="25" t="s">
        <v>584</v>
      </c>
      <c r="B289" s="31" t="s">
        <v>242</v>
      </c>
      <c r="C289" s="62">
        <v>1552.8</v>
      </c>
      <c r="D289" s="62">
        <f t="shared" si="5"/>
        <v>1.5528</v>
      </c>
    </row>
    <row r="290" spans="1:4" ht="25.5" outlineLevel="3" x14ac:dyDescent="0.25">
      <c r="A290" s="25" t="s">
        <v>585</v>
      </c>
      <c r="B290" s="31" t="s">
        <v>533</v>
      </c>
      <c r="C290" s="62">
        <v>0</v>
      </c>
      <c r="D290" s="62">
        <f t="shared" si="5"/>
        <v>0</v>
      </c>
    </row>
    <row r="291" spans="1:4" ht="25.5" outlineLevel="3" x14ac:dyDescent="0.25">
      <c r="A291" s="25" t="s">
        <v>586</v>
      </c>
      <c r="B291" s="31" t="s">
        <v>534</v>
      </c>
      <c r="C291" s="62">
        <v>41229.279999999999</v>
      </c>
      <c r="D291" s="62">
        <f t="shared" si="5"/>
        <v>41.229279999999996</v>
      </c>
    </row>
    <row r="292" spans="1:4" ht="25.5" outlineLevel="3" x14ac:dyDescent="0.25">
      <c r="A292" s="25" t="s">
        <v>587</v>
      </c>
      <c r="B292" s="31" t="s">
        <v>535</v>
      </c>
      <c r="C292" s="62">
        <v>398766.89</v>
      </c>
      <c r="D292" s="62">
        <f t="shared" si="5"/>
        <v>398.76688999999999</v>
      </c>
    </row>
    <row r="293" spans="1:4" ht="51" outlineLevel="3" x14ac:dyDescent="0.25">
      <c r="A293" s="25" t="s">
        <v>588</v>
      </c>
      <c r="B293" s="31" t="s">
        <v>538</v>
      </c>
      <c r="C293" s="62">
        <v>408.59</v>
      </c>
      <c r="D293" s="62">
        <f t="shared" si="5"/>
        <v>0.40858999999999995</v>
      </c>
    </row>
    <row r="294" spans="1:4" ht="25.5" outlineLevel="3" x14ac:dyDescent="0.25">
      <c r="A294" s="25" t="s">
        <v>589</v>
      </c>
      <c r="B294" s="31" t="s">
        <v>536</v>
      </c>
      <c r="C294" s="62">
        <v>34806</v>
      </c>
      <c r="D294" s="62">
        <f t="shared" si="5"/>
        <v>34.805999999999997</v>
      </c>
    </row>
    <row r="295" spans="1:4" ht="25.5" outlineLevel="3" x14ac:dyDescent="0.25">
      <c r="A295" s="25" t="s">
        <v>590</v>
      </c>
      <c r="B295" s="31" t="s">
        <v>537</v>
      </c>
      <c r="C295" s="62">
        <v>70918.09</v>
      </c>
      <c r="D295" s="62">
        <f t="shared" si="5"/>
        <v>70.918089999999992</v>
      </c>
    </row>
    <row r="296" spans="1:4" ht="25.5" outlineLevel="3" x14ac:dyDescent="0.25">
      <c r="A296" s="25" t="s">
        <v>591</v>
      </c>
      <c r="B296" s="31" t="s">
        <v>258</v>
      </c>
      <c r="C296" s="62">
        <v>0</v>
      </c>
      <c r="D296" s="62">
        <f t="shared" si="5"/>
        <v>0</v>
      </c>
    </row>
    <row r="297" spans="1:4" x14ac:dyDescent="0.25">
      <c r="A297" s="32" t="s">
        <v>301</v>
      </c>
      <c r="B297" s="34" t="s">
        <v>138</v>
      </c>
      <c r="C297" s="61">
        <f>C298+C307+C316</f>
        <v>2718818.85</v>
      </c>
      <c r="D297" s="61">
        <f t="shared" si="5"/>
        <v>2718.8188500000001</v>
      </c>
    </row>
    <row r="298" spans="1:4" outlineLevel="1" x14ac:dyDescent="0.25">
      <c r="A298" s="18" t="s">
        <v>302</v>
      </c>
      <c r="B298" s="18" t="s">
        <v>139</v>
      </c>
      <c r="C298" s="59">
        <f>SUM(C299:C306)</f>
        <v>0</v>
      </c>
      <c r="D298" s="59">
        <f t="shared" si="5"/>
        <v>0</v>
      </c>
    </row>
    <row r="299" spans="1:4" outlineLevel="1" x14ac:dyDescent="0.25">
      <c r="A299" s="25" t="s">
        <v>611</v>
      </c>
      <c r="B299" s="35" t="s">
        <v>242</v>
      </c>
      <c r="C299" s="60">
        <v>0</v>
      </c>
      <c r="D299" s="60">
        <f t="shared" si="5"/>
        <v>0</v>
      </c>
    </row>
    <row r="300" spans="1:4" outlineLevel="1" x14ac:dyDescent="0.25">
      <c r="A300" s="25" t="s">
        <v>612</v>
      </c>
      <c r="B300" s="35" t="s">
        <v>533</v>
      </c>
      <c r="C300" s="60">
        <v>0</v>
      </c>
      <c r="D300" s="60">
        <f t="shared" si="5"/>
        <v>0</v>
      </c>
    </row>
    <row r="301" spans="1:4" outlineLevel="1" x14ac:dyDescent="0.25">
      <c r="A301" s="25" t="s">
        <v>613</v>
      </c>
      <c r="B301" s="35" t="s">
        <v>265</v>
      </c>
      <c r="C301" s="60">
        <v>0</v>
      </c>
      <c r="D301" s="60">
        <f t="shared" si="5"/>
        <v>0</v>
      </c>
    </row>
    <row r="302" spans="1:4" outlineLevel="1" x14ac:dyDescent="0.25">
      <c r="A302" s="25" t="s">
        <v>614</v>
      </c>
      <c r="B302" s="35" t="s">
        <v>535</v>
      </c>
      <c r="C302" s="60">
        <v>0</v>
      </c>
      <c r="D302" s="60">
        <f t="shared" si="5"/>
        <v>0</v>
      </c>
    </row>
    <row r="303" spans="1:4" ht="51" outlineLevel="1" x14ac:dyDescent="0.25">
      <c r="A303" s="25" t="s">
        <v>615</v>
      </c>
      <c r="B303" s="35" t="s">
        <v>539</v>
      </c>
      <c r="C303" s="60">
        <v>0</v>
      </c>
      <c r="D303" s="60">
        <f t="shared" si="5"/>
        <v>0</v>
      </c>
    </row>
    <row r="304" spans="1:4" ht="25.5" outlineLevel="1" x14ac:dyDescent="0.25">
      <c r="A304" s="25" t="s">
        <v>616</v>
      </c>
      <c r="B304" s="35" t="s">
        <v>536</v>
      </c>
      <c r="C304" s="60">
        <v>0</v>
      </c>
      <c r="D304" s="60">
        <f t="shared" si="5"/>
        <v>0</v>
      </c>
    </row>
    <row r="305" spans="1:4" outlineLevel="1" x14ac:dyDescent="0.25">
      <c r="A305" s="25" t="s">
        <v>617</v>
      </c>
      <c r="B305" s="35" t="s">
        <v>537</v>
      </c>
      <c r="C305" s="60">
        <v>0</v>
      </c>
      <c r="D305" s="60">
        <f t="shared" si="5"/>
        <v>0</v>
      </c>
    </row>
    <row r="306" spans="1:4" outlineLevel="1" x14ac:dyDescent="0.25">
      <c r="A306" s="25" t="s">
        <v>618</v>
      </c>
      <c r="B306" s="35" t="s">
        <v>258</v>
      </c>
      <c r="C306" s="60">
        <v>0</v>
      </c>
      <c r="D306" s="60">
        <f t="shared" si="5"/>
        <v>0</v>
      </c>
    </row>
    <row r="307" spans="1:4" outlineLevel="1" x14ac:dyDescent="0.25">
      <c r="A307" s="18" t="s">
        <v>303</v>
      </c>
      <c r="B307" s="18" t="s">
        <v>140</v>
      </c>
      <c r="C307" s="59">
        <f>SUM(C308:C315)</f>
        <v>2718818.85</v>
      </c>
      <c r="D307" s="59">
        <f t="shared" si="5"/>
        <v>2718.8188500000001</v>
      </c>
    </row>
    <row r="308" spans="1:4" outlineLevel="1" x14ac:dyDescent="0.25">
      <c r="A308" s="25" t="s">
        <v>619</v>
      </c>
      <c r="B308" s="35" t="s">
        <v>242</v>
      </c>
      <c r="C308" s="60">
        <v>113752.3</v>
      </c>
      <c r="D308" s="60">
        <f t="shared" si="5"/>
        <v>113.75230000000001</v>
      </c>
    </row>
    <row r="309" spans="1:4" outlineLevel="1" x14ac:dyDescent="0.25">
      <c r="A309" s="25" t="s">
        <v>620</v>
      </c>
      <c r="B309" s="35" t="s">
        <v>533</v>
      </c>
      <c r="C309" s="60">
        <v>0</v>
      </c>
      <c r="D309" s="60">
        <f t="shared" si="5"/>
        <v>0</v>
      </c>
    </row>
    <row r="310" spans="1:4" outlineLevel="1" x14ac:dyDescent="0.25">
      <c r="A310" s="25" t="s">
        <v>621</v>
      </c>
      <c r="B310" s="35" t="s">
        <v>265</v>
      </c>
      <c r="C310" s="60">
        <v>257485.5</v>
      </c>
      <c r="D310" s="60">
        <f t="shared" si="5"/>
        <v>257.4855</v>
      </c>
    </row>
    <row r="311" spans="1:4" outlineLevel="1" x14ac:dyDescent="0.25">
      <c r="A311" s="25" t="s">
        <v>622</v>
      </c>
      <c r="B311" s="35" t="s">
        <v>535</v>
      </c>
      <c r="C311" s="60">
        <v>1677593.53</v>
      </c>
      <c r="D311" s="60">
        <f t="shared" si="5"/>
        <v>1677.5935300000001</v>
      </c>
    </row>
    <row r="312" spans="1:4" ht="51" outlineLevel="1" x14ac:dyDescent="0.25">
      <c r="A312" s="25" t="s">
        <v>623</v>
      </c>
      <c r="B312" s="35" t="s">
        <v>539</v>
      </c>
      <c r="C312" s="60">
        <v>4299.75</v>
      </c>
      <c r="D312" s="60">
        <f t="shared" si="5"/>
        <v>4.2997500000000004</v>
      </c>
    </row>
    <row r="313" spans="1:4" ht="25.5" outlineLevel="1" x14ac:dyDescent="0.25">
      <c r="A313" s="25" t="s">
        <v>624</v>
      </c>
      <c r="B313" s="35" t="s">
        <v>536</v>
      </c>
      <c r="C313" s="60">
        <v>491869.18</v>
      </c>
      <c r="D313" s="60">
        <f t="shared" si="5"/>
        <v>491.86917999999997</v>
      </c>
    </row>
    <row r="314" spans="1:4" outlineLevel="1" x14ac:dyDescent="0.25">
      <c r="A314" s="25" t="s">
        <v>625</v>
      </c>
      <c r="B314" s="35" t="s">
        <v>537</v>
      </c>
      <c r="C314" s="60">
        <v>173818.59</v>
      </c>
      <c r="D314" s="60">
        <f t="shared" si="5"/>
        <v>173.81859</v>
      </c>
    </row>
    <row r="315" spans="1:4" outlineLevel="1" x14ac:dyDescent="0.25">
      <c r="A315" s="25" t="s">
        <v>626</v>
      </c>
      <c r="B315" s="35" t="s">
        <v>258</v>
      </c>
      <c r="C315" s="60">
        <v>0</v>
      </c>
      <c r="D315" s="60">
        <f t="shared" si="5"/>
        <v>0</v>
      </c>
    </row>
    <row r="316" spans="1:4" outlineLevel="1" x14ac:dyDescent="0.25">
      <c r="A316" s="18" t="s">
        <v>304</v>
      </c>
      <c r="B316" s="18" t="s">
        <v>141</v>
      </c>
      <c r="C316" s="59">
        <f>SUM(C317:C324)</f>
        <v>0</v>
      </c>
      <c r="D316" s="59">
        <f t="shared" si="5"/>
        <v>0</v>
      </c>
    </row>
    <row r="317" spans="1:4" outlineLevel="1" x14ac:dyDescent="0.25">
      <c r="A317" s="25" t="s">
        <v>627</v>
      </c>
      <c r="B317" s="35" t="s">
        <v>242</v>
      </c>
      <c r="C317" s="60">
        <v>0</v>
      </c>
      <c r="D317" s="60">
        <f t="shared" si="5"/>
        <v>0</v>
      </c>
    </row>
    <row r="318" spans="1:4" outlineLevel="1" x14ac:dyDescent="0.25">
      <c r="A318" s="25" t="s">
        <v>628</v>
      </c>
      <c r="B318" s="35" t="s">
        <v>533</v>
      </c>
      <c r="C318" s="60">
        <v>0</v>
      </c>
      <c r="D318" s="60">
        <f t="shared" si="5"/>
        <v>0</v>
      </c>
    </row>
    <row r="319" spans="1:4" outlineLevel="1" x14ac:dyDescent="0.25">
      <c r="A319" s="25" t="s">
        <v>629</v>
      </c>
      <c r="B319" s="35" t="s">
        <v>265</v>
      </c>
      <c r="C319" s="60">
        <v>0</v>
      </c>
      <c r="D319" s="60">
        <f t="shared" si="5"/>
        <v>0</v>
      </c>
    </row>
    <row r="320" spans="1:4" outlineLevel="1" x14ac:dyDescent="0.25">
      <c r="A320" s="25" t="s">
        <v>630</v>
      </c>
      <c r="B320" s="35" t="s">
        <v>535</v>
      </c>
      <c r="C320" s="60">
        <v>0</v>
      </c>
      <c r="D320" s="60">
        <f t="shared" si="5"/>
        <v>0</v>
      </c>
    </row>
    <row r="321" spans="1:4" ht="51" outlineLevel="1" x14ac:dyDescent="0.25">
      <c r="A321" s="25" t="s">
        <v>631</v>
      </c>
      <c r="B321" s="35" t="s">
        <v>539</v>
      </c>
      <c r="C321" s="60">
        <v>0</v>
      </c>
      <c r="D321" s="60">
        <f t="shared" si="5"/>
        <v>0</v>
      </c>
    </row>
    <row r="322" spans="1:4" ht="25.5" outlineLevel="1" x14ac:dyDescent="0.25">
      <c r="A322" s="25" t="s">
        <v>632</v>
      </c>
      <c r="B322" s="35" t="s">
        <v>536</v>
      </c>
      <c r="C322" s="60">
        <v>0</v>
      </c>
      <c r="D322" s="60">
        <f t="shared" si="5"/>
        <v>0</v>
      </c>
    </row>
    <row r="323" spans="1:4" outlineLevel="1" x14ac:dyDescent="0.25">
      <c r="A323" s="25" t="s">
        <v>633</v>
      </c>
      <c r="B323" s="35" t="s">
        <v>537</v>
      </c>
      <c r="C323" s="60">
        <v>0</v>
      </c>
      <c r="D323" s="60">
        <f t="shared" si="5"/>
        <v>0</v>
      </c>
    </row>
    <row r="324" spans="1:4" outlineLevel="1" x14ac:dyDescent="0.25">
      <c r="A324" s="25" t="s">
        <v>634</v>
      </c>
      <c r="B324" s="35" t="s">
        <v>258</v>
      </c>
      <c r="C324" s="60">
        <v>0</v>
      </c>
      <c r="D324" s="60">
        <f t="shared" ref="D324:D386" si="6">C324/1000</f>
        <v>0</v>
      </c>
    </row>
    <row r="325" spans="1:4" x14ac:dyDescent="0.25">
      <c r="A325" s="32" t="s">
        <v>305</v>
      </c>
      <c r="B325" s="34" t="s">
        <v>142</v>
      </c>
      <c r="C325" s="61">
        <f>SUM(C326:C333)</f>
        <v>0</v>
      </c>
      <c r="D325" s="61">
        <f t="shared" si="6"/>
        <v>0</v>
      </c>
    </row>
    <row r="326" spans="1:4" outlineLevel="1" x14ac:dyDescent="0.25">
      <c r="A326" s="25" t="s">
        <v>635</v>
      </c>
      <c r="B326" s="35" t="s">
        <v>242</v>
      </c>
      <c r="C326" s="60">
        <v>0</v>
      </c>
      <c r="D326" s="60">
        <f t="shared" si="6"/>
        <v>0</v>
      </c>
    </row>
    <row r="327" spans="1:4" outlineLevel="1" x14ac:dyDescent="0.25">
      <c r="A327" s="25" t="s">
        <v>636</v>
      </c>
      <c r="B327" s="35" t="s">
        <v>533</v>
      </c>
      <c r="C327" s="60">
        <v>0</v>
      </c>
      <c r="D327" s="60">
        <f t="shared" si="6"/>
        <v>0</v>
      </c>
    </row>
    <row r="328" spans="1:4" outlineLevel="1" x14ac:dyDescent="0.25">
      <c r="A328" s="25" t="s">
        <v>637</v>
      </c>
      <c r="B328" s="35" t="s">
        <v>265</v>
      </c>
      <c r="C328" s="60">
        <v>0</v>
      </c>
      <c r="D328" s="60">
        <f t="shared" si="6"/>
        <v>0</v>
      </c>
    </row>
    <row r="329" spans="1:4" outlineLevel="1" x14ac:dyDescent="0.25">
      <c r="A329" s="25" t="s">
        <v>638</v>
      </c>
      <c r="B329" s="35" t="s">
        <v>535</v>
      </c>
      <c r="C329" s="60">
        <v>0</v>
      </c>
      <c r="D329" s="60">
        <f t="shared" si="6"/>
        <v>0</v>
      </c>
    </row>
    <row r="330" spans="1:4" ht="51" outlineLevel="1" x14ac:dyDescent="0.25">
      <c r="A330" s="25" t="s">
        <v>639</v>
      </c>
      <c r="B330" s="35" t="s">
        <v>539</v>
      </c>
      <c r="C330" s="60">
        <v>0</v>
      </c>
      <c r="D330" s="60">
        <f t="shared" si="6"/>
        <v>0</v>
      </c>
    </row>
    <row r="331" spans="1:4" ht="25.5" outlineLevel="1" x14ac:dyDescent="0.25">
      <c r="A331" s="25" t="s">
        <v>640</v>
      </c>
      <c r="B331" s="35" t="s">
        <v>536</v>
      </c>
      <c r="C331" s="60">
        <v>0</v>
      </c>
      <c r="D331" s="60">
        <f t="shared" si="6"/>
        <v>0</v>
      </c>
    </row>
    <row r="332" spans="1:4" outlineLevel="1" x14ac:dyDescent="0.25">
      <c r="A332" s="25" t="s">
        <v>641</v>
      </c>
      <c r="B332" s="35" t="s">
        <v>537</v>
      </c>
      <c r="C332" s="60">
        <v>0</v>
      </c>
      <c r="D332" s="60">
        <f t="shared" si="6"/>
        <v>0</v>
      </c>
    </row>
    <row r="333" spans="1:4" outlineLevel="1" x14ac:dyDescent="0.25">
      <c r="A333" s="25" t="s">
        <v>642</v>
      </c>
      <c r="B333" s="35" t="s">
        <v>258</v>
      </c>
      <c r="C333" s="60">
        <v>0</v>
      </c>
      <c r="D333" s="60">
        <f t="shared" si="6"/>
        <v>0</v>
      </c>
    </row>
    <row r="334" spans="1:4" x14ac:dyDescent="0.25">
      <c r="A334" s="32" t="s">
        <v>540</v>
      </c>
      <c r="B334" s="34" t="s">
        <v>143</v>
      </c>
      <c r="C334" s="61">
        <f>SUM(C335:C342)</f>
        <v>0</v>
      </c>
      <c r="D334" s="61">
        <f t="shared" si="6"/>
        <v>0</v>
      </c>
    </row>
    <row r="335" spans="1:4" outlineLevel="3" x14ac:dyDescent="0.25">
      <c r="A335" s="25" t="s">
        <v>643</v>
      </c>
      <c r="B335" s="35" t="s">
        <v>242</v>
      </c>
      <c r="C335" s="60">
        <v>0</v>
      </c>
      <c r="D335" s="60">
        <f t="shared" si="6"/>
        <v>0</v>
      </c>
    </row>
    <row r="336" spans="1:4" outlineLevel="3" x14ac:dyDescent="0.25">
      <c r="A336" s="25" t="s">
        <v>644</v>
      </c>
      <c r="B336" s="35" t="s">
        <v>533</v>
      </c>
      <c r="C336" s="60">
        <v>0</v>
      </c>
      <c r="D336" s="60">
        <f t="shared" si="6"/>
        <v>0</v>
      </c>
    </row>
    <row r="337" spans="1:4" outlineLevel="3" x14ac:dyDescent="0.25">
      <c r="A337" s="25" t="s">
        <v>645</v>
      </c>
      <c r="B337" s="35" t="s">
        <v>265</v>
      </c>
      <c r="C337" s="60">
        <v>0</v>
      </c>
      <c r="D337" s="60">
        <f t="shared" si="6"/>
        <v>0</v>
      </c>
    </row>
    <row r="338" spans="1:4" outlineLevel="3" x14ac:dyDescent="0.25">
      <c r="A338" s="25" t="s">
        <v>646</v>
      </c>
      <c r="B338" s="35" t="s">
        <v>535</v>
      </c>
      <c r="C338" s="60">
        <v>0</v>
      </c>
      <c r="D338" s="60">
        <f t="shared" si="6"/>
        <v>0</v>
      </c>
    </row>
    <row r="339" spans="1:4" ht="51" outlineLevel="3" x14ac:dyDescent="0.25">
      <c r="A339" s="25" t="s">
        <v>647</v>
      </c>
      <c r="B339" s="35" t="s">
        <v>539</v>
      </c>
      <c r="C339" s="60">
        <v>0</v>
      </c>
      <c r="D339" s="60">
        <f t="shared" si="6"/>
        <v>0</v>
      </c>
    </row>
    <row r="340" spans="1:4" ht="25.5" outlineLevel="3" x14ac:dyDescent="0.25">
      <c r="A340" s="25" t="s">
        <v>648</v>
      </c>
      <c r="B340" s="35" t="s">
        <v>536</v>
      </c>
      <c r="C340" s="60">
        <v>0</v>
      </c>
      <c r="D340" s="60">
        <f t="shared" si="6"/>
        <v>0</v>
      </c>
    </row>
    <row r="341" spans="1:4" outlineLevel="3" x14ac:dyDescent="0.25">
      <c r="A341" s="25" t="s">
        <v>649</v>
      </c>
      <c r="B341" s="35" t="s">
        <v>537</v>
      </c>
      <c r="C341" s="60">
        <v>0</v>
      </c>
      <c r="D341" s="60">
        <f t="shared" si="6"/>
        <v>0</v>
      </c>
    </row>
    <row r="342" spans="1:4" outlineLevel="3" x14ac:dyDescent="0.25">
      <c r="A342" s="25" t="s">
        <v>650</v>
      </c>
      <c r="B342" s="35" t="s">
        <v>258</v>
      </c>
      <c r="C342" s="60">
        <v>0</v>
      </c>
      <c r="D342" s="60">
        <f t="shared" si="6"/>
        <v>0</v>
      </c>
    </row>
    <row r="343" spans="1:4" ht="28.5" x14ac:dyDescent="0.25">
      <c r="A343" s="19" t="s">
        <v>651</v>
      </c>
      <c r="B343" s="20" t="s">
        <v>144</v>
      </c>
      <c r="C343" s="54">
        <f>C344+C349+C350+C351+C352+C353</f>
        <v>6105322.0299999993</v>
      </c>
      <c r="D343" s="54">
        <f t="shared" si="6"/>
        <v>6105.3220299999994</v>
      </c>
    </row>
    <row r="344" spans="1:4" x14ac:dyDescent="0.25">
      <c r="A344" s="32" t="s">
        <v>306</v>
      </c>
      <c r="B344" s="20" t="s">
        <v>666</v>
      </c>
      <c r="C344" s="54">
        <f>SUM(C345:C348)</f>
        <v>4428631.17</v>
      </c>
      <c r="D344" s="54">
        <f t="shared" si="6"/>
        <v>4428.6311699999997</v>
      </c>
    </row>
    <row r="345" spans="1:4" outlineLevel="2" x14ac:dyDescent="0.25">
      <c r="A345" s="36" t="s">
        <v>307</v>
      </c>
      <c r="B345" s="72" t="s">
        <v>667</v>
      </c>
      <c r="C345" s="73">
        <v>4249907.8099999996</v>
      </c>
      <c r="D345" s="73">
        <f t="shared" si="6"/>
        <v>4249.9078099999997</v>
      </c>
    </row>
    <row r="346" spans="1:4" outlineLevel="2" x14ac:dyDescent="0.25">
      <c r="A346" s="36" t="s">
        <v>669</v>
      </c>
      <c r="B346" s="72" t="s">
        <v>668</v>
      </c>
      <c r="C346" s="73">
        <v>178723.36</v>
      </c>
      <c r="D346" s="73">
        <f t="shared" si="6"/>
        <v>178.72335999999999</v>
      </c>
    </row>
    <row r="347" spans="1:4" outlineLevel="2" x14ac:dyDescent="0.25">
      <c r="A347" s="36" t="s">
        <v>670</v>
      </c>
      <c r="B347" s="72" t="s">
        <v>673</v>
      </c>
      <c r="C347" s="73">
        <v>0</v>
      </c>
      <c r="D347" s="73">
        <f t="shared" si="6"/>
        <v>0</v>
      </c>
    </row>
    <row r="348" spans="1:4" outlineLevel="2" x14ac:dyDescent="0.25">
      <c r="A348" s="36" t="s">
        <v>671</v>
      </c>
      <c r="B348" s="72" t="s">
        <v>672</v>
      </c>
      <c r="C348" s="73">
        <v>0</v>
      </c>
      <c r="D348" s="73">
        <f t="shared" si="6"/>
        <v>0</v>
      </c>
    </row>
    <row r="349" spans="1:4" x14ac:dyDescent="0.25">
      <c r="A349" s="32" t="s">
        <v>308</v>
      </c>
      <c r="B349" s="34" t="s">
        <v>145</v>
      </c>
      <c r="C349" s="61">
        <v>1468955</v>
      </c>
      <c r="D349" s="61">
        <f t="shared" si="6"/>
        <v>1468.9549999999999</v>
      </c>
    </row>
    <row r="350" spans="1:4" x14ac:dyDescent="0.25">
      <c r="A350" s="32" t="s">
        <v>309</v>
      </c>
      <c r="B350" s="34" t="s">
        <v>146</v>
      </c>
      <c r="C350" s="61">
        <v>47513.8</v>
      </c>
      <c r="D350" s="61">
        <f t="shared" si="6"/>
        <v>47.513800000000003</v>
      </c>
    </row>
    <row r="351" spans="1:4" x14ac:dyDescent="0.25">
      <c r="A351" s="32" t="s">
        <v>310</v>
      </c>
      <c r="B351" s="34" t="s">
        <v>147</v>
      </c>
      <c r="C351" s="61">
        <v>4641.5</v>
      </c>
      <c r="D351" s="61">
        <f t="shared" si="6"/>
        <v>4.6414999999999997</v>
      </c>
    </row>
    <row r="352" spans="1:4" x14ac:dyDescent="0.25">
      <c r="A352" s="32" t="s">
        <v>311</v>
      </c>
      <c r="B352" s="34" t="s">
        <v>148</v>
      </c>
      <c r="C352" s="61">
        <v>155580.56</v>
      </c>
      <c r="D352" s="61">
        <f t="shared" si="6"/>
        <v>155.58055999999999</v>
      </c>
    </row>
    <row r="353" spans="1:4" x14ac:dyDescent="0.25">
      <c r="A353" s="32" t="s">
        <v>652</v>
      </c>
      <c r="B353" s="34" t="s">
        <v>149</v>
      </c>
      <c r="C353" s="61">
        <v>0</v>
      </c>
      <c r="D353" s="61">
        <f t="shared" si="6"/>
        <v>0</v>
      </c>
    </row>
    <row r="354" spans="1:4" x14ac:dyDescent="0.25">
      <c r="A354" s="19" t="s">
        <v>653</v>
      </c>
      <c r="B354" s="20" t="s">
        <v>150</v>
      </c>
      <c r="C354" s="54">
        <f>C355+C356+C357+C365+C366+C367+C368</f>
        <v>2944385.9299999997</v>
      </c>
      <c r="D354" s="54">
        <f t="shared" si="6"/>
        <v>2944.3859299999999</v>
      </c>
    </row>
    <row r="355" spans="1:4" x14ac:dyDescent="0.25">
      <c r="A355" s="32" t="s">
        <v>312</v>
      </c>
      <c r="B355" s="34" t="s">
        <v>151</v>
      </c>
      <c r="C355" s="61">
        <v>0</v>
      </c>
      <c r="D355" s="61">
        <f t="shared" si="6"/>
        <v>0</v>
      </c>
    </row>
    <row r="356" spans="1:4" x14ac:dyDescent="0.25">
      <c r="A356" s="32" t="s">
        <v>313</v>
      </c>
      <c r="B356" s="34" t="s">
        <v>152</v>
      </c>
      <c r="C356" s="61">
        <v>633</v>
      </c>
      <c r="D356" s="61">
        <f t="shared" si="6"/>
        <v>0.63300000000000001</v>
      </c>
    </row>
    <row r="357" spans="1:4" x14ac:dyDescent="0.25">
      <c r="A357" s="32" t="s">
        <v>314</v>
      </c>
      <c r="B357" s="34" t="s">
        <v>153</v>
      </c>
      <c r="C357" s="61">
        <f>SUM(C358:C364)</f>
        <v>2906424.88</v>
      </c>
      <c r="D357" s="61">
        <f t="shared" si="6"/>
        <v>2906.42488</v>
      </c>
    </row>
    <row r="358" spans="1:4" outlineLevel="1" x14ac:dyDescent="0.25">
      <c r="A358" s="25" t="s">
        <v>657</v>
      </c>
      <c r="B358" s="2" t="s">
        <v>154</v>
      </c>
      <c r="C358" s="56">
        <v>0</v>
      </c>
      <c r="D358" s="56">
        <f t="shared" si="6"/>
        <v>0</v>
      </c>
    </row>
    <row r="359" spans="1:4" outlineLevel="1" x14ac:dyDescent="0.25">
      <c r="A359" s="25" t="s">
        <v>658</v>
      </c>
      <c r="B359" s="2" t="s">
        <v>155</v>
      </c>
      <c r="C359" s="56">
        <v>34865.85</v>
      </c>
      <c r="D359" s="56">
        <f t="shared" si="6"/>
        <v>34.865850000000002</v>
      </c>
    </row>
    <row r="360" spans="1:4" outlineLevel="1" x14ac:dyDescent="0.25">
      <c r="A360" s="25" t="s">
        <v>659</v>
      </c>
      <c r="B360" s="2" t="s">
        <v>156</v>
      </c>
      <c r="C360" s="56">
        <v>542495.19999999995</v>
      </c>
      <c r="D360" s="56">
        <f t="shared" si="6"/>
        <v>542.49519999999995</v>
      </c>
    </row>
    <row r="361" spans="1:4" outlineLevel="1" x14ac:dyDescent="0.25">
      <c r="A361" s="25" t="s">
        <v>660</v>
      </c>
      <c r="B361" s="2" t="s">
        <v>157</v>
      </c>
      <c r="C361" s="56">
        <v>125600</v>
      </c>
      <c r="D361" s="56">
        <f t="shared" si="6"/>
        <v>125.6</v>
      </c>
    </row>
    <row r="362" spans="1:4" outlineLevel="1" x14ac:dyDescent="0.25">
      <c r="A362" s="25" t="s">
        <v>661</v>
      </c>
      <c r="B362" s="2" t="s">
        <v>158</v>
      </c>
      <c r="C362" s="56">
        <v>64200</v>
      </c>
      <c r="D362" s="56">
        <f t="shared" si="6"/>
        <v>64.2</v>
      </c>
    </row>
    <row r="363" spans="1:4" outlineLevel="1" x14ac:dyDescent="0.25">
      <c r="A363" s="25" t="s">
        <v>662</v>
      </c>
      <c r="B363" s="2" t="s">
        <v>159</v>
      </c>
      <c r="C363" s="56">
        <v>2139244.83</v>
      </c>
      <c r="D363" s="56">
        <f t="shared" si="6"/>
        <v>2139.2448300000001</v>
      </c>
    </row>
    <row r="364" spans="1:4" outlineLevel="1" x14ac:dyDescent="0.25">
      <c r="A364" s="25" t="s">
        <v>663</v>
      </c>
      <c r="B364" s="2" t="s">
        <v>160</v>
      </c>
      <c r="C364" s="56">
        <v>19</v>
      </c>
      <c r="D364" s="56">
        <f t="shared" si="6"/>
        <v>1.9E-2</v>
      </c>
    </row>
    <row r="365" spans="1:4" x14ac:dyDescent="0.25">
      <c r="A365" s="32" t="s">
        <v>315</v>
      </c>
      <c r="B365" s="34" t="s">
        <v>161</v>
      </c>
      <c r="C365" s="61">
        <v>12599.75</v>
      </c>
      <c r="D365" s="61">
        <f t="shared" si="6"/>
        <v>12.59975</v>
      </c>
    </row>
    <row r="366" spans="1:4" x14ac:dyDescent="0.25">
      <c r="A366" s="32" t="s">
        <v>654</v>
      </c>
      <c r="B366" s="34" t="s">
        <v>162</v>
      </c>
      <c r="C366" s="61">
        <v>5760</v>
      </c>
      <c r="D366" s="61">
        <f t="shared" si="6"/>
        <v>5.76</v>
      </c>
    </row>
    <row r="367" spans="1:4" x14ac:dyDescent="0.25">
      <c r="A367" s="32" t="s">
        <v>655</v>
      </c>
      <c r="B367" s="34" t="s">
        <v>163</v>
      </c>
      <c r="C367" s="61">
        <v>18968.3</v>
      </c>
      <c r="D367" s="61">
        <f t="shared" si="6"/>
        <v>18.968299999999999</v>
      </c>
    </row>
    <row r="368" spans="1:4" x14ac:dyDescent="0.25">
      <c r="A368" s="32" t="s">
        <v>656</v>
      </c>
      <c r="B368" s="34" t="s">
        <v>164</v>
      </c>
      <c r="C368" s="61">
        <v>0</v>
      </c>
      <c r="D368" s="61">
        <f t="shared" si="6"/>
        <v>0</v>
      </c>
    </row>
    <row r="369" spans="1:8" x14ac:dyDescent="0.25">
      <c r="A369" s="37" t="s">
        <v>316</v>
      </c>
      <c r="B369" s="38" t="s">
        <v>317</v>
      </c>
      <c r="C369" s="63">
        <v>631385.25</v>
      </c>
      <c r="D369" s="63">
        <f t="shared" si="6"/>
        <v>631.38525000000004</v>
      </c>
    </row>
    <row r="370" spans="1:8" ht="15.75" x14ac:dyDescent="0.25">
      <c r="A370" s="39" t="s">
        <v>318</v>
      </c>
      <c r="B370" s="5" t="s">
        <v>319</v>
      </c>
      <c r="C370" s="49">
        <f>C3-C19</f>
        <v>-1738869.0500000045</v>
      </c>
      <c r="D370" s="49">
        <f t="shared" si="6"/>
        <v>-1738.8690500000046</v>
      </c>
    </row>
    <row r="371" spans="1:8" ht="15.75" x14ac:dyDescent="0.25">
      <c r="A371" s="39" t="s">
        <v>320</v>
      </c>
      <c r="B371" s="5" t="s">
        <v>321</v>
      </c>
      <c r="C371" s="49">
        <f>SUM(C372:C375)+C383</f>
        <v>1092843.78</v>
      </c>
      <c r="D371" s="49">
        <f t="shared" si="6"/>
        <v>1092.8437799999999</v>
      </c>
    </row>
    <row r="372" spans="1:8" s="170" customFormat="1" x14ac:dyDescent="0.25">
      <c r="A372" s="167" t="s">
        <v>322</v>
      </c>
      <c r="B372" s="168" t="s">
        <v>323</v>
      </c>
      <c r="C372" s="169">
        <v>22913.040000000001</v>
      </c>
      <c r="D372" s="169">
        <f t="shared" si="6"/>
        <v>22.913040000000002</v>
      </c>
    </row>
    <row r="373" spans="1:8" s="170" customFormat="1" x14ac:dyDescent="0.25">
      <c r="A373" s="167" t="s">
        <v>324</v>
      </c>
      <c r="B373" s="168" t="s">
        <v>325</v>
      </c>
      <c r="C373" s="169">
        <v>47999.7</v>
      </c>
      <c r="D373" s="169">
        <f t="shared" si="6"/>
        <v>47.999699999999997</v>
      </c>
    </row>
    <row r="374" spans="1:8" s="170" customFormat="1" x14ac:dyDescent="0.25">
      <c r="A374" s="167" t="s">
        <v>326</v>
      </c>
      <c r="B374" s="168" t="s">
        <v>327</v>
      </c>
      <c r="C374" s="169">
        <v>0</v>
      </c>
      <c r="D374" s="169">
        <f t="shared" si="6"/>
        <v>0</v>
      </c>
    </row>
    <row r="375" spans="1:8" s="170" customFormat="1" x14ac:dyDescent="0.25">
      <c r="A375" s="167" t="s">
        <v>328</v>
      </c>
      <c r="B375" s="168" t="s">
        <v>329</v>
      </c>
      <c r="C375" s="169">
        <f>SUM(C376:C382)</f>
        <v>937971.32000000007</v>
      </c>
      <c r="D375" s="169">
        <f t="shared" si="6"/>
        <v>937.97132000000011</v>
      </c>
    </row>
    <row r="376" spans="1:8" ht="15.75" customHeight="1" outlineLevel="1" x14ac:dyDescent="0.25">
      <c r="A376" s="24" t="s">
        <v>330</v>
      </c>
      <c r="B376" s="42" t="s">
        <v>331</v>
      </c>
      <c r="C376" s="65">
        <v>0</v>
      </c>
      <c r="D376" s="65">
        <f t="shared" si="6"/>
        <v>0</v>
      </c>
    </row>
    <row r="377" spans="1:8" ht="15.75" customHeight="1" outlineLevel="1" x14ac:dyDescent="0.25">
      <c r="A377" s="24" t="s">
        <v>332</v>
      </c>
      <c r="B377" s="42" t="s">
        <v>333</v>
      </c>
      <c r="C377" s="65">
        <v>0</v>
      </c>
      <c r="D377" s="65">
        <f t="shared" si="6"/>
        <v>0</v>
      </c>
    </row>
    <row r="378" spans="1:8" ht="15.75" customHeight="1" outlineLevel="1" x14ac:dyDescent="0.25">
      <c r="A378" s="24" t="s">
        <v>334</v>
      </c>
      <c r="B378" s="42" t="s">
        <v>335</v>
      </c>
      <c r="C378" s="65">
        <v>0</v>
      </c>
      <c r="D378" s="65">
        <f t="shared" si="6"/>
        <v>0</v>
      </c>
    </row>
    <row r="379" spans="1:8" ht="15.75" customHeight="1" outlineLevel="1" x14ac:dyDescent="0.25">
      <c r="A379" s="24" t="s">
        <v>336</v>
      </c>
      <c r="B379" s="42" t="s">
        <v>337</v>
      </c>
      <c r="C379" s="65">
        <v>144081.24</v>
      </c>
      <c r="D379" s="65">
        <f t="shared" si="6"/>
        <v>144.08123999999998</v>
      </c>
    </row>
    <row r="380" spans="1:8" ht="15.75" customHeight="1" outlineLevel="1" x14ac:dyDescent="0.25">
      <c r="A380" s="24" t="s">
        <v>338</v>
      </c>
      <c r="B380" s="42" t="s">
        <v>339</v>
      </c>
      <c r="C380" s="65">
        <v>93.1</v>
      </c>
      <c r="D380" s="65">
        <f t="shared" si="6"/>
        <v>9.3099999999999988E-2</v>
      </c>
    </row>
    <row r="381" spans="1:8" ht="15.75" customHeight="1" outlineLevel="1" x14ac:dyDescent="0.25">
      <c r="A381" s="24" t="s">
        <v>340</v>
      </c>
      <c r="B381" s="42" t="s">
        <v>341</v>
      </c>
      <c r="C381" s="65">
        <v>592793.43000000005</v>
      </c>
      <c r="D381" s="65">
        <f t="shared" si="6"/>
        <v>592.79343000000006</v>
      </c>
    </row>
    <row r="382" spans="1:8" ht="15.75" customHeight="1" outlineLevel="1" x14ac:dyDescent="0.25">
      <c r="A382" s="24" t="s">
        <v>342</v>
      </c>
      <c r="B382" s="42" t="s">
        <v>343</v>
      </c>
      <c r="C382" s="65">
        <v>201003.55</v>
      </c>
      <c r="D382" s="65">
        <f t="shared" si="6"/>
        <v>201.00354999999999</v>
      </c>
      <c r="H382" t="s">
        <v>937</v>
      </c>
    </row>
    <row r="383" spans="1:8" s="170" customFormat="1" x14ac:dyDescent="0.25">
      <c r="A383" s="167" t="s">
        <v>344</v>
      </c>
      <c r="B383" s="168" t="s">
        <v>345</v>
      </c>
      <c r="C383" s="169">
        <v>83959.72</v>
      </c>
      <c r="D383" s="169">
        <f t="shared" si="6"/>
        <v>83.959720000000004</v>
      </c>
    </row>
    <row r="384" spans="1:8" ht="15.75" x14ac:dyDescent="0.25">
      <c r="A384" s="39" t="s">
        <v>346</v>
      </c>
      <c r="B384" s="5" t="s">
        <v>347</v>
      </c>
      <c r="C384" s="49">
        <f>SUM(C385:C387)+C393</f>
        <v>155812.47</v>
      </c>
      <c r="D384" s="49">
        <f t="shared" si="6"/>
        <v>155.81246999999999</v>
      </c>
    </row>
    <row r="385" spans="1:8" s="170" customFormat="1" x14ac:dyDescent="0.25">
      <c r="A385" s="167" t="s">
        <v>348</v>
      </c>
      <c r="B385" s="168" t="s">
        <v>349</v>
      </c>
      <c r="C385" s="169">
        <v>0</v>
      </c>
      <c r="D385" s="169">
        <f t="shared" si="6"/>
        <v>0</v>
      </c>
    </row>
    <row r="386" spans="1:8" s="170" customFormat="1" x14ac:dyDescent="0.25">
      <c r="A386" s="167" t="s">
        <v>350</v>
      </c>
      <c r="B386" s="168" t="s">
        <v>327</v>
      </c>
      <c r="C386" s="169">
        <v>0</v>
      </c>
      <c r="D386" s="169">
        <f t="shared" si="6"/>
        <v>0</v>
      </c>
    </row>
    <row r="387" spans="1:8" s="170" customFormat="1" x14ac:dyDescent="0.25">
      <c r="A387" s="167" t="s">
        <v>351</v>
      </c>
      <c r="B387" s="168" t="s">
        <v>352</v>
      </c>
      <c r="C387" s="169">
        <f>SUM(C388:C392)</f>
        <v>93394.83</v>
      </c>
      <c r="D387" s="169">
        <f>C387/1000</f>
        <v>93.394829999999999</v>
      </c>
    </row>
    <row r="388" spans="1:8" ht="15.75" customHeight="1" outlineLevel="1" x14ac:dyDescent="0.25">
      <c r="A388" s="24" t="s">
        <v>353</v>
      </c>
      <c r="B388" s="42" t="s">
        <v>354</v>
      </c>
      <c r="C388" s="65">
        <v>0</v>
      </c>
      <c r="D388" s="65">
        <f t="shared" ref="D388:D436" si="7">C388/1000</f>
        <v>0</v>
      </c>
    </row>
    <row r="389" spans="1:8" ht="15.75" customHeight="1" outlineLevel="1" x14ac:dyDescent="0.25">
      <c r="A389" s="24" t="s">
        <v>355</v>
      </c>
      <c r="B389" s="42" t="s">
        <v>356</v>
      </c>
      <c r="C389" s="65">
        <v>0</v>
      </c>
      <c r="D389" s="65">
        <f t="shared" si="7"/>
        <v>0</v>
      </c>
    </row>
    <row r="390" spans="1:8" ht="15.75" customHeight="1" outlineLevel="1" x14ac:dyDescent="0.25">
      <c r="A390" s="24" t="s">
        <v>357</v>
      </c>
      <c r="B390" s="42" t="s">
        <v>358</v>
      </c>
      <c r="C390" s="65">
        <v>0</v>
      </c>
      <c r="D390" s="65">
        <f t="shared" si="7"/>
        <v>0</v>
      </c>
    </row>
    <row r="391" spans="1:8" ht="15.75" customHeight="1" outlineLevel="1" x14ac:dyDescent="0.25">
      <c r="A391" s="24" t="s">
        <v>359</v>
      </c>
      <c r="B391" s="42" t="s">
        <v>360</v>
      </c>
      <c r="C391" s="65">
        <v>2100</v>
      </c>
      <c r="D391" s="65">
        <f t="shared" si="7"/>
        <v>2.1</v>
      </c>
    </row>
    <row r="392" spans="1:8" ht="15.75" customHeight="1" outlineLevel="1" x14ac:dyDescent="0.25">
      <c r="A392" s="24" t="s">
        <v>361</v>
      </c>
      <c r="B392" s="42" t="s">
        <v>343</v>
      </c>
      <c r="C392" s="65">
        <v>91294.83</v>
      </c>
      <c r="D392" s="65">
        <f t="shared" si="7"/>
        <v>91.294830000000005</v>
      </c>
      <c r="H392" t="s">
        <v>938</v>
      </c>
    </row>
    <row r="393" spans="1:8" s="170" customFormat="1" x14ac:dyDescent="0.25">
      <c r="A393" s="167" t="s">
        <v>919</v>
      </c>
      <c r="B393" s="168" t="s">
        <v>920</v>
      </c>
      <c r="C393" s="169">
        <v>62417.64</v>
      </c>
      <c r="D393" s="169">
        <f t="shared" si="7"/>
        <v>62.417639999999999</v>
      </c>
    </row>
    <row r="394" spans="1:8" ht="15.75" x14ac:dyDescent="0.25">
      <c r="A394" s="39" t="s">
        <v>362</v>
      </c>
      <c r="B394" s="5" t="s">
        <v>363</v>
      </c>
      <c r="C394" s="49">
        <f>C370+C371-C384</f>
        <v>-801837.74000000441</v>
      </c>
      <c r="D394" s="49">
        <f t="shared" si="7"/>
        <v>-801.83774000000437</v>
      </c>
    </row>
    <row r="395" spans="1:8" ht="15.75" x14ac:dyDescent="0.25">
      <c r="A395" s="39" t="s">
        <v>364</v>
      </c>
      <c r="B395" s="5" t="s">
        <v>365</v>
      </c>
      <c r="C395" s="49">
        <f>C396+C401+C406+C408+C409</f>
        <v>338209.65</v>
      </c>
      <c r="D395" s="49">
        <f t="shared" si="7"/>
        <v>338.20965000000001</v>
      </c>
    </row>
    <row r="396" spans="1:8" x14ac:dyDescent="0.25">
      <c r="A396" s="28" t="s">
        <v>366</v>
      </c>
      <c r="B396" s="40" t="s">
        <v>367</v>
      </c>
      <c r="C396" s="67">
        <f>C397+C399</f>
        <v>0</v>
      </c>
      <c r="D396" s="67">
        <f t="shared" si="7"/>
        <v>0</v>
      </c>
    </row>
    <row r="397" spans="1:8" s="170" customFormat="1" x14ac:dyDescent="0.25">
      <c r="A397" s="167" t="s">
        <v>368</v>
      </c>
      <c r="B397" s="168" t="s">
        <v>369</v>
      </c>
      <c r="C397" s="169"/>
      <c r="D397" s="169">
        <f t="shared" si="7"/>
        <v>0</v>
      </c>
    </row>
    <row r="398" spans="1:8" x14ac:dyDescent="0.25">
      <c r="A398" s="24" t="s">
        <v>370</v>
      </c>
      <c r="B398" s="42" t="s">
        <v>371</v>
      </c>
      <c r="C398" s="65">
        <v>0</v>
      </c>
      <c r="D398" s="65">
        <f t="shared" si="7"/>
        <v>0</v>
      </c>
    </row>
    <row r="399" spans="1:8" s="170" customFormat="1" x14ac:dyDescent="0.25">
      <c r="A399" s="167" t="s">
        <v>372</v>
      </c>
      <c r="B399" s="168" t="s">
        <v>373</v>
      </c>
      <c r="C399" s="169"/>
      <c r="D399" s="169">
        <f t="shared" si="7"/>
        <v>0</v>
      </c>
    </row>
    <row r="400" spans="1:8" x14ac:dyDescent="0.25">
      <c r="A400" s="24" t="s">
        <v>374</v>
      </c>
      <c r="B400" s="42" t="s">
        <v>371</v>
      </c>
      <c r="C400" s="65">
        <v>0</v>
      </c>
      <c r="D400" s="65">
        <f t="shared" si="7"/>
        <v>0</v>
      </c>
    </row>
    <row r="401" spans="1:8" x14ac:dyDescent="0.25">
      <c r="A401" s="28" t="s">
        <v>375</v>
      </c>
      <c r="B401" s="40" t="s">
        <v>376</v>
      </c>
      <c r="C401" s="67">
        <f>SUM(C403:C405)</f>
        <v>338209.65</v>
      </c>
      <c r="D401" s="67">
        <f t="shared" si="7"/>
        <v>338.20965000000001</v>
      </c>
    </row>
    <row r="402" spans="1:8" x14ac:dyDescent="0.25">
      <c r="A402" s="24" t="s">
        <v>377</v>
      </c>
      <c r="B402" s="42" t="s">
        <v>169</v>
      </c>
      <c r="C402" s="65"/>
      <c r="D402" s="65">
        <f t="shared" si="7"/>
        <v>0</v>
      </c>
    </row>
    <row r="403" spans="1:8" s="170" customFormat="1" x14ac:dyDescent="0.25">
      <c r="A403" s="167" t="s">
        <v>378</v>
      </c>
      <c r="B403" s="168" t="s">
        <v>379</v>
      </c>
      <c r="C403" s="169">
        <v>0</v>
      </c>
      <c r="D403" s="169">
        <f t="shared" si="7"/>
        <v>0</v>
      </c>
    </row>
    <row r="404" spans="1:8" s="170" customFormat="1" ht="25.5" x14ac:dyDescent="0.25">
      <c r="A404" s="167" t="s">
        <v>380</v>
      </c>
      <c r="B404" s="168" t="s">
        <v>381</v>
      </c>
      <c r="C404" s="169">
        <v>337984</v>
      </c>
      <c r="D404" s="169">
        <f t="shared" si="7"/>
        <v>337.98399999999998</v>
      </c>
    </row>
    <row r="405" spans="1:8" s="170" customFormat="1" x14ac:dyDescent="0.25">
      <c r="A405" s="167" t="s">
        <v>382</v>
      </c>
      <c r="B405" s="168" t="s">
        <v>343</v>
      </c>
      <c r="C405" s="169">
        <v>225.65</v>
      </c>
      <c r="D405" s="169">
        <f t="shared" si="7"/>
        <v>0.22565000000000002</v>
      </c>
      <c r="H405" t="s">
        <v>932</v>
      </c>
    </row>
    <row r="406" spans="1:8" x14ac:dyDescent="0.25">
      <c r="A406" s="28" t="s">
        <v>383</v>
      </c>
      <c r="B406" s="40" t="s">
        <v>384</v>
      </c>
      <c r="C406" s="67"/>
      <c r="D406" s="67">
        <f t="shared" si="7"/>
        <v>0</v>
      </c>
    </row>
    <row r="407" spans="1:8" x14ac:dyDescent="0.25">
      <c r="A407" s="27" t="s">
        <v>385</v>
      </c>
      <c r="B407" s="41" t="s">
        <v>386</v>
      </c>
      <c r="C407" s="64"/>
      <c r="D407" s="64">
        <f t="shared" si="7"/>
        <v>0</v>
      </c>
    </row>
    <row r="408" spans="1:8" x14ac:dyDescent="0.25">
      <c r="A408" s="28" t="s">
        <v>387</v>
      </c>
      <c r="B408" s="40" t="s">
        <v>388</v>
      </c>
      <c r="C408" s="67"/>
      <c r="D408" s="67">
        <f t="shared" si="7"/>
        <v>0</v>
      </c>
    </row>
    <row r="409" spans="1:8" x14ac:dyDescent="0.25">
      <c r="A409" s="28" t="s">
        <v>389</v>
      </c>
      <c r="B409" s="40" t="s">
        <v>390</v>
      </c>
      <c r="C409" s="67">
        <v>0</v>
      </c>
      <c r="D409" s="67">
        <f t="shared" si="7"/>
        <v>0</v>
      </c>
      <c r="H409" t="s">
        <v>940</v>
      </c>
    </row>
    <row r="410" spans="1:8" ht="15.75" x14ac:dyDescent="0.25">
      <c r="A410" s="39" t="s">
        <v>391</v>
      </c>
      <c r="B410" s="5" t="s">
        <v>392</v>
      </c>
      <c r="C410" s="49">
        <f>C411+C419+C421+C422</f>
        <v>42202.01</v>
      </c>
      <c r="D410" s="49">
        <f t="shared" si="7"/>
        <v>42.202010000000001</v>
      </c>
    </row>
    <row r="411" spans="1:8" x14ac:dyDescent="0.25">
      <c r="A411" s="30" t="s">
        <v>393</v>
      </c>
      <c r="B411" s="43" t="s">
        <v>376</v>
      </c>
      <c r="C411" s="66">
        <f>SUM(C413:C418)</f>
        <v>14360.01</v>
      </c>
      <c r="D411" s="66">
        <f t="shared" si="7"/>
        <v>14.360010000000001</v>
      </c>
    </row>
    <row r="412" spans="1:8" x14ac:dyDescent="0.25">
      <c r="A412" s="24" t="s">
        <v>394</v>
      </c>
      <c r="B412" s="42" t="s">
        <v>395</v>
      </c>
      <c r="C412" s="65"/>
      <c r="D412" s="65">
        <f t="shared" si="7"/>
        <v>0</v>
      </c>
    </row>
    <row r="413" spans="1:8" s="170" customFormat="1" x14ac:dyDescent="0.25">
      <c r="A413" s="167" t="s">
        <v>396</v>
      </c>
      <c r="B413" s="168" t="s">
        <v>397</v>
      </c>
      <c r="C413" s="169">
        <v>0</v>
      </c>
      <c r="D413" s="169">
        <f t="shared" si="7"/>
        <v>0</v>
      </c>
    </row>
    <row r="414" spans="1:8" s="170" customFormat="1" x14ac:dyDescent="0.25">
      <c r="A414" s="167" t="s">
        <v>398</v>
      </c>
      <c r="B414" s="168" t="s">
        <v>399</v>
      </c>
      <c r="C414" s="169">
        <v>0</v>
      </c>
      <c r="D414" s="169">
        <f t="shared" si="7"/>
        <v>0</v>
      </c>
    </row>
    <row r="415" spans="1:8" s="170" customFormat="1" x14ac:dyDescent="0.25">
      <c r="A415" s="167" t="s">
        <v>400</v>
      </c>
      <c r="B415" s="168" t="s">
        <v>401</v>
      </c>
      <c r="C415" s="169">
        <v>3.47</v>
      </c>
      <c r="D415" s="169">
        <f t="shared" si="7"/>
        <v>3.47E-3</v>
      </c>
    </row>
    <row r="416" spans="1:8" s="170" customFormat="1" x14ac:dyDescent="0.25">
      <c r="A416" s="167" t="s">
        <v>402</v>
      </c>
      <c r="B416" s="168" t="s">
        <v>403</v>
      </c>
      <c r="C416" s="169">
        <v>2400</v>
      </c>
      <c r="D416" s="169">
        <f t="shared" si="7"/>
        <v>2.4</v>
      </c>
    </row>
    <row r="417" spans="1:8" s="170" customFormat="1" x14ac:dyDescent="0.25">
      <c r="A417" s="167" t="s">
        <v>404</v>
      </c>
      <c r="B417" s="168" t="s">
        <v>405</v>
      </c>
      <c r="C417" s="169">
        <v>0</v>
      </c>
      <c r="D417" s="169">
        <f t="shared" si="7"/>
        <v>0</v>
      </c>
    </row>
    <row r="418" spans="1:8" s="170" customFormat="1" x14ac:dyDescent="0.25">
      <c r="A418" s="167" t="s">
        <v>406</v>
      </c>
      <c r="B418" s="168" t="s">
        <v>343</v>
      </c>
      <c r="C418" s="169">
        <v>11956.54</v>
      </c>
      <c r="D418" s="169">
        <f t="shared" si="7"/>
        <v>11.95654</v>
      </c>
      <c r="H418" t="s">
        <v>934</v>
      </c>
    </row>
    <row r="419" spans="1:8" x14ac:dyDescent="0.25">
      <c r="A419" s="30" t="s">
        <v>407</v>
      </c>
      <c r="B419" s="43" t="s">
        <v>408</v>
      </c>
      <c r="C419" s="66">
        <v>0</v>
      </c>
      <c r="D419" s="66">
        <f t="shared" si="7"/>
        <v>0</v>
      </c>
    </row>
    <row r="420" spans="1:8" x14ac:dyDescent="0.25">
      <c r="A420" s="25" t="s">
        <v>409</v>
      </c>
      <c r="B420" s="31" t="s">
        <v>386</v>
      </c>
      <c r="C420" s="62"/>
      <c r="D420" s="62">
        <f t="shared" si="7"/>
        <v>0</v>
      </c>
    </row>
    <row r="421" spans="1:8" x14ac:dyDescent="0.25">
      <c r="A421" s="30" t="s">
        <v>410</v>
      </c>
      <c r="B421" s="43" t="s">
        <v>388</v>
      </c>
      <c r="C421" s="66"/>
      <c r="D421" s="66">
        <f t="shared" si="7"/>
        <v>0</v>
      </c>
    </row>
    <row r="422" spans="1:8" x14ac:dyDescent="0.25">
      <c r="A422" s="30" t="s">
        <v>411</v>
      </c>
      <c r="B422" s="43" t="s">
        <v>390</v>
      </c>
      <c r="C422" s="66">
        <v>27842</v>
      </c>
      <c r="D422" s="66">
        <f t="shared" si="7"/>
        <v>27.841999999999999</v>
      </c>
      <c r="H422" t="s">
        <v>935</v>
      </c>
    </row>
    <row r="423" spans="1:8" ht="15.75" x14ac:dyDescent="0.25">
      <c r="A423" s="39" t="s">
        <v>412</v>
      </c>
      <c r="B423" s="5" t="s">
        <v>413</v>
      </c>
      <c r="C423" s="49">
        <f>C394+C395-C410</f>
        <v>-505830.1000000044</v>
      </c>
      <c r="D423" s="49">
        <f t="shared" si="7"/>
        <v>-505.83010000000439</v>
      </c>
    </row>
    <row r="424" spans="1:8" ht="15.75" x14ac:dyDescent="0.25">
      <c r="A424" s="39" t="s">
        <v>414</v>
      </c>
      <c r="B424" s="5" t="s">
        <v>415</v>
      </c>
      <c r="C424" s="49">
        <v>0</v>
      </c>
      <c r="D424" s="49">
        <f t="shared" si="7"/>
        <v>0</v>
      </c>
    </row>
    <row r="425" spans="1:8" ht="31.5" x14ac:dyDescent="0.25">
      <c r="A425" s="39" t="s">
        <v>416</v>
      </c>
      <c r="B425" s="5" t="s">
        <v>417</v>
      </c>
      <c r="C425" s="49"/>
      <c r="D425" s="49">
        <f t="shared" si="7"/>
        <v>0</v>
      </c>
    </row>
    <row r="426" spans="1:8" ht="16.5" thickBot="1" x14ac:dyDescent="0.3">
      <c r="A426" s="39" t="s">
        <v>418</v>
      </c>
      <c r="B426" s="10" t="s">
        <v>419</v>
      </c>
      <c r="C426" s="68">
        <f>C423-C424-C425</f>
        <v>-505830.1000000044</v>
      </c>
      <c r="D426" s="68">
        <f t="shared" si="7"/>
        <v>-505.83010000000439</v>
      </c>
    </row>
    <row r="427" spans="1:8" ht="15.75" x14ac:dyDescent="0.25">
      <c r="A427" s="11"/>
      <c r="B427" s="12"/>
      <c r="C427" s="69"/>
      <c r="D427" s="69"/>
    </row>
    <row r="428" spans="1:8" ht="15.75" x14ac:dyDescent="0.25">
      <c r="A428" s="13"/>
      <c r="B428" s="7" t="s">
        <v>420</v>
      </c>
      <c r="C428" s="51">
        <f>SUM(C429:C436)</f>
        <v>634444.07000000007</v>
      </c>
      <c r="D428" s="51">
        <f>SUM(D429:D436)</f>
        <v>634.44407000000001</v>
      </c>
    </row>
    <row r="429" spans="1:8" ht="15.75" x14ac:dyDescent="0.25">
      <c r="A429" s="14"/>
      <c r="B429" s="8" t="s">
        <v>242</v>
      </c>
      <c r="C429" s="52"/>
      <c r="D429" s="52">
        <f t="shared" si="7"/>
        <v>0</v>
      </c>
    </row>
    <row r="430" spans="1:8" ht="15.75" x14ac:dyDescent="0.25">
      <c r="A430" s="14"/>
      <c r="B430" s="8" t="s">
        <v>533</v>
      </c>
      <c r="C430" s="52"/>
      <c r="D430" s="52">
        <f t="shared" si="7"/>
        <v>0</v>
      </c>
    </row>
    <row r="431" spans="1:8" ht="15.75" x14ac:dyDescent="0.25">
      <c r="A431" s="14"/>
      <c r="B431" s="8" t="s">
        <v>534</v>
      </c>
      <c r="C431" s="52">
        <v>127962.31</v>
      </c>
      <c r="D431" s="52">
        <f t="shared" si="7"/>
        <v>127.96231</v>
      </c>
    </row>
    <row r="432" spans="1:8" ht="15.75" x14ac:dyDescent="0.25">
      <c r="A432" s="14"/>
      <c r="B432" s="8" t="s">
        <v>535</v>
      </c>
      <c r="C432" s="52">
        <v>382624.02</v>
      </c>
      <c r="D432" s="52">
        <f t="shared" si="7"/>
        <v>382.62402000000003</v>
      </c>
    </row>
    <row r="433" spans="1:4" ht="78.75" x14ac:dyDescent="0.25">
      <c r="A433" s="14"/>
      <c r="B433" s="8" t="s">
        <v>538</v>
      </c>
      <c r="C433" s="52">
        <v>6159.08</v>
      </c>
      <c r="D433" s="52">
        <f t="shared" si="7"/>
        <v>6.1590800000000003</v>
      </c>
    </row>
    <row r="434" spans="1:4" ht="31.5" x14ac:dyDescent="0.25">
      <c r="A434" s="14"/>
      <c r="B434" s="8" t="s">
        <v>536</v>
      </c>
      <c r="C434" s="52">
        <v>13635.74</v>
      </c>
      <c r="D434" s="52">
        <f t="shared" si="7"/>
        <v>13.63574</v>
      </c>
    </row>
    <row r="435" spans="1:4" ht="15.75" x14ac:dyDescent="0.25">
      <c r="A435" s="14"/>
      <c r="B435" s="8" t="s">
        <v>537</v>
      </c>
      <c r="C435" s="52">
        <v>104062.92</v>
      </c>
      <c r="D435" s="52">
        <f t="shared" si="7"/>
        <v>104.06291999999999</v>
      </c>
    </row>
    <row r="436" spans="1:4" ht="15.75" x14ac:dyDescent="0.25">
      <c r="A436" s="14"/>
      <c r="B436" s="8" t="s">
        <v>258</v>
      </c>
      <c r="C436" s="52"/>
      <c r="D436" s="52">
        <f t="shared" si="7"/>
        <v>0</v>
      </c>
    </row>
  </sheetData>
  <conditionalFormatting sqref="B427:D427">
    <cfRule type="cellIs" dxfId="4" priority="1" stopIfTrue="1" operator="equal">
      <formula>"Wartości wyniku finansowego na 30.06.2003 r. w bilansie i w rachunku zysków i strat są takie same"</formula>
    </cfRule>
  </conditionalFormatting>
  <pageMargins left="3.937007874015748E-2" right="3.937007874015748E-2" top="0.15748031496062992" bottom="0.94488188976377951" header="0.31496062992125984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79"/>
  <sheetViews>
    <sheetView zoomScaleNormal="100" zoomScaleSheetLayoutView="80" workbookViewId="0">
      <pane xSplit="2" ySplit="2" topLeftCell="C54" activePane="bottomRight" state="frozen"/>
      <selection activeCell="C3" sqref="C3:C70"/>
      <selection pane="topRight" activeCell="C3" sqref="C3:C70"/>
      <selection pane="bottomLeft" activeCell="C3" sqref="C3:C70"/>
      <selection pane="bottomRight" activeCell="C7" sqref="C7"/>
    </sheetView>
  </sheetViews>
  <sheetFormatPr defaultColWidth="9.28515625" defaultRowHeight="12.75" outlineLevelRow="2" x14ac:dyDescent="0.25"/>
  <cols>
    <col min="1" max="1" width="7.28515625" style="75" bestFit="1" customWidth="1"/>
    <col min="2" max="2" width="53.7109375" style="75" customWidth="1"/>
    <col min="3" max="4" width="17.28515625" style="74" customWidth="1"/>
    <col min="5" max="5" width="9.28515625" style="44"/>
    <col min="6" max="6" width="38.5703125" style="44" bestFit="1" customWidth="1"/>
    <col min="7" max="7" width="42.7109375" style="44" bestFit="1" customWidth="1"/>
    <col min="8" max="16384" width="9.28515625" style="44"/>
  </cols>
  <sheetData>
    <row r="1" spans="1:6" ht="23.25" customHeight="1" x14ac:dyDescent="0.25">
      <c r="A1" s="175"/>
      <c r="B1" s="176" t="s">
        <v>165</v>
      </c>
      <c r="C1" s="184">
        <v>45016</v>
      </c>
      <c r="D1" s="177" t="s">
        <v>901</v>
      </c>
      <c r="F1" s="103" t="s">
        <v>914</v>
      </c>
    </row>
    <row r="2" spans="1:6" x14ac:dyDescent="0.25">
      <c r="A2" s="102" t="s">
        <v>897</v>
      </c>
      <c r="B2" s="101" t="s">
        <v>898</v>
      </c>
      <c r="C2" s="100" t="s">
        <v>899</v>
      </c>
      <c r="D2" s="100" t="s">
        <v>900</v>
      </c>
    </row>
    <row r="3" spans="1:6" ht="15.75" x14ac:dyDescent="0.25">
      <c r="A3" s="82" t="s">
        <v>166</v>
      </c>
      <c r="B3" s="81" t="s">
        <v>167</v>
      </c>
      <c r="C3" s="80">
        <f>C5+C7+C8+C9</f>
        <v>62661095.189999998</v>
      </c>
      <c r="D3" s="80">
        <f t="shared" ref="D3:D15" si="0">C3/1000</f>
        <v>62661.09519</v>
      </c>
      <c r="F3" s="44" t="str">
        <f>RZIS_długi!$A$3</f>
        <v>A.</v>
      </c>
    </row>
    <row r="4" spans="1:6" s="181" customFormat="1" x14ac:dyDescent="0.25">
      <c r="A4" s="178" t="s">
        <v>674</v>
      </c>
      <c r="B4" s="179" t="s">
        <v>169</v>
      </c>
      <c r="C4" s="180"/>
      <c r="D4" s="180">
        <f t="shared" si="0"/>
        <v>0</v>
      </c>
    </row>
    <row r="5" spans="1:6" x14ac:dyDescent="0.25">
      <c r="A5" s="85" t="s">
        <v>170</v>
      </c>
      <c r="B5" s="84" t="s">
        <v>171</v>
      </c>
      <c r="C5" s="83">
        <f>RZIS_długi!$C$5</f>
        <v>58556770.240000002</v>
      </c>
      <c r="D5" s="83">
        <f t="shared" si="0"/>
        <v>58556.770240000005</v>
      </c>
      <c r="F5" s="44" t="str">
        <f>RZIS_długi!$A$5</f>
        <v>A.I.</v>
      </c>
    </row>
    <row r="6" spans="1:6" s="181" customFormat="1" x14ac:dyDescent="0.25">
      <c r="A6" s="182" t="s">
        <v>172</v>
      </c>
      <c r="B6" s="179" t="s">
        <v>675</v>
      </c>
      <c r="C6" s="180">
        <v>58056319.200000003</v>
      </c>
      <c r="D6" s="180">
        <f t="shared" si="0"/>
        <v>58056.319200000005</v>
      </c>
    </row>
    <row r="7" spans="1:6" ht="25.5" x14ac:dyDescent="0.25">
      <c r="A7" s="85" t="s">
        <v>192</v>
      </c>
      <c r="B7" s="84" t="s">
        <v>193</v>
      </c>
      <c r="C7" s="83">
        <f>RZIS_długi!$C$16</f>
        <v>3435854.09</v>
      </c>
      <c r="D7" s="83">
        <f t="shared" si="0"/>
        <v>3435.8540899999998</v>
      </c>
      <c r="F7" s="44" t="str">
        <f>RZIS_długi!$A$16</f>
        <v>A.II.</v>
      </c>
    </row>
    <row r="8" spans="1:6" x14ac:dyDescent="0.25">
      <c r="A8" s="85" t="s">
        <v>194</v>
      </c>
      <c r="B8" s="84" t="s">
        <v>195</v>
      </c>
      <c r="C8" s="83">
        <f>RZIS_długi!$C$17</f>
        <v>0</v>
      </c>
      <c r="D8" s="83">
        <f t="shared" si="0"/>
        <v>0</v>
      </c>
      <c r="F8" s="44" t="str">
        <f>RZIS_długi!$A$17</f>
        <v>A.III.</v>
      </c>
    </row>
    <row r="9" spans="1:6" x14ac:dyDescent="0.25">
      <c r="A9" s="85" t="s">
        <v>196</v>
      </c>
      <c r="B9" s="84" t="s">
        <v>197</v>
      </c>
      <c r="C9" s="83">
        <f>RZIS_długi!$C$18</f>
        <v>668470.86</v>
      </c>
      <c r="D9" s="83">
        <f t="shared" si="0"/>
        <v>668.47086000000002</v>
      </c>
      <c r="F9" s="44" t="str">
        <f>RZIS_długi!$A$18</f>
        <v>A.IV.</v>
      </c>
    </row>
    <row r="10" spans="1:6" ht="15.75" x14ac:dyDescent="0.25">
      <c r="A10" s="82" t="s">
        <v>198</v>
      </c>
      <c r="B10" s="81" t="s">
        <v>199</v>
      </c>
      <c r="C10" s="80">
        <f>C11+C12+C24+C29+C31+C35+C37+C38</f>
        <v>64399964.240000002</v>
      </c>
      <c r="D10" s="80">
        <f t="shared" si="0"/>
        <v>64399.964240000001</v>
      </c>
      <c r="F10" s="44" t="str">
        <f>RZIS_długi!$A$19</f>
        <v>B.</v>
      </c>
    </row>
    <row r="11" spans="1:6" x14ac:dyDescent="0.25">
      <c r="A11" s="85" t="s">
        <v>200</v>
      </c>
      <c r="B11" s="84" t="s">
        <v>0</v>
      </c>
      <c r="C11" s="83">
        <f>RZIS_długi!$C$20</f>
        <v>1014624.54</v>
      </c>
      <c r="D11" s="83">
        <f t="shared" si="0"/>
        <v>1014.62454</v>
      </c>
      <c r="F11" s="44" t="str">
        <f>RZIS_długi!$A$20</f>
        <v>B.I.</v>
      </c>
    </row>
    <row r="12" spans="1:6" x14ac:dyDescent="0.25">
      <c r="A12" s="85" t="s">
        <v>201</v>
      </c>
      <c r="B12" s="84" t="s">
        <v>1</v>
      </c>
      <c r="C12" s="83">
        <f>C16+C19+C13</f>
        <v>2948655.6100000003</v>
      </c>
      <c r="D12" s="83">
        <f t="shared" si="0"/>
        <v>2948.6556100000003</v>
      </c>
      <c r="F12" s="44" t="str">
        <f>RZIS_długi!$A$21</f>
        <v>B.II.</v>
      </c>
    </row>
    <row r="13" spans="1:6" outlineLevel="1" x14ac:dyDescent="0.25">
      <c r="A13" s="97" t="s">
        <v>203</v>
      </c>
      <c r="B13" s="91" t="s">
        <v>913</v>
      </c>
      <c r="C13" s="90">
        <f>SUM(C14:C15)</f>
        <v>1570142.3200000003</v>
      </c>
      <c r="D13" s="90">
        <f t="shared" si="0"/>
        <v>1570.1423200000004</v>
      </c>
      <c r="F13" s="44" t="str">
        <f>RZIS_długi!$A$22</f>
        <v>B.II.1</v>
      </c>
    </row>
    <row r="14" spans="1:6" outlineLevel="2" x14ac:dyDescent="0.25">
      <c r="A14" s="95" t="s">
        <v>676</v>
      </c>
      <c r="B14" s="94" t="s">
        <v>912</v>
      </c>
      <c r="C14" s="93">
        <f>RZIS_długi!$C$37</f>
        <v>0</v>
      </c>
      <c r="D14" s="93">
        <f t="shared" si="0"/>
        <v>0</v>
      </c>
      <c r="F14" s="44" t="str">
        <f>RZIS_długi!$A$37</f>
        <v>B.II.1.15</v>
      </c>
    </row>
    <row r="15" spans="1:6" outlineLevel="2" x14ac:dyDescent="0.25">
      <c r="A15" s="95" t="s">
        <v>677</v>
      </c>
      <c r="B15" s="99" t="s">
        <v>906</v>
      </c>
      <c r="C15" s="98">
        <f>RZIS_długi!$C$22-RZIS_długi!$C$37</f>
        <v>1570142.3200000003</v>
      </c>
      <c r="D15" s="93">
        <f t="shared" si="0"/>
        <v>1570.1423200000004</v>
      </c>
      <c r="F15" s="44" t="str">
        <f>CONCATENATE(RZIS_długi!$A$22," - ",RZIS_długi!$A$37)</f>
        <v>B.II.1 - B.II.1.15</v>
      </c>
    </row>
    <row r="16" spans="1:6" outlineLevel="1" x14ac:dyDescent="0.25">
      <c r="A16" s="97" t="s">
        <v>216</v>
      </c>
      <c r="B16" s="91" t="s">
        <v>911</v>
      </c>
      <c r="C16" s="90">
        <f>SUM(C17:C18)</f>
        <v>789579.94000000006</v>
      </c>
      <c r="D16" s="90">
        <f t="shared" ref="D16:D44" si="1">C16/1000</f>
        <v>789.57994000000008</v>
      </c>
      <c r="F16" s="44" t="str">
        <f>RZIS_długi!$A$45</f>
        <v>B.II.2</v>
      </c>
    </row>
    <row r="17" spans="1:6" outlineLevel="2" x14ac:dyDescent="0.25">
      <c r="A17" s="95" t="s">
        <v>676</v>
      </c>
      <c r="B17" s="94" t="s">
        <v>910</v>
      </c>
      <c r="C17" s="93">
        <f>RZIS_długi!$C$46+RZIS_długi!$C$47+RZIS_długi!$C$48-RZIS_długi!$C$50</f>
        <v>231982.67</v>
      </c>
      <c r="D17" s="93">
        <f t="shared" si="1"/>
        <v>231.98267000000001</v>
      </c>
      <c r="F17" s="44" t="str">
        <f>CONCATENATE(RZIS_długi!$A$46," + ",RZIS_długi!$A$47," + ",RZIS_długi!$A$48," - ",RZIS_długi!$A$50)</f>
        <v>B.II.2.1 + B.II.2.2 + B.II.2.3 - B.II.2.3.2</v>
      </c>
    </row>
    <row r="18" spans="1:6" outlineLevel="2" x14ac:dyDescent="0.25">
      <c r="A18" s="95" t="s">
        <v>677</v>
      </c>
      <c r="B18" s="94" t="s">
        <v>906</v>
      </c>
      <c r="C18" s="93">
        <f>RZIS_długi!$C$58+RZIS_długi!$C$50</f>
        <v>557597.27</v>
      </c>
      <c r="D18" s="93">
        <f t="shared" si="1"/>
        <v>557.59726999999998</v>
      </c>
      <c r="F18" s="44" t="str">
        <f>CONCATENATE(RZIS_długi!$A$58," +  ",RZIS_długi!$A$50)</f>
        <v>B.II.2.4 +  B.II.2.3.2</v>
      </c>
    </row>
    <row r="19" spans="1:6" outlineLevel="1" x14ac:dyDescent="0.25">
      <c r="A19" s="97" t="s">
        <v>456</v>
      </c>
      <c r="B19" s="91" t="s">
        <v>678</v>
      </c>
      <c r="C19" s="90">
        <f>SUM(C20:C23)</f>
        <v>588933.35000000009</v>
      </c>
      <c r="D19" s="90">
        <f t="shared" si="1"/>
        <v>588.93335000000013</v>
      </c>
    </row>
    <row r="20" spans="1:6" outlineLevel="2" x14ac:dyDescent="0.25">
      <c r="A20" s="95" t="s">
        <v>793</v>
      </c>
      <c r="B20" s="94" t="s">
        <v>909</v>
      </c>
      <c r="C20" s="93">
        <f>RZIS_długi!$C$77</f>
        <v>132123.71000000002</v>
      </c>
      <c r="D20" s="93">
        <f t="shared" si="1"/>
        <v>132.12371000000002</v>
      </c>
      <c r="F20" s="44" t="str">
        <f>RZIS_długi!$A$77</f>
        <v>B.II.3.1</v>
      </c>
    </row>
    <row r="21" spans="1:6" outlineLevel="2" x14ac:dyDescent="0.25">
      <c r="A21" s="95" t="s">
        <v>795</v>
      </c>
      <c r="B21" s="94" t="s">
        <v>908</v>
      </c>
      <c r="C21" s="93">
        <f>RZIS_długi!$C$83</f>
        <v>154667.35</v>
      </c>
      <c r="D21" s="93">
        <f t="shared" si="1"/>
        <v>154.66735</v>
      </c>
      <c r="F21" s="44" t="str">
        <f>RZIS_długi!$A$83</f>
        <v>B.II.3.2.1</v>
      </c>
    </row>
    <row r="22" spans="1:6" outlineLevel="2" x14ac:dyDescent="0.25">
      <c r="A22" s="95" t="s">
        <v>797</v>
      </c>
      <c r="B22" s="94" t="s">
        <v>907</v>
      </c>
      <c r="C22" s="93">
        <f>RZIS_długi!$C$85</f>
        <v>230030.78</v>
      </c>
      <c r="D22" s="93">
        <f t="shared" si="1"/>
        <v>230.03077999999999</v>
      </c>
      <c r="F22" s="46" t="str">
        <f>RZIS_długi!$A$85</f>
        <v>B.II.3.2.3</v>
      </c>
    </row>
    <row r="23" spans="1:6" outlineLevel="2" x14ac:dyDescent="0.25">
      <c r="A23" s="95" t="s">
        <v>798</v>
      </c>
      <c r="B23" s="94" t="s">
        <v>906</v>
      </c>
      <c r="C23" s="93">
        <f>RZIS_długi!$C$84+RZIS_długi!$C$86+RZIS_długi!$C$87+RZIS_długi!$C$88</f>
        <v>72111.509999999995</v>
      </c>
      <c r="D23" s="93">
        <f t="shared" si="1"/>
        <v>72.111509999999996</v>
      </c>
      <c r="F23" s="44" t="str">
        <f>CONCATENATE(RZIS_długi!$A$84," + ",RZIS_długi!$A$86," + ",RZIS_długi!$A$87," + ",RZIS_długi!$A$88)</f>
        <v>B.II.3.2.2 + B.II.3.2.4 + B.II.3.2.5 + B.II.3.2.6</v>
      </c>
    </row>
    <row r="24" spans="1:6" x14ac:dyDescent="0.25">
      <c r="A24" s="85" t="s">
        <v>681</v>
      </c>
      <c r="B24" s="84" t="s">
        <v>65</v>
      </c>
      <c r="C24" s="83">
        <f>C25+C26</f>
        <v>26703669.960000001</v>
      </c>
      <c r="D24" s="83">
        <f t="shared" si="1"/>
        <v>26703.669959999999</v>
      </c>
      <c r="F24" s="44" t="str">
        <f>RZIS_długi!$A$89</f>
        <v>B.III</v>
      </c>
    </row>
    <row r="25" spans="1:6" outlineLevel="1" x14ac:dyDescent="0.25">
      <c r="A25" s="95" t="s">
        <v>221</v>
      </c>
      <c r="B25" s="94" t="s">
        <v>905</v>
      </c>
      <c r="C25" s="93">
        <f>RZIS_długi!$C$90</f>
        <v>2316748.1799999997</v>
      </c>
      <c r="D25" s="93">
        <f t="shared" si="1"/>
        <v>2316.7481799999996</v>
      </c>
      <c r="F25" s="44" t="str">
        <f>RZIS_długi!$A$90</f>
        <v>B.III.1</v>
      </c>
    </row>
    <row r="26" spans="1:6" outlineLevel="1" x14ac:dyDescent="0.25">
      <c r="A26" s="95" t="s">
        <v>222</v>
      </c>
      <c r="B26" s="94" t="s">
        <v>904</v>
      </c>
      <c r="C26" s="93">
        <f>C27+C28</f>
        <v>24386921.780000001</v>
      </c>
      <c r="D26" s="93">
        <f t="shared" si="1"/>
        <v>24386.921780000001</v>
      </c>
      <c r="F26" s="44" t="str">
        <f>RZIS_długi!$A$119</f>
        <v>B.III.2</v>
      </c>
    </row>
    <row r="27" spans="1:6" ht="38.25" outlineLevel="1" x14ac:dyDescent="0.25">
      <c r="A27" s="95" t="s">
        <v>903</v>
      </c>
      <c r="B27" s="94" t="s">
        <v>902</v>
      </c>
      <c r="C27" s="93">
        <f>RZIS_długi!$C$131+RZIS_długi!$C$136+RZIS_długi!$C$141</f>
        <v>9506736.9699999988</v>
      </c>
      <c r="D27" s="93">
        <f t="shared" si="1"/>
        <v>9506.7369699999981</v>
      </c>
      <c r="F27" s="44" t="str">
        <f>CONCATENATE(RZIS_długi!$A$131," + ",RZIS_długi!$A$136," + ",RZIS_długi!$A$141)</f>
        <v>B.III.2.5 + B.III.2.6 + B.III.2.7</v>
      </c>
    </row>
    <row r="28" spans="1:6" outlineLevel="1" x14ac:dyDescent="0.25">
      <c r="A28" s="95" t="s">
        <v>921</v>
      </c>
      <c r="B28" s="94" t="s">
        <v>922</v>
      </c>
      <c r="C28" s="93">
        <f>RZIS_długi!C120+RZIS_długi!C121+RZIS_długi!C122+RZIS_długi!C123+RZIS_długi!C146</f>
        <v>14880184.810000001</v>
      </c>
      <c r="D28" s="93">
        <f t="shared" si="1"/>
        <v>14880.184810000001</v>
      </c>
    </row>
    <row r="29" spans="1:6" x14ac:dyDescent="0.25">
      <c r="A29" s="85" t="s">
        <v>684</v>
      </c>
      <c r="B29" s="84" t="s">
        <v>685</v>
      </c>
      <c r="C29" s="83">
        <f>RZIS_długi!$C$147</f>
        <v>372207.17000000004</v>
      </c>
      <c r="D29" s="83">
        <f t="shared" si="1"/>
        <v>372.20717000000002</v>
      </c>
      <c r="F29" s="44" t="str">
        <f>RZIS_długi!$A$147</f>
        <v>B.IV</v>
      </c>
    </row>
    <row r="30" spans="1:6" x14ac:dyDescent="0.25">
      <c r="A30" s="96" t="s">
        <v>686</v>
      </c>
      <c r="B30" s="94" t="s">
        <v>687</v>
      </c>
      <c r="C30" s="93">
        <f>RZIS_długi!$C$151</f>
        <v>0</v>
      </c>
      <c r="D30" s="93">
        <f t="shared" si="1"/>
        <v>0</v>
      </c>
      <c r="F30" s="46" t="str">
        <f>RZIS_długi!A151</f>
        <v>B.IV.1.4</v>
      </c>
    </row>
    <row r="31" spans="1:6" x14ac:dyDescent="0.25">
      <c r="A31" s="85" t="s">
        <v>688</v>
      </c>
      <c r="B31" s="84" t="s">
        <v>121</v>
      </c>
      <c r="C31" s="83">
        <f>C32+C33+C34</f>
        <v>23679713.75</v>
      </c>
      <c r="D31" s="83">
        <f t="shared" si="1"/>
        <v>23679.713749999999</v>
      </c>
      <c r="F31" s="44" t="str">
        <f>RZIS_długi!A160</f>
        <v>B.V</v>
      </c>
    </row>
    <row r="32" spans="1:6" outlineLevel="1" x14ac:dyDescent="0.25">
      <c r="A32" s="95" t="s">
        <v>240</v>
      </c>
      <c r="B32" s="94" t="s">
        <v>689</v>
      </c>
      <c r="C32" s="93">
        <f>RZIS_długi!$C$161</f>
        <v>20960894.899999999</v>
      </c>
      <c r="D32" s="93">
        <f t="shared" si="1"/>
        <v>20960.894899999999</v>
      </c>
      <c r="F32" s="44" t="str">
        <f>RZIS_długi!A161</f>
        <v>B.V.1</v>
      </c>
    </row>
    <row r="33" spans="1:6" outlineLevel="1" x14ac:dyDescent="0.25">
      <c r="A33" s="95" t="s">
        <v>301</v>
      </c>
      <c r="B33" s="94" t="s">
        <v>690</v>
      </c>
      <c r="C33" s="93">
        <f>RZIS_długi!C297+RZIS_długi!C325</f>
        <v>2718818.85</v>
      </c>
      <c r="D33" s="93">
        <f t="shared" si="1"/>
        <v>2718.8188500000001</v>
      </c>
      <c r="F33" s="44" t="str">
        <f>CONCATENATE(RZIS_długi!A297," + ",RZIS_długi!A325)</f>
        <v>B.V.2 + B.V.3</v>
      </c>
    </row>
    <row r="34" spans="1:6" outlineLevel="1" x14ac:dyDescent="0.25">
      <c r="A34" s="95" t="s">
        <v>305</v>
      </c>
      <c r="B34" s="94" t="s">
        <v>691</v>
      </c>
      <c r="C34" s="93">
        <f>RZIS_długi!C334</f>
        <v>0</v>
      </c>
      <c r="D34" s="93">
        <f t="shared" si="1"/>
        <v>0</v>
      </c>
      <c r="F34" s="44" t="str">
        <f>RZIS_długi!A334</f>
        <v>B.V.4</v>
      </c>
    </row>
    <row r="35" spans="1:6" x14ac:dyDescent="0.25">
      <c r="A35" s="85" t="s">
        <v>692</v>
      </c>
      <c r="B35" s="84" t="s">
        <v>693</v>
      </c>
      <c r="C35" s="83">
        <f>RZIS_długi!$C$343</f>
        <v>6105322.0299999993</v>
      </c>
      <c r="D35" s="83">
        <f t="shared" si="1"/>
        <v>6105.3220299999994</v>
      </c>
    </row>
    <row r="36" spans="1:6" s="181" customFormat="1" x14ac:dyDescent="0.25">
      <c r="A36" s="178" t="s">
        <v>686</v>
      </c>
      <c r="B36" s="179" t="s">
        <v>694</v>
      </c>
      <c r="C36" s="180">
        <v>2053005.27</v>
      </c>
      <c r="D36" s="180">
        <f t="shared" si="1"/>
        <v>2053.0052700000001</v>
      </c>
    </row>
    <row r="37" spans="1:6" x14ac:dyDescent="0.25">
      <c r="A37" s="85" t="s">
        <v>695</v>
      </c>
      <c r="B37" s="84" t="s">
        <v>150</v>
      </c>
      <c r="C37" s="83">
        <f>RZIS_długi!$C$354</f>
        <v>2944385.9299999997</v>
      </c>
      <c r="D37" s="83">
        <f t="shared" si="1"/>
        <v>2944.3859299999999</v>
      </c>
      <c r="F37" s="44" t="str">
        <f>RZIS_długi!$A$354</f>
        <v>B.VII</v>
      </c>
    </row>
    <row r="38" spans="1:6" x14ac:dyDescent="0.25">
      <c r="A38" s="85" t="s">
        <v>316</v>
      </c>
      <c r="B38" s="84" t="s">
        <v>317</v>
      </c>
      <c r="C38" s="83">
        <f>RZIS_długi!$C$369</f>
        <v>631385.25</v>
      </c>
      <c r="D38" s="83">
        <f t="shared" si="1"/>
        <v>631.38525000000004</v>
      </c>
      <c r="F38" s="44" t="str">
        <f>RZIS_długi!$A$369</f>
        <v>B.VIII.</v>
      </c>
    </row>
    <row r="39" spans="1:6" ht="15.75" x14ac:dyDescent="0.25">
      <c r="A39" s="82" t="s">
        <v>318</v>
      </c>
      <c r="B39" s="81" t="s">
        <v>319</v>
      </c>
      <c r="C39" s="80">
        <f>C3-C10</f>
        <v>-1738869.0500000045</v>
      </c>
      <c r="D39" s="80">
        <f t="shared" si="1"/>
        <v>-1738.8690500000046</v>
      </c>
      <c r="F39" s="44" t="str">
        <f>RZIS_długi!$A$370</f>
        <v>C.</v>
      </c>
    </row>
    <row r="40" spans="1:6" ht="15.75" x14ac:dyDescent="0.25">
      <c r="A40" s="82" t="s">
        <v>320</v>
      </c>
      <c r="B40" s="81" t="s">
        <v>321</v>
      </c>
      <c r="C40" s="80">
        <f>SUM(C41:C45)</f>
        <v>1092843.78</v>
      </c>
      <c r="D40" s="80">
        <f t="shared" si="1"/>
        <v>1092.8437799999999</v>
      </c>
      <c r="F40" s="44" t="str">
        <f>RZIS_długi!$A$371</f>
        <v>D.</v>
      </c>
    </row>
    <row r="41" spans="1:6" outlineLevel="1" x14ac:dyDescent="0.25">
      <c r="A41" s="85" t="s">
        <v>322</v>
      </c>
      <c r="B41" s="84" t="s">
        <v>696</v>
      </c>
      <c r="C41" s="83">
        <f>RZIS_długi!$C$372</f>
        <v>22913.040000000001</v>
      </c>
      <c r="D41" s="83">
        <f t="shared" si="1"/>
        <v>22.913040000000002</v>
      </c>
      <c r="F41" s="46" t="str">
        <f>RZIS_długi!$A372</f>
        <v>D.I.</v>
      </c>
    </row>
    <row r="42" spans="1:6" outlineLevel="1" x14ac:dyDescent="0.25">
      <c r="A42" s="85" t="s">
        <v>324</v>
      </c>
      <c r="B42" s="84" t="s">
        <v>697</v>
      </c>
      <c r="C42" s="83">
        <f>RZIS_długi!$C$373</f>
        <v>47999.7</v>
      </c>
      <c r="D42" s="83">
        <f t="shared" si="1"/>
        <v>47.999699999999997</v>
      </c>
      <c r="F42" s="46" t="str">
        <f>RZIS_długi!$A373</f>
        <v>D.II.</v>
      </c>
    </row>
    <row r="43" spans="1:6" outlineLevel="1" x14ac:dyDescent="0.25">
      <c r="A43" s="85" t="s">
        <v>326</v>
      </c>
      <c r="B43" s="84" t="s">
        <v>327</v>
      </c>
      <c r="C43" s="83">
        <f>RZIS_długi!$C$374</f>
        <v>0</v>
      </c>
      <c r="D43" s="83">
        <f t="shared" si="1"/>
        <v>0</v>
      </c>
      <c r="F43" s="46" t="str">
        <f>RZIS_długi!$A374</f>
        <v>D.III.</v>
      </c>
    </row>
    <row r="44" spans="1:6" outlineLevel="1" x14ac:dyDescent="0.25">
      <c r="A44" s="85" t="s">
        <v>328</v>
      </c>
      <c r="B44" s="84" t="s">
        <v>698</v>
      </c>
      <c r="C44" s="83">
        <f>RZIS_długi!$C$375</f>
        <v>937971.32000000007</v>
      </c>
      <c r="D44" s="83">
        <f t="shared" si="1"/>
        <v>937.97132000000011</v>
      </c>
      <c r="F44" s="46" t="str">
        <f>RZIS_długi!$A375</f>
        <v>D.IV.</v>
      </c>
    </row>
    <row r="45" spans="1:6" outlineLevel="1" x14ac:dyDescent="0.25">
      <c r="A45" s="85" t="s">
        <v>344</v>
      </c>
      <c r="B45" s="84" t="str">
        <f>RZIS_długi!$B$383</f>
        <v>Przychody z tytułu najmów i dzierżaw</v>
      </c>
      <c r="C45" s="83">
        <f>RZIS_długi!$C$383</f>
        <v>83959.72</v>
      </c>
      <c r="D45" s="83"/>
      <c r="F45" s="46" t="str">
        <f>RZIS_długi!$A$383</f>
        <v>D.V.</v>
      </c>
    </row>
    <row r="46" spans="1:6" ht="15.75" x14ac:dyDescent="0.25">
      <c r="A46" s="82" t="s">
        <v>346</v>
      </c>
      <c r="B46" s="81" t="s">
        <v>347</v>
      </c>
      <c r="C46" s="80">
        <f>SUM(C47:C49)</f>
        <v>155812.47</v>
      </c>
      <c r="D46" s="80">
        <f t="shared" ref="D46:D73" si="2">C46/1000</f>
        <v>155.81246999999999</v>
      </c>
      <c r="F46" s="44" t="str">
        <f>RZIS_długi!$A384</f>
        <v>E.</v>
      </c>
    </row>
    <row r="47" spans="1:6" outlineLevel="1" x14ac:dyDescent="0.25">
      <c r="A47" s="85" t="s">
        <v>348</v>
      </c>
      <c r="B47" s="84" t="s">
        <v>699</v>
      </c>
      <c r="C47" s="83">
        <f>RZIS_długi!$C$385</f>
        <v>0</v>
      </c>
      <c r="D47" s="83">
        <f t="shared" si="2"/>
        <v>0</v>
      </c>
      <c r="F47" s="44" t="str">
        <f>RZIS_długi!$A385</f>
        <v>E.I.</v>
      </c>
    </row>
    <row r="48" spans="1:6" outlineLevel="1" x14ac:dyDescent="0.25">
      <c r="A48" s="85" t="s">
        <v>350</v>
      </c>
      <c r="B48" s="84" t="s">
        <v>327</v>
      </c>
      <c r="C48" s="83">
        <f>RZIS_długi!$C$386</f>
        <v>0</v>
      </c>
      <c r="D48" s="83">
        <f t="shared" si="2"/>
        <v>0</v>
      </c>
      <c r="F48" s="44" t="str">
        <f>RZIS_długi!$A386</f>
        <v>E.II.</v>
      </c>
    </row>
    <row r="49" spans="1:6" outlineLevel="1" x14ac:dyDescent="0.25">
      <c r="A49" s="85" t="s">
        <v>351</v>
      </c>
      <c r="B49" s="84" t="s">
        <v>700</v>
      </c>
      <c r="C49" s="83">
        <f>RZIS_długi!$C$387+RZIS_długi!C393</f>
        <v>155812.47</v>
      </c>
      <c r="D49" s="83">
        <f t="shared" si="2"/>
        <v>155.81246999999999</v>
      </c>
      <c r="F49" s="44" t="str">
        <f>CONCATENATE(RZIS_długi!$A387,"+",RZIS_długi!A393)</f>
        <v>E.III.+E.IV</v>
      </c>
    </row>
    <row r="50" spans="1:6" ht="15.75" x14ac:dyDescent="0.25">
      <c r="A50" s="82" t="s">
        <v>362</v>
      </c>
      <c r="B50" s="81" t="s">
        <v>363</v>
      </c>
      <c r="C50" s="80">
        <f>C39+C40-C46</f>
        <v>-801837.74000000441</v>
      </c>
      <c r="D50" s="80">
        <f t="shared" si="2"/>
        <v>-801.83774000000437</v>
      </c>
      <c r="F50" s="44" t="str">
        <f>RZIS_długi!$A$394</f>
        <v>F.</v>
      </c>
    </row>
    <row r="51" spans="1:6" ht="15.75" x14ac:dyDescent="0.25">
      <c r="A51" s="82" t="s">
        <v>364</v>
      </c>
      <c r="B51" s="81" t="s">
        <v>365</v>
      </c>
      <c r="C51" s="80">
        <f>C52+C57+C59+C61+C62</f>
        <v>338209.65</v>
      </c>
      <c r="D51" s="80">
        <f t="shared" si="2"/>
        <v>338.20965000000001</v>
      </c>
      <c r="F51" s="44" t="str">
        <f>RZIS_długi!$A395</f>
        <v>G.</v>
      </c>
    </row>
    <row r="52" spans="1:6" outlineLevel="1" x14ac:dyDescent="0.25">
      <c r="A52" s="85" t="s">
        <v>366</v>
      </c>
      <c r="B52" s="84" t="s">
        <v>367</v>
      </c>
      <c r="C52" s="83">
        <f>RZIS_długi!$C396</f>
        <v>0</v>
      </c>
      <c r="D52" s="83">
        <f t="shared" si="2"/>
        <v>0</v>
      </c>
      <c r="F52" s="44" t="str">
        <f>RZIS_długi!$A396</f>
        <v>G.I.</v>
      </c>
    </row>
    <row r="53" spans="1:6" outlineLevel="1" x14ac:dyDescent="0.25">
      <c r="A53" s="92" t="s">
        <v>701</v>
      </c>
      <c r="B53" s="91" t="s">
        <v>702</v>
      </c>
      <c r="C53" s="90">
        <f>RZIS_długi!$C397</f>
        <v>0</v>
      </c>
      <c r="D53" s="90">
        <f t="shared" si="2"/>
        <v>0</v>
      </c>
      <c r="F53" s="44" t="str">
        <f>RZIS_długi!$A397</f>
        <v>G.I.1</v>
      </c>
    </row>
    <row r="54" spans="1:6" outlineLevel="1" x14ac:dyDescent="0.25">
      <c r="A54" s="88" t="s">
        <v>686</v>
      </c>
      <c r="B54" s="87" t="s">
        <v>371</v>
      </c>
      <c r="C54" s="86">
        <f>RZIS_długi!$C398</f>
        <v>0</v>
      </c>
      <c r="D54" s="86">
        <f t="shared" si="2"/>
        <v>0</v>
      </c>
      <c r="F54" s="44" t="str">
        <f>RZIS_długi!$A398</f>
        <v>G.I.1.-</v>
      </c>
    </row>
    <row r="55" spans="1:6" outlineLevel="1" x14ac:dyDescent="0.25">
      <c r="A55" s="92" t="s">
        <v>703</v>
      </c>
      <c r="B55" s="91" t="s">
        <v>704</v>
      </c>
      <c r="C55" s="90">
        <f>RZIS_długi!$C399</f>
        <v>0</v>
      </c>
      <c r="D55" s="90">
        <f t="shared" si="2"/>
        <v>0</v>
      </c>
      <c r="F55" s="44" t="str">
        <f>RZIS_długi!$A399</f>
        <v>G.I.2</v>
      </c>
    </row>
    <row r="56" spans="1:6" outlineLevel="1" x14ac:dyDescent="0.25">
      <c r="A56" s="88" t="s">
        <v>686</v>
      </c>
      <c r="B56" s="87" t="s">
        <v>371</v>
      </c>
      <c r="C56" s="86">
        <f>RZIS_długi!$C400</f>
        <v>0</v>
      </c>
      <c r="D56" s="86">
        <f t="shared" si="2"/>
        <v>0</v>
      </c>
      <c r="F56" s="44" t="str">
        <f>RZIS_długi!$A400</f>
        <v>G.I.2.-</v>
      </c>
    </row>
    <row r="57" spans="1:6" outlineLevel="1" x14ac:dyDescent="0.25">
      <c r="A57" s="85" t="s">
        <v>375</v>
      </c>
      <c r="B57" s="84" t="s">
        <v>376</v>
      </c>
      <c r="C57" s="83">
        <f>RZIS_długi!$C401</f>
        <v>338209.65</v>
      </c>
      <c r="D57" s="83">
        <f t="shared" si="2"/>
        <v>338.20965000000001</v>
      </c>
      <c r="F57" s="44" t="str">
        <f>RZIS_długi!$A401</f>
        <v>G.II.</v>
      </c>
    </row>
    <row r="58" spans="1:6" outlineLevel="1" x14ac:dyDescent="0.25">
      <c r="A58" s="89" t="s">
        <v>686</v>
      </c>
      <c r="B58" s="87" t="s">
        <v>169</v>
      </c>
      <c r="C58" s="86">
        <f>RZIS_długi!$C402</f>
        <v>0</v>
      </c>
      <c r="D58" s="86">
        <f t="shared" si="2"/>
        <v>0</v>
      </c>
      <c r="F58" s="44" t="str">
        <f>RZIS_długi!$A402</f>
        <v>G.II.-</v>
      </c>
    </row>
    <row r="59" spans="1:6" outlineLevel="1" x14ac:dyDescent="0.25">
      <c r="A59" s="85" t="s">
        <v>383</v>
      </c>
      <c r="B59" s="84" t="s">
        <v>384</v>
      </c>
      <c r="C59" s="83">
        <f>RZIS_długi!$C406</f>
        <v>0</v>
      </c>
      <c r="D59" s="83">
        <f t="shared" si="2"/>
        <v>0</v>
      </c>
      <c r="F59" s="44" t="str">
        <f>RZIS_długi!$A406</f>
        <v>G.III.</v>
      </c>
    </row>
    <row r="60" spans="1:6" outlineLevel="1" x14ac:dyDescent="0.25">
      <c r="A60" s="88" t="s">
        <v>686</v>
      </c>
      <c r="B60" s="87" t="s">
        <v>386</v>
      </c>
      <c r="C60" s="86">
        <f>RZIS_długi!$C407</f>
        <v>0</v>
      </c>
      <c r="D60" s="86">
        <f t="shared" si="2"/>
        <v>0</v>
      </c>
      <c r="F60" s="44" t="str">
        <f>RZIS_długi!$A407</f>
        <v>G.III.-</v>
      </c>
    </row>
    <row r="61" spans="1:6" outlineLevel="1" x14ac:dyDescent="0.25">
      <c r="A61" s="85" t="s">
        <v>387</v>
      </c>
      <c r="B61" s="84" t="s">
        <v>388</v>
      </c>
      <c r="C61" s="83">
        <f>RZIS_długi!$C408</f>
        <v>0</v>
      </c>
      <c r="D61" s="83">
        <f t="shared" si="2"/>
        <v>0</v>
      </c>
      <c r="F61" s="44" t="str">
        <f>RZIS_długi!$A408</f>
        <v>G.IV.</v>
      </c>
    </row>
    <row r="62" spans="1:6" outlineLevel="1" x14ac:dyDescent="0.25">
      <c r="A62" s="85" t="s">
        <v>389</v>
      </c>
      <c r="B62" s="84" t="s">
        <v>390</v>
      </c>
      <c r="C62" s="83">
        <f>RZIS_długi!$C409</f>
        <v>0</v>
      </c>
      <c r="D62" s="83">
        <f t="shared" si="2"/>
        <v>0</v>
      </c>
      <c r="F62" s="44" t="str">
        <f>RZIS_długi!$A409</f>
        <v>G.V.</v>
      </c>
    </row>
    <row r="63" spans="1:6" ht="15.75" x14ac:dyDescent="0.25">
      <c r="A63" s="82" t="s">
        <v>391</v>
      </c>
      <c r="B63" s="81" t="s">
        <v>392</v>
      </c>
      <c r="C63" s="80">
        <f>C64+C66+C68+C69</f>
        <v>42202.01</v>
      </c>
      <c r="D63" s="80">
        <f t="shared" si="2"/>
        <v>42.202010000000001</v>
      </c>
      <c r="F63" s="44" t="str">
        <f>RZIS_długi!$A$410</f>
        <v>H.</v>
      </c>
    </row>
    <row r="64" spans="1:6" outlineLevel="1" x14ac:dyDescent="0.25">
      <c r="A64" s="85" t="s">
        <v>393</v>
      </c>
      <c r="B64" s="84" t="s">
        <v>376</v>
      </c>
      <c r="C64" s="83">
        <f>RZIS_długi!$C$411</f>
        <v>14360.01</v>
      </c>
      <c r="D64" s="83">
        <f t="shared" si="2"/>
        <v>14.360010000000001</v>
      </c>
      <c r="F64" s="44" t="str">
        <f>RZIS_długi!$A$411</f>
        <v>H.I.</v>
      </c>
    </row>
    <row r="65" spans="1:6" outlineLevel="1" x14ac:dyDescent="0.25">
      <c r="A65" s="88" t="s">
        <v>686</v>
      </c>
      <c r="B65" s="87" t="s">
        <v>705</v>
      </c>
      <c r="C65" s="86">
        <f>RZIS_długi!$C$412</f>
        <v>0</v>
      </c>
      <c r="D65" s="86">
        <f t="shared" si="2"/>
        <v>0</v>
      </c>
      <c r="F65" s="44" t="str">
        <f>RZIS_długi!$A$412</f>
        <v>H.I.-</v>
      </c>
    </row>
    <row r="66" spans="1:6" outlineLevel="1" x14ac:dyDescent="0.25">
      <c r="A66" s="85" t="s">
        <v>407</v>
      </c>
      <c r="B66" s="84" t="s">
        <v>706</v>
      </c>
      <c r="C66" s="83">
        <f>RZIS_długi!$C$419</f>
        <v>0</v>
      </c>
      <c r="D66" s="83">
        <f t="shared" si="2"/>
        <v>0</v>
      </c>
      <c r="F66" s="44" t="str">
        <f>RZIS_długi!$A$419</f>
        <v>H.II.</v>
      </c>
    </row>
    <row r="67" spans="1:6" outlineLevel="1" x14ac:dyDescent="0.25">
      <c r="A67" s="88" t="s">
        <v>686</v>
      </c>
      <c r="B67" s="87" t="s">
        <v>386</v>
      </c>
      <c r="C67" s="86">
        <f>RZIS_długi!$C$420</f>
        <v>0</v>
      </c>
      <c r="D67" s="86">
        <f t="shared" si="2"/>
        <v>0</v>
      </c>
      <c r="F67" s="44" t="str">
        <f>RZIS_długi!$A$420</f>
        <v>H.II.-</v>
      </c>
    </row>
    <row r="68" spans="1:6" outlineLevel="1" x14ac:dyDescent="0.25">
      <c r="A68" s="85" t="s">
        <v>410</v>
      </c>
      <c r="B68" s="84" t="s">
        <v>707</v>
      </c>
      <c r="C68" s="83">
        <f>RZIS_długi!$C$421</f>
        <v>0</v>
      </c>
      <c r="D68" s="83">
        <f t="shared" si="2"/>
        <v>0</v>
      </c>
      <c r="F68" s="44" t="str">
        <f>RZIS_długi!$A$421</f>
        <v>H.III.</v>
      </c>
    </row>
    <row r="69" spans="1:6" outlineLevel="1" x14ac:dyDescent="0.25">
      <c r="A69" s="85" t="s">
        <v>411</v>
      </c>
      <c r="B69" s="84" t="s">
        <v>390</v>
      </c>
      <c r="C69" s="83">
        <f>RZIS_długi!$C$422</f>
        <v>27842</v>
      </c>
      <c r="D69" s="83">
        <f t="shared" si="2"/>
        <v>27.841999999999999</v>
      </c>
      <c r="F69" s="44" t="str">
        <f>RZIS_długi!$A$422</f>
        <v>H.IV.</v>
      </c>
    </row>
    <row r="70" spans="1:6" ht="15.75" x14ac:dyDescent="0.25">
      <c r="A70" s="82" t="s">
        <v>412</v>
      </c>
      <c r="B70" s="81" t="s">
        <v>413</v>
      </c>
      <c r="C70" s="80">
        <f>C50+C51-C63</f>
        <v>-505830.1000000044</v>
      </c>
      <c r="D70" s="80">
        <f t="shared" si="2"/>
        <v>-505.83010000000439</v>
      </c>
      <c r="F70" s="44" t="str">
        <f>RZIS_długi!$A$423</f>
        <v>I.</v>
      </c>
    </row>
    <row r="71" spans="1:6" x14ac:dyDescent="0.25">
      <c r="A71" s="85" t="s">
        <v>414</v>
      </c>
      <c r="B71" s="84" t="s">
        <v>415</v>
      </c>
      <c r="C71" s="83">
        <f>RZIS_długi!$C$424</f>
        <v>0</v>
      </c>
      <c r="D71" s="83">
        <f t="shared" si="2"/>
        <v>0</v>
      </c>
      <c r="F71" s="44" t="str">
        <f>RZIS_długi!$A$424</f>
        <v>J.</v>
      </c>
    </row>
    <row r="72" spans="1:6" x14ac:dyDescent="0.25">
      <c r="A72" s="85" t="s">
        <v>416</v>
      </c>
      <c r="B72" s="84" t="s">
        <v>417</v>
      </c>
      <c r="C72" s="83">
        <f>RZIS_długi!$C$425</f>
        <v>0</v>
      </c>
      <c r="D72" s="83">
        <f t="shared" si="2"/>
        <v>0</v>
      </c>
      <c r="F72" s="44" t="str">
        <f>RZIS_długi!$A$425</f>
        <v>K.</v>
      </c>
    </row>
    <row r="73" spans="1:6" ht="15.75" x14ac:dyDescent="0.25">
      <c r="A73" s="82" t="s">
        <v>418</v>
      </c>
      <c r="B73" s="81" t="s">
        <v>419</v>
      </c>
      <c r="C73" s="80">
        <f>C70-C71-C72</f>
        <v>-505830.1000000044</v>
      </c>
      <c r="D73" s="80">
        <f t="shared" si="2"/>
        <v>-505.83010000000439</v>
      </c>
      <c r="F73" s="44" t="str">
        <f>RZIS_długi!$A$426</f>
        <v>L.</v>
      </c>
    </row>
    <row r="74" spans="1:6" ht="15.75" x14ac:dyDescent="0.25">
      <c r="A74" s="79"/>
      <c r="B74" s="77"/>
      <c r="C74" s="76"/>
      <c r="D74" s="76"/>
    </row>
    <row r="75" spans="1:6" ht="15.75" x14ac:dyDescent="0.25">
      <c r="A75" s="78"/>
      <c r="B75" s="77"/>
      <c r="C75" s="76"/>
      <c r="D75" s="76"/>
    </row>
    <row r="76" spans="1:6" ht="14.25" x14ac:dyDescent="0.25">
      <c r="B76" s="165" t="s">
        <v>708</v>
      </c>
      <c r="C76" s="166">
        <f>C3+C40+C51</f>
        <v>64092148.619999997</v>
      </c>
      <c r="D76" s="166">
        <f>D3+D40+D51</f>
        <v>64092.14862</v>
      </c>
    </row>
    <row r="77" spans="1:6" ht="14.25" x14ac:dyDescent="0.25">
      <c r="B77" s="165" t="s">
        <v>709</v>
      </c>
      <c r="C77" s="166">
        <f>C10+C46+C63+C71</f>
        <v>64597978.719999999</v>
      </c>
      <c r="D77" s="166">
        <f>D10+D46+D63+D71</f>
        <v>64597.978719999999</v>
      </c>
    </row>
    <row r="78" spans="1:6" ht="14.25" x14ac:dyDescent="0.25">
      <c r="B78" s="165" t="s">
        <v>710</v>
      </c>
      <c r="C78" s="166">
        <f>C76-C77</f>
        <v>-505830.10000000149</v>
      </c>
      <c r="D78" s="166">
        <f>D76-D77</f>
        <v>-505.83009999999922</v>
      </c>
    </row>
    <row r="79" spans="1:6" ht="14.25" x14ac:dyDescent="0.25">
      <c r="B79" s="165" t="s">
        <v>711</v>
      </c>
      <c r="C79" s="166">
        <f>C73+C11</f>
        <v>508794.43999999564</v>
      </c>
      <c r="D79" s="166">
        <f>D73+D11</f>
        <v>508.79443999999563</v>
      </c>
    </row>
  </sheetData>
  <sheetProtection algorithmName="SHA-512" hashValue="TMdU6rjaakSI5ch2INMqNoMAYR0Nj6T5Hs4Cm0B3PR1AEBeU01bQBQ0/jtTwKU9XTTAkXBcpwagG8Y0CBERozw==" saltValue="FZgLLPQyCHonaIMcOL6NvA==" spinCount="100000" sheet="1" objects="1" scenarios="1"/>
  <conditionalFormatting sqref="B74:D74">
    <cfRule type="cellIs" dxfId="3" priority="1" stopIfTrue="1" operator="equal">
      <formula>"Wartości wyniku finansowego na 30.06.2003 r. w bilansie i w rachunku zysków i strat są takie same"</formula>
    </cfRule>
  </conditionalFormatting>
  <conditionalFormatting sqref="B75:D75">
    <cfRule type="cellIs" dxfId="2" priority="2" stopIfTrue="1" operator="equal">
      <formula>"Wartości wyniku finansowego na 30.09.2003 r. w bilansie i w rachunku zysków i strat są takie same"</formula>
    </cfRule>
  </conditionalFormatting>
  <printOptions horizontalCentered="1" verticalCentered="1"/>
  <pageMargins left="0.25" right="0.25" top="0.75" bottom="0.75" header="0.3" footer="0.3"/>
  <pageSetup paperSize="9" scale="75" orientation="portrait" r:id="rId1"/>
  <headerFooter alignWithMargins="0"/>
  <rowBreaks count="1" manualBreakCount="1"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92"/>
  <sheetViews>
    <sheetView zoomScaleNormal="100" zoomScaleSheetLayoutView="90" workbookViewId="0">
      <pane xSplit="2" ySplit="2" topLeftCell="C3" activePane="bottomRight" state="frozen"/>
      <selection activeCell="C3" sqref="C3:C70"/>
      <selection pane="topRight" activeCell="C3" sqref="C3:C70"/>
      <selection pane="bottomLeft" activeCell="C3" sqref="C3:C70"/>
      <selection pane="bottomRight" activeCell="C91" sqref="C91"/>
    </sheetView>
  </sheetViews>
  <sheetFormatPr defaultColWidth="9.28515625" defaultRowHeight="12.75" x14ac:dyDescent="0.25"/>
  <cols>
    <col min="1" max="1" width="10.5703125" style="75" customWidth="1"/>
    <col min="2" max="2" width="63.42578125" style="75" customWidth="1"/>
    <col min="3" max="3" width="23" style="75" bestFit="1" customWidth="1"/>
    <col min="4" max="4" width="17.5703125" style="75" customWidth="1"/>
    <col min="5" max="16384" width="9.28515625" style="44"/>
  </cols>
  <sheetData>
    <row r="1" spans="1:4" s="143" customFormat="1" ht="36" customHeight="1" x14ac:dyDescent="0.25">
      <c r="A1" s="141" t="s">
        <v>712</v>
      </c>
      <c r="B1" s="107" t="s">
        <v>165</v>
      </c>
      <c r="C1" s="183">
        <v>45016</v>
      </c>
      <c r="D1" s="142" t="s">
        <v>901</v>
      </c>
    </row>
    <row r="2" spans="1:4" ht="11.25" customHeight="1" x14ac:dyDescent="0.25">
      <c r="A2" s="102" t="s">
        <v>897</v>
      </c>
      <c r="B2" s="101" t="s">
        <v>898</v>
      </c>
      <c r="C2" s="108" t="s">
        <v>899</v>
      </c>
      <c r="D2" s="108" t="s">
        <v>900</v>
      </c>
    </row>
    <row r="3" spans="1:4" ht="13.5" customHeight="1" x14ac:dyDescent="0.25">
      <c r="A3" s="109" t="s">
        <v>713</v>
      </c>
      <c r="B3" s="110" t="s">
        <v>714</v>
      </c>
      <c r="C3" s="111">
        <f>C4+C9+C18+C22+C42</f>
        <v>28773172.759999998</v>
      </c>
      <c r="D3" s="111">
        <f>C3/1000</f>
        <v>28773.172759999998</v>
      </c>
    </row>
    <row r="4" spans="1:4" s="104" customFormat="1" ht="15.75" customHeight="1" x14ac:dyDescent="0.25">
      <c r="A4" s="112" t="s">
        <v>170</v>
      </c>
      <c r="B4" s="113" t="s">
        <v>715</v>
      </c>
      <c r="C4" s="114">
        <f>SUM(C5:C8)</f>
        <v>89742.3</v>
      </c>
      <c r="D4" s="114">
        <f t="shared" ref="D4:D67" si="0">C4/1000</f>
        <v>89.7423</v>
      </c>
    </row>
    <row r="5" spans="1:4" x14ac:dyDescent="0.25">
      <c r="A5" s="115" t="s">
        <v>172</v>
      </c>
      <c r="B5" s="116" t="s">
        <v>716</v>
      </c>
      <c r="C5" s="117"/>
      <c r="D5" s="117">
        <f t="shared" si="0"/>
        <v>0</v>
      </c>
    </row>
    <row r="6" spans="1:4" x14ac:dyDescent="0.25">
      <c r="A6" s="115" t="s">
        <v>176</v>
      </c>
      <c r="B6" s="116" t="s">
        <v>717</v>
      </c>
      <c r="C6" s="117"/>
      <c r="D6" s="117">
        <f t="shared" si="0"/>
        <v>0</v>
      </c>
    </row>
    <row r="7" spans="1:4" x14ac:dyDescent="0.25">
      <c r="A7" s="115" t="s">
        <v>182</v>
      </c>
      <c r="B7" s="116" t="s">
        <v>718</v>
      </c>
      <c r="C7" s="117">
        <v>89742.3</v>
      </c>
      <c r="D7" s="117">
        <f t="shared" si="0"/>
        <v>89.7423</v>
      </c>
    </row>
    <row r="8" spans="1:4" x14ac:dyDescent="0.25">
      <c r="A8" s="115" t="s">
        <v>188</v>
      </c>
      <c r="B8" s="116" t="s">
        <v>719</v>
      </c>
      <c r="C8" s="117"/>
      <c r="D8" s="117">
        <f t="shared" si="0"/>
        <v>0</v>
      </c>
    </row>
    <row r="9" spans="1:4" s="104" customFormat="1" ht="15.75" customHeight="1" x14ac:dyDescent="0.25">
      <c r="A9" s="112" t="s">
        <v>192</v>
      </c>
      <c r="B9" s="113" t="s">
        <v>720</v>
      </c>
      <c r="C9" s="114">
        <f>C10+C16+C17</f>
        <v>28643575.659999996</v>
      </c>
      <c r="D9" s="114">
        <f t="shared" si="0"/>
        <v>28643.575659999995</v>
      </c>
    </row>
    <row r="10" spans="1:4" s="105" customFormat="1" ht="13.5" x14ac:dyDescent="0.25">
      <c r="A10" s="118" t="s">
        <v>721</v>
      </c>
      <c r="B10" s="119" t="s">
        <v>722</v>
      </c>
      <c r="C10" s="120">
        <f>SUM(C11:C15)</f>
        <v>28623344.619999997</v>
      </c>
      <c r="D10" s="120">
        <f t="shared" si="0"/>
        <v>28623.344619999996</v>
      </c>
    </row>
    <row r="11" spans="1:4" x14ac:dyDescent="0.25">
      <c r="A11" s="121" t="s">
        <v>723</v>
      </c>
      <c r="B11" s="122" t="s">
        <v>724</v>
      </c>
      <c r="C11" s="123">
        <v>7662681.5199999996</v>
      </c>
      <c r="D11" s="123">
        <f t="shared" si="0"/>
        <v>7662.6815199999992</v>
      </c>
    </row>
    <row r="12" spans="1:4" x14ac:dyDescent="0.25">
      <c r="A12" s="121" t="s">
        <v>725</v>
      </c>
      <c r="B12" s="122" t="s">
        <v>726</v>
      </c>
      <c r="C12" s="123">
        <v>9478617.0999999996</v>
      </c>
      <c r="D12" s="123">
        <f t="shared" si="0"/>
        <v>9478.6170999999995</v>
      </c>
    </row>
    <row r="13" spans="1:4" x14ac:dyDescent="0.25">
      <c r="A13" s="121" t="s">
        <v>727</v>
      </c>
      <c r="B13" s="122" t="s">
        <v>728</v>
      </c>
      <c r="C13" s="123">
        <v>401854.36</v>
      </c>
      <c r="D13" s="123">
        <f t="shared" si="0"/>
        <v>401.85435999999999</v>
      </c>
    </row>
    <row r="14" spans="1:4" x14ac:dyDescent="0.25">
      <c r="A14" s="121" t="s">
        <v>729</v>
      </c>
      <c r="B14" s="122" t="s">
        <v>730</v>
      </c>
      <c r="C14" s="123">
        <v>7059983.0199999996</v>
      </c>
      <c r="D14" s="123">
        <f t="shared" si="0"/>
        <v>7059.9830199999997</v>
      </c>
    </row>
    <row r="15" spans="1:4" x14ac:dyDescent="0.25">
      <c r="A15" s="121" t="s">
        <v>731</v>
      </c>
      <c r="B15" s="122" t="s">
        <v>732</v>
      </c>
      <c r="C15" s="123">
        <v>4020208.62</v>
      </c>
      <c r="D15" s="123">
        <f t="shared" si="0"/>
        <v>4020.2086200000003</v>
      </c>
    </row>
    <row r="16" spans="1:4" s="105" customFormat="1" ht="13.5" x14ac:dyDescent="0.25">
      <c r="A16" s="118" t="s">
        <v>733</v>
      </c>
      <c r="B16" s="119" t="s">
        <v>734</v>
      </c>
      <c r="C16" s="120">
        <v>20231.04</v>
      </c>
      <c r="D16" s="120">
        <f t="shared" si="0"/>
        <v>20.23104</v>
      </c>
    </row>
    <row r="17" spans="1:4" s="105" customFormat="1" ht="13.5" x14ac:dyDescent="0.25">
      <c r="A17" s="118" t="s">
        <v>735</v>
      </c>
      <c r="B17" s="119" t="s">
        <v>736</v>
      </c>
      <c r="C17" s="120"/>
      <c r="D17" s="120">
        <f t="shared" si="0"/>
        <v>0</v>
      </c>
    </row>
    <row r="18" spans="1:4" s="104" customFormat="1" ht="15.75" customHeight="1" x14ac:dyDescent="0.25">
      <c r="A18" s="112" t="s">
        <v>194</v>
      </c>
      <c r="B18" s="113" t="s">
        <v>737</v>
      </c>
      <c r="C18" s="114">
        <f>C19+C20+C21</f>
        <v>0</v>
      </c>
      <c r="D18" s="114">
        <f t="shared" si="0"/>
        <v>0</v>
      </c>
    </row>
    <row r="19" spans="1:4" s="105" customFormat="1" ht="13.5" x14ac:dyDescent="0.25">
      <c r="A19" s="118" t="s">
        <v>738</v>
      </c>
      <c r="B19" s="119" t="s">
        <v>739</v>
      </c>
      <c r="C19" s="120"/>
      <c r="D19" s="120">
        <f t="shared" si="0"/>
        <v>0</v>
      </c>
    </row>
    <row r="20" spans="1:4" s="105" customFormat="1" ht="27" x14ac:dyDescent="0.25">
      <c r="A20" s="118" t="s">
        <v>740</v>
      </c>
      <c r="B20" s="119" t="s">
        <v>741</v>
      </c>
      <c r="C20" s="120"/>
      <c r="D20" s="120">
        <f t="shared" si="0"/>
        <v>0</v>
      </c>
    </row>
    <row r="21" spans="1:4" s="105" customFormat="1" ht="13.5" x14ac:dyDescent="0.25">
      <c r="A21" s="118" t="s">
        <v>742</v>
      </c>
      <c r="B21" s="119" t="s">
        <v>743</v>
      </c>
      <c r="C21" s="120"/>
      <c r="D21" s="120">
        <f t="shared" si="0"/>
        <v>0</v>
      </c>
    </row>
    <row r="22" spans="1:4" s="104" customFormat="1" ht="15.75" customHeight="1" x14ac:dyDescent="0.25">
      <c r="A22" s="112" t="s">
        <v>196</v>
      </c>
      <c r="B22" s="113" t="s">
        <v>744</v>
      </c>
      <c r="C22" s="114">
        <f>C23+C24+C25+C41</f>
        <v>0</v>
      </c>
      <c r="D22" s="114">
        <f t="shared" si="0"/>
        <v>0</v>
      </c>
    </row>
    <row r="23" spans="1:4" s="105" customFormat="1" ht="13.5" x14ac:dyDescent="0.25">
      <c r="A23" s="118" t="s">
        <v>745</v>
      </c>
      <c r="B23" s="119" t="s">
        <v>746</v>
      </c>
      <c r="C23" s="120"/>
      <c r="D23" s="120">
        <f t="shared" si="0"/>
        <v>0</v>
      </c>
    </row>
    <row r="24" spans="1:4" s="105" customFormat="1" ht="13.5" x14ac:dyDescent="0.25">
      <c r="A24" s="118" t="s">
        <v>747</v>
      </c>
      <c r="B24" s="119" t="s">
        <v>715</v>
      </c>
      <c r="C24" s="120"/>
      <c r="D24" s="120">
        <f t="shared" si="0"/>
        <v>0</v>
      </c>
    </row>
    <row r="25" spans="1:4" x14ac:dyDescent="0.25">
      <c r="A25" s="124" t="s">
        <v>748</v>
      </c>
      <c r="B25" s="84" t="s">
        <v>749</v>
      </c>
      <c r="C25" s="125">
        <f>C26+C31+C36</f>
        <v>0</v>
      </c>
      <c r="D25" s="125">
        <f t="shared" si="0"/>
        <v>0</v>
      </c>
    </row>
    <row r="26" spans="1:4" x14ac:dyDescent="0.25">
      <c r="A26" s="121" t="s">
        <v>750</v>
      </c>
      <c r="B26" s="122" t="s">
        <v>386</v>
      </c>
      <c r="C26" s="123">
        <f>SUM(C27:C30)</f>
        <v>0</v>
      </c>
      <c r="D26" s="123">
        <f t="shared" si="0"/>
        <v>0</v>
      </c>
    </row>
    <row r="27" spans="1:4" s="106" customFormat="1" x14ac:dyDescent="0.25">
      <c r="A27" s="126" t="s">
        <v>751</v>
      </c>
      <c r="B27" s="87" t="s">
        <v>752</v>
      </c>
      <c r="C27" s="127"/>
      <c r="D27" s="127">
        <f t="shared" si="0"/>
        <v>0</v>
      </c>
    </row>
    <row r="28" spans="1:4" s="106" customFormat="1" x14ac:dyDescent="0.25">
      <c r="A28" s="126" t="s">
        <v>751</v>
      </c>
      <c r="B28" s="87" t="s">
        <v>753</v>
      </c>
      <c r="C28" s="127"/>
      <c r="D28" s="127">
        <f t="shared" si="0"/>
        <v>0</v>
      </c>
    </row>
    <row r="29" spans="1:4" s="106" customFormat="1" x14ac:dyDescent="0.25">
      <c r="A29" s="126" t="s">
        <v>751</v>
      </c>
      <c r="B29" s="87" t="s">
        <v>754</v>
      </c>
      <c r="C29" s="127"/>
      <c r="D29" s="127">
        <f t="shared" si="0"/>
        <v>0</v>
      </c>
    </row>
    <row r="30" spans="1:4" s="106" customFormat="1" x14ac:dyDescent="0.25">
      <c r="A30" s="126" t="s">
        <v>751</v>
      </c>
      <c r="B30" s="87" t="s">
        <v>755</v>
      </c>
      <c r="C30" s="127"/>
      <c r="D30" s="127">
        <f t="shared" si="0"/>
        <v>0</v>
      </c>
    </row>
    <row r="31" spans="1:4" ht="25.5" x14ac:dyDescent="0.25">
      <c r="A31" s="121" t="s">
        <v>756</v>
      </c>
      <c r="B31" s="122" t="s">
        <v>757</v>
      </c>
      <c r="C31" s="123">
        <f>SUM(C32:C35)</f>
        <v>0</v>
      </c>
      <c r="D31" s="123">
        <f t="shared" si="0"/>
        <v>0</v>
      </c>
    </row>
    <row r="32" spans="1:4" x14ac:dyDescent="0.25">
      <c r="A32" s="128" t="s">
        <v>758</v>
      </c>
      <c r="B32" s="94" t="s">
        <v>752</v>
      </c>
      <c r="C32" s="129"/>
      <c r="D32" s="129">
        <f t="shared" si="0"/>
        <v>0</v>
      </c>
    </row>
    <row r="33" spans="1:4" s="106" customFormat="1" x14ac:dyDescent="0.25">
      <c r="A33" s="126" t="s">
        <v>758</v>
      </c>
      <c r="B33" s="87" t="s">
        <v>753</v>
      </c>
      <c r="C33" s="127"/>
      <c r="D33" s="127">
        <f t="shared" si="0"/>
        <v>0</v>
      </c>
    </row>
    <row r="34" spans="1:4" s="106" customFormat="1" x14ac:dyDescent="0.25">
      <c r="A34" s="126" t="s">
        <v>758</v>
      </c>
      <c r="B34" s="87" t="s">
        <v>754</v>
      </c>
      <c r="C34" s="127"/>
      <c r="D34" s="127">
        <f t="shared" si="0"/>
        <v>0</v>
      </c>
    </row>
    <row r="35" spans="1:4" s="106" customFormat="1" x14ac:dyDescent="0.25">
      <c r="A35" s="126" t="s">
        <v>758</v>
      </c>
      <c r="B35" s="87" t="s">
        <v>755</v>
      </c>
      <c r="C35" s="127"/>
      <c r="D35" s="127">
        <f t="shared" si="0"/>
        <v>0</v>
      </c>
    </row>
    <row r="36" spans="1:4" x14ac:dyDescent="0.25">
      <c r="A36" s="121" t="s">
        <v>759</v>
      </c>
      <c r="B36" s="122" t="s">
        <v>760</v>
      </c>
      <c r="C36" s="123">
        <f>SUM(C37:C40)</f>
        <v>0</v>
      </c>
      <c r="D36" s="123">
        <f t="shared" si="0"/>
        <v>0</v>
      </c>
    </row>
    <row r="37" spans="1:4" s="106" customFormat="1" x14ac:dyDescent="0.25">
      <c r="A37" s="126" t="s">
        <v>761</v>
      </c>
      <c r="B37" s="87" t="s">
        <v>752</v>
      </c>
      <c r="C37" s="127"/>
      <c r="D37" s="127">
        <f t="shared" si="0"/>
        <v>0</v>
      </c>
    </row>
    <row r="38" spans="1:4" s="106" customFormat="1" x14ac:dyDescent="0.25">
      <c r="A38" s="126" t="s">
        <v>761</v>
      </c>
      <c r="B38" s="87" t="s">
        <v>753</v>
      </c>
      <c r="C38" s="127"/>
      <c r="D38" s="127">
        <f t="shared" si="0"/>
        <v>0</v>
      </c>
    </row>
    <row r="39" spans="1:4" s="106" customFormat="1" x14ac:dyDescent="0.25">
      <c r="A39" s="126" t="s">
        <v>761</v>
      </c>
      <c r="B39" s="87" t="s">
        <v>754</v>
      </c>
      <c r="C39" s="127"/>
      <c r="D39" s="127">
        <f t="shared" si="0"/>
        <v>0</v>
      </c>
    </row>
    <row r="40" spans="1:4" s="106" customFormat="1" x14ac:dyDescent="0.25">
      <c r="A40" s="126" t="s">
        <v>761</v>
      </c>
      <c r="B40" s="87" t="s">
        <v>755</v>
      </c>
      <c r="C40" s="127"/>
      <c r="D40" s="127">
        <f t="shared" si="0"/>
        <v>0</v>
      </c>
    </row>
    <row r="41" spans="1:4" s="105" customFormat="1" ht="13.5" x14ac:dyDescent="0.25">
      <c r="A41" s="118" t="s">
        <v>762</v>
      </c>
      <c r="B41" s="119" t="s">
        <v>763</v>
      </c>
      <c r="C41" s="120"/>
      <c r="D41" s="120">
        <f t="shared" si="0"/>
        <v>0</v>
      </c>
    </row>
    <row r="42" spans="1:4" s="104" customFormat="1" ht="15.75" customHeight="1" x14ac:dyDescent="0.25">
      <c r="A42" s="112" t="s">
        <v>764</v>
      </c>
      <c r="B42" s="113" t="s">
        <v>765</v>
      </c>
      <c r="C42" s="114">
        <f>C43+C44</f>
        <v>39854.800000000003</v>
      </c>
      <c r="D42" s="114">
        <f t="shared" si="0"/>
        <v>39.854800000000004</v>
      </c>
    </row>
    <row r="43" spans="1:4" s="106" customFormat="1" x14ac:dyDescent="0.25">
      <c r="A43" s="130" t="s">
        <v>766</v>
      </c>
      <c r="B43" s="131" t="s">
        <v>767</v>
      </c>
      <c r="C43" s="132"/>
      <c r="D43" s="132">
        <f t="shared" si="0"/>
        <v>0</v>
      </c>
    </row>
    <row r="44" spans="1:4" s="106" customFormat="1" x14ac:dyDescent="0.25">
      <c r="A44" s="130" t="s">
        <v>768</v>
      </c>
      <c r="B44" s="131" t="s">
        <v>769</v>
      </c>
      <c r="C44" s="132">
        <v>39854.800000000003</v>
      </c>
      <c r="D44" s="132">
        <f t="shared" si="0"/>
        <v>39.854800000000004</v>
      </c>
    </row>
    <row r="45" spans="1:4" ht="13.5" customHeight="1" x14ac:dyDescent="0.25">
      <c r="A45" s="109" t="s">
        <v>198</v>
      </c>
      <c r="B45" s="110" t="s">
        <v>770</v>
      </c>
      <c r="C45" s="111">
        <f>C46+C52+C70+C87</f>
        <v>52603537.329999991</v>
      </c>
      <c r="D45" s="111">
        <f t="shared" si="0"/>
        <v>52603.537329999992</v>
      </c>
    </row>
    <row r="46" spans="1:4" s="104" customFormat="1" ht="15.75" customHeight="1" x14ac:dyDescent="0.25">
      <c r="A46" s="112" t="s">
        <v>200</v>
      </c>
      <c r="B46" s="113" t="s">
        <v>771</v>
      </c>
      <c r="C46" s="114">
        <f>SUM(C47:C51)</f>
        <v>803037.72</v>
      </c>
      <c r="D46" s="114">
        <f t="shared" si="0"/>
        <v>803.03771999999992</v>
      </c>
    </row>
    <row r="47" spans="1:4" s="106" customFormat="1" x14ac:dyDescent="0.25">
      <c r="A47" s="130" t="s">
        <v>772</v>
      </c>
      <c r="B47" s="131" t="s">
        <v>773</v>
      </c>
      <c r="C47" s="132">
        <v>718144.5</v>
      </c>
      <c r="D47" s="132">
        <f t="shared" si="0"/>
        <v>718.14449999999999</v>
      </c>
    </row>
    <row r="48" spans="1:4" s="106" customFormat="1" x14ac:dyDescent="0.25">
      <c r="A48" s="130" t="s">
        <v>774</v>
      </c>
      <c r="B48" s="131" t="s">
        <v>775</v>
      </c>
      <c r="C48" s="132"/>
      <c r="D48" s="132">
        <f t="shared" si="0"/>
        <v>0</v>
      </c>
    </row>
    <row r="49" spans="1:4" s="106" customFormat="1" x14ac:dyDescent="0.25">
      <c r="A49" s="130" t="s">
        <v>776</v>
      </c>
      <c r="B49" s="131" t="s">
        <v>777</v>
      </c>
      <c r="C49" s="132"/>
      <c r="D49" s="132">
        <f t="shared" si="0"/>
        <v>0</v>
      </c>
    </row>
    <row r="50" spans="1:4" s="106" customFormat="1" x14ac:dyDescent="0.25">
      <c r="A50" s="130" t="s">
        <v>778</v>
      </c>
      <c r="B50" s="131" t="s">
        <v>779</v>
      </c>
      <c r="C50" s="132">
        <v>84893.22</v>
      </c>
      <c r="D50" s="132">
        <f t="shared" si="0"/>
        <v>84.893219999999999</v>
      </c>
    </row>
    <row r="51" spans="1:4" s="106" customFormat="1" x14ac:dyDescent="0.25">
      <c r="A51" s="130" t="s">
        <v>780</v>
      </c>
      <c r="B51" s="131" t="s">
        <v>781</v>
      </c>
      <c r="C51" s="132"/>
      <c r="D51" s="132">
        <f t="shared" si="0"/>
        <v>0</v>
      </c>
    </row>
    <row r="52" spans="1:4" s="104" customFormat="1" ht="15.75" customHeight="1" x14ac:dyDescent="0.25">
      <c r="A52" s="112" t="s">
        <v>201</v>
      </c>
      <c r="B52" s="113" t="s">
        <v>782</v>
      </c>
      <c r="C52" s="114">
        <f>C53+C58+C63</f>
        <v>20633629.949999999</v>
      </c>
      <c r="D52" s="114">
        <f t="shared" si="0"/>
        <v>20633.629949999999</v>
      </c>
    </row>
    <row r="53" spans="1:4" x14ac:dyDescent="0.25">
      <c r="A53" s="124" t="s">
        <v>203</v>
      </c>
      <c r="B53" s="84" t="s">
        <v>783</v>
      </c>
      <c r="C53" s="125">
        <f>C54+C57</f>
        <v>0</v>
      </c>
      <c r="D53" s="125">
        <f t="shared" si="0"/>
        <v>0</v>
      </c>
    </row>
    <row r="54" spans="1:4" x14ac:dyDescent="0.25">
      <c r="A54" s="121" t="s">
        <v>784</v>
      </c>
      <c r="B54" s="122" t="s">
        <v>785</v>
      </c>
      <c r="C54" s="123">
        <f>SUM(C55:C56)</f>
        <v>0</v>
      </c>
      <c r="D54" s="123">
        <f t="shared" si="0"/>
        <v>0</v>
      </c>
    </row>
    <row r="55" spans="1:4" s="106" customFormat="1" x14ac:dyDescent="0.25">
      <c r="A55" s="126" t="s">
        <v>786</v>
      </c>
      <c r="B55" s="87" t="s">
        <v>923</v>
      </c>
      <c r="C55" s="127"/>
      <c r="D55" s="127">
        <f t="shared" si="0"/>
        <v>0</v>
      </c>
    </row>
    <row r="56" spans="1:4" s="106" customFormat="1" x14ac:dyDescent="0.25">
      <c r="A56" s="126" t="s">
        <v>786</v>
      </c>
      <c r="B56" s="87" t="s">
        <v>924</v>
      </c>
      <c r="C56" s="127"/>
      <c r="D56" s="127">
        <f t="shared" si="0"/>
        <v>0</v>
      </c>
    </row>
    <row r="57" spans="1:4" x14ac:dyDescent="0.25">
      <c r="A57" s="121" t="s">
        <v>677</v>
      </c>
      <c r="B57" s="122" t="s">
        <v>787</v>
      </c>
      <c r="C57" s="123"/>
      <c r="D57" s="123">
        <f t="shared" si="0"/>
        <v>0</v>
      </c>
    </row>
    <row r="58" spans="1:4" ht="25.5" x14ac:dyDescent="0.25">
      <c r="A58" s="124" t="s">
        <v>216</v>
      </c>
      <c r="B58" s="84" t="s">
        <v>789</v>
      </c>
      <c r="C58" s="125">
        <f>C59+C62</f>
        <v>0</v>
      </c>
      <c r="D58" s="125">
        <f t="shared" si="0"/>
        <v>0</v>
      </c>
    </row>
    <row r="59" spans="1:4" x14ac:dyDescent="0.25">
      <c r="A59" s="121" t="s">
        <v>679</v>
      </c>
      <c r="B59" s="122" t="s">
        <v>785</v>
      </c>
      <c r="C59" s="123">
        <f>SUM(C60:C61)</f>
        <v>0</v>
      </c>
      <c r="D59" s="123">
        <f t="shared" si="0"/>
        <v>0</v>
      </c>
    </row>
    <row r="60" spans="1:4" s="106" customFormat="1" x14ac:dyDescent="0.25">
      <c r="A60" s="126" t="s">
        <v>790</v>
      </c>
      <c r="B60" s="87" t="s">
        <v>923</v>
      </c>
      <c r="C60" s="127"/>
      <c r="D60" s="127">
        <f t="shared" si="0"/>
        <v>0</v>
      </c>
    </row>
    <row r="61" spans="1:4" s="106" customFormat="1" x14ac:dyDescent="0.25">
      <c r="A61" s="126" t="s">
        <v>790</v>
      </c>
      <c r="B61" s="87" t="s">
        <v>924</v>
      </c>
      <c r="C61" s="127"/>
      <c r="D61" s="127">
        <f t="shared" si="0"/>
        <v>0</v>
      </c>
    </row>
    <row r="62" spans="1:4" x14ac:dyDescent="0.25">
      <c r="A62" s="121" t="s">
        <v>680</v>
      </c>
      <c r="B62" s="122" t="s">
        <v>787</v>
      </c>
      <c r="C62" s="123"/>
      <c r="D62" s="123">
        <f t="shared" si="0"/>
        <v>0</v>
      </c>
    </row>
    <row r="63" spans="1:4" x14ac:dyDescent="0.25">
      <c r="A63" s="124" t="s">
        <v>456</v>
      </c>
      <c r="B63" s="84" t="s">
        <v>792</v>
      </c>
      <c r="C63" s="125">
        <f>C64+C67+C68+C69</f>
        <v>20633629.949999999</v>
      </c>
      <c r="D63" s="125">
        <f t="shared" si="0"/>
        <v>20633.629949999999</v>
      </c>
    </row>
    <row r="64" spans="1:4" x14ac:dyDescent="0.25">
      <c r="A64" s="121" t="s">
        <v>793</v>
      </c>
      <c r="B64" s="122" t="s">
        <v>785</v>
      </c>
      <c r="C64" s="123">
        <f>SUM(C65:C66)</f>
        <v>20169915.789999999</v>
      </c>
      <c r="D64" s="123">
        <f t="shared" si="0"/>
        <v>20169.915789999999</v>
      </c>
    </row>
    <row r="65" spans="1:4" s="106" customFormat="1" x14ac:dyDescent="0.25">
      <c r="A65" s="126" t="s">
        <v>794</v>
      </c>
      <c r="B65" s="87" t="s">
        <v>923</v>
      </c>
      <c r="C65" s="127">
        <v>20169915.789999999</v>
      </c>
      <c r="D65" s="127">
        <f t="shared" si="0"/>
        <v>20169.915789999999</v>
      </c>
    </row>
    <row r="66" spans="1:4" s="106" customFormat="1" x14ac:dyDescent="0.25">
      <c r="A66" s="126" t="s">
        <v>794</v>
      </c>
      <c r="B66" s="87" t="s">
        <v>924</v>
      </c>
      <c r="C66" s="127"/>
      <c r="D66" s="127">
        <f t="shared" si="0"/>
        <v>0</v>
      </c>
    </row>
    <row r="67" spans="1:4" ht="25.5" x14ac:dyDescent="0.25">
      <c r="A67" s="121" t="s">
        <v>795</v>
      </c>
      <c r="B67" s="122" t="s">
        <v>796</v>
      </c>
      <c r="C67" s="123"/>
      <c r="D67" s="123">
        <f t="shared" si="0"/>
        <v>0</v>
      </c>
    </row>
    <row r="68" spans="1:4" x14ac:dyDescent="0.25">
      <c r="A68" s="121" t="s">
        <v>797</v>
      </c>
      <c r="B68" s="122" t="s">
        <v>787</v>
      </c>
      <c r="C68" s="123">
        <v>463714.16</v>
      </c>
      <c r="D68" s="123">
        <f t="shared" ref="D68:D92" si="1">C68/1000</f>
        <v>463.71415999999999</v>
      </c>
    </row>
    <row r="69" spans="1:4" x14ac:dyDescent="0.25">
      <c r="A69" s="121" t="s">
        <v>798</v>
      </c>
      <c r="B69" s="122" t="s">
        <v>799</v>
      </c>
      <c r="C69" s="123"/>
      <c r="D69" s="123">
        <f t="shared" si="1"/>
        <v>0</v>
      </c>
    </row>
    <row r="70" spans="1:4" s="104" customFormat="1" ht="15.75" customHeight="1" x14ac:dyDescent="0.25">
      <c r="A70" s="112" t="s">
        <v>681</v>
      </c>
      <c r="B70" s="113" t="s">
        <v>800</v>
      </c>
      <c r="C70" s="114">
        <f>C71+C86</f>
        <v>27630186.649999999</v>
      </c>
      <c r="D70" s="114">
        <f t="shared" si="1"/>
        <v>27630.18665</v>
      </c>
    </row>
    <row r="71" spans="1:4" x14ac:dyDescent="0.25">
      <c r="A71" s="124" t="s">
        <v>221</v>
      </c>
      <c r="B71" s="84" t="s">
        <v>801</v>
      </c>
      <c r="C71" s="125">
        <f>C72+C77+C82</f>
        <v>27630186.649999999</v>
      </c>
      <c r="D71" s="125">
        <f t="shared" si="1"/>
        <v>27630.18665</v>
      </c>
    </row>
    <row r="72" spans="1:4" x14ac:dyDescent="0.25">
      <c r="A72" s="121" t="s">
        <v>802</v>
      </c>
      <c r="B72" s="122" t="s">
        <v>386</v>
      </c>
      <c r="C72" s="123">
        <f>SUM(C73:C76)</f>
        <v>0</v>
      </c>
      <c r="D72" s="123">
        <f t="shared" si="1"/>
        <v>0</v>
      </c>
    </row>
    <row r="73" spans="1:4" s="106" customFormat="1" x14ac:dyDescent="0.25">
      <c r="A73" s="126" t="s">
        <v>803</v>
      </c>
      <c r="B73" s="87" t="s">
        <v>752</v>
      </c>
      <c r="C73" s="127"/>
      <c r="D73" s="127">
        <f t="shared" si="1"/>
        <v>0</v>
      </c>
    </row>
    <row r="74" spans="1:4" s="106" customFormat="1" x14ac:dyDescent="0.25">
      <c r="A74" s="126" t="s">
        <v>803</v>
      </c>
      <c r="B74" s="87" t="s">
        <v>753</v>
      </c>
      <c r="C74" s="127"/>
      <c r="D74" s="127">
        <f t="shared" si="1"/>
        <v>0</v>
      </c>
    </row>
    <row r="75" spans="1:4" s="106" customFormat="1" x14ac:dyDescent="0.25">
      <c r="A75" s="126" t="s">
        <v>803</v>
      </c>
      <c r="B75" s="87" t="s">
        <v>754</v>
      </c>
      <c r="C75" s="127"/>
      <c r="D75" s="127">
        <f t="shared" si="1"/>
        <v>0</v>
      </c>
    </row>
    <row r="76" spans="1:4" s="106" customFormat="1" x14ac:dyDescent="0.25">
      <c r="A76" s="126" t="s">
        <v>803</v>
      </c>
      <c r="B76" s="87" t="s">
        <v>804</v>
      </c>
      <c r="C76" s="127"/>
      <c r="D76" s="127">
        <f t="shared" si="1"/>
        <v>0</v>
      </c>
    </row>
    <row r="77" spans="1:4" x14ac:dyDescent="0.25">
      <c r="A77" s="121" t="s">
        <v>805</v>
      </c>
      <c r="B77" s="122" t="s">
        <v>760</v>
      </c>
      <c r="C77" s="123">
        <f>SUM(C78:C81)</f>
        <v>0</v>
      </c>
      <c r="D77" s="123">
        <f t="shared" si="1"/>
        <v>0</v>
      </c>
    </row>
    <row r="78" spans="1:4" x14ac:dyDescent="0.25">
      <c r="A78" s="128" t="s">
        <v>806</v>
      </c>
      <c r="B78" s="94" t="s">
        <v>752</v>
      </c>
      <c r="C78" s="129"/>
      <c r="D78" s="129">
        <f t="shared" si="1"/>
        <v>0</v>
      </c>
    </row>
    <row r="79" spans="1:4" x14ac:dyDescent="0.25">
      <c r="A79" s="128" t="s">
        <v>806</v>
      </c>
      <c r="B79" s="94" t="s">
        <v>753</v>
      </c>
      <c r="C79" s="129"/>
      <c r="D79" s="129">
        <f t="shared" si="1"/>
        <v>0</v>
      </c>
    </row>
    <row r="80" spans="1:4" x14ac:dyDescent="0.25">
      <c r="A80" s="128" t="s">
        <v>806</v>
      </c>
      <c r="B80" s="94" t="s">
        <v>754</v>
      </c>
      <c r="C80" s="129"/>
      <c r="D80" s="129">
        <f t="shared" si="1"/>
        <v>0</v>
      </c>
    </row>
    <row r="81" spans="1:8" x14ac:dyDescent="0.25">
      <c r="A81" s="128" t="s">
        <v>806</v>
      </c>
      <c r="B81" s="94" t="s">
        <v>804</v>
      </c>
      <c r="C81" s="129"/>
      <c r="D81" s="129">
        <f t="shared" si="1"/>
        <v>0</v>
      </c>
    </row>
    <row r="82" spans="1:8" x14ac:dyDescent="0.25">
      <c r="A82" s="121" t="s">
        <v>807</v>
      </c>
      <c r="B82" s="122" t="s">
        <v>808</v>
      </c>
      <c r="C82" s="123">
        <f>SUM(C83:C86)</f>
        <v>27630186.649999999</v>
      </c>
      <c r="D82" s="123">
        <f t="shared" si="1"/>
        <v>27630.18665</v>
      </c>
    </row>
    <row r="83" spans="1:8" s="106" customFormat="1" x14ac:dyDescent="0.25">
      <c r="A83" s="126" t="s">
        <v>809</v>
      </c>
      <c r="B83" s="87" t="s">
        <v>810</v>
      </c>
      <c r="C83" s="127">
        <v>3536748.33</v>
      </c>
      <c r="D83" s="127">
        <f t="shared" si="1"/>
        <v>3536.7483299999999</v>
      </c>
    </row>
    <row r="84" spans="1:8" s="106" customFormat="1" x14ac:dyDescent="0.25">
      <c r="A84" s="126" t="s">
        <v>809</v>
      </c>
      <c r="B84" s="87" t="s">
        <v>811</v>
      </c>
      <c r="C84" s="127">
        <v>24093438.32</v>
      </c>
      <c r="D84" s="127">
        <f t="shared" si="1"/>
        <v>24093.438320000001</v>
      </c>
    </row>
    <row r="85" spans="1:8" s="106" customFormat="1" x14ac:dyDescent="0.25">
      <c r="A85" s="126" t="s">
        <v>809</v>
      </c>
      <c r="B85" s="87" t="s">
        <v>812</v>
      </c>
      <c r="C85" s="127"/>
      <c r="D85" s="127">
        <f t="shared" si="1"/>
        <v>0</v>
      </c>
    </row>
    <row r="86" spans="1:8" ht="15" customHeight="1" x14ac:dyDescent="0.25">
      <c r="A86" s="133" t="s">
        <v>222</v>
      </c>
      <c r="B86" s="91" t="s">
        <v>813</v>
      </c>
      <c r="C86" s="134"/>
      <c r="D86" s="134">
        <f t="shared" si="1"/>
        <v>0</v>
      </c>
    </row>
    <row r="87" spans="1:8" s="104" customFormat="1" ht="15.75" customHeight="1" x14ac:dyDescent="0.25">
      <c r="A87" s="112" t="s">
        <v>684</v>
      </c>
      <c r="B87" s="113" t="s">
        <v>814</v>
      </c>
      <c r="C87" s="114">
        <v>3536683.01</v>
      </c>
      <c r="D87" s="114">
        <f t="shared" si="1"/>
        <v>3536.6830099999997</v>
      </c>
    </row>
    <row r="88" spans="1:8" ht="13.5" customHeight="1" x14ac:dyDescent="0.25">
      <c r="A88" s="109" t="s">
        <v>318</v>
      </c>
      <c r="B88" s="110" t="s">
        <v>815</v>
      </c>
      <c r="C88" s="111"/>
      <c r="D88" s="111">
        <f t="shared" si="1"/>
        <v>0</v>
      </c>
    </row>
    <row r="89" spans="1:8" ht="13.5" customHeight="1" x14ac:dyDescent="0.25">
      <c r="A89" s="109" t="s">
        <v>320</v>
      </c>
      <c r="B89" s="110" t="s">
        <v>816</v>
      </c>
      <c r="C89" s="111"/>
      <c r="D89" s="111">
        <f t="shared" si="1"/>
        <v>0</v>
      </c>
    </row>
    <row r="90" spans="1:8" ht="18.75" x14ac:dyDescent="0.25">
      <c r="A90" s="197" t="s">
        <v>817</v>
      </c>
      <c r="B90" s="198"/>
      <c r="C90" s="135">
        <f>C3+C45</f>
        <v>81376710.089999989</v>
      </c>
      <c r="D90" s="135">
        <f t="shared" si="1"/>
        <v>81376.710089999993</v>
      </c>
      <c r="H90" s="45"/>
    </row>
    <row r="91" spans="1:8" x14ac:dyDescent="0.25">
      <c r="A91" s="128"/>
      <c r="B91" s="136"/>
      <c r="C91" s="137"/>
      <c r="D91" s="137"/>
    </row>
    <row r="92" spans="1:8" ht="24" customHeight="1" x14ac:dyDescent="0.25">
      <c r="A92" s="138"/>
      <c r="B92" s="139" t="s">
        <v>818</v>
      </c>
      <c r="C92" s="140">
        <v>54677.34</v>
      </c>
      <c r="D92" s="140">
        <f t="shared" si="1"/>
        <v>54.677339999999994</v>
      </c>
    </row>
  </sheetData>
  <mergeCells count="1">
    <mergeCell ref="A90:B90"/>
  </mergeCells>
  <conditionalFormatting sqref="H90">
    <cfRule type="cellIs" dxfId="1" priority="1" operator="equal">
      <formula>"BŁĄD"</formula>
    </cfRule>
  </conditionalFormatting>
  <printOptions horizontalCentered="1"/>
  <pageMargins left="0.74803149606299213" right="0.74803149606299213" top="0.39370078740157483" bottom="0.39370078740157483" header="0.51181102362204722" footer="0.51181102362204722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78"/>
  <sheetViews>
    <sheetView zoomScaleNormal="100" zoomScaleSheetLayoutView="80" workbookViewId="0">
      <pane xSplit="2" ySplit="2" topLeftCell="C31" activePane="bottomRight" state="frozen"/>
      <selection activeCell="C3" sqref="C3:C70"/>
      <selection pane="topRight" activeCell="C3" sqref="C3:C70"/>
      <selection pane="bottomLeft" activeCell="C3" sqref="C3:C70"/>
      <selection pane="bottomRight" activeCell="C56" sqref="C56"/>
    </sheetView>
  </sheetViews>
  <sheetFormatPr defaultColWidth="9.28515625" defaultRowHeight="12.75" x14ac:dyDescent="0.25"/>
  <cols>
    <col min="1" max="1" width="10.5703125" style="75" customWidth="1"/>
    <col min="2" max="2" width="70.5703125" style="75" customWidth="1"/>
    <col min="3" max="4" width="20" style="74" customWidth="1"/>
    <col min="5" max="5" width="9.28515625" style="44" customWidth="1"/>
    <col min="6" max="6" width="9.5703125" style="44" customWidth="1"/>
    <col min="7" max="16384" width="9.28515625" style="44"/>
  </cols>
  <sheetData>
    <row r="1" spans="1:4" s="143" customFormat="1" ht="34.5" customHeight="1" x14ac:dyDescent="0.25">
      <c r="A1" s="141" t="s">
        <v>712</v>
      </c>
      <c r="B1" s="107" t="s">
        <v>165</v>
      </c>
      <c r="C1" s="183">
        <v>45016</v>
      </c>
      <c r="D1" s="158" t="s">
        <v>901</v>
      </c>
    </row>
    <row r="2" spans="1:4" x14ac:dyDescent="0.25">
      <c r="A2" s="102" t="s">
        <v>897</v>
      </c>
      <c r="B2" s="101" t="s">
        <v>898</v>
      </c>
      <c r="C2" s="100" t="s">
        <v>899</v>
      </c>
      <c r="D2" s="100" t="s">
        <v>900</v>
      </c>
    </row>
    <row r="3" spans="1:4" ht="15.75" x14ac:dyDescent="0.25">
      <c r="A3" s="155" t="s">
        <v>713</v>
      </c>
      <c r="B3" s="156" t="s">
        <v>819</v>
      </c>
      <c r="C3" s="159">
        <f>C4+C5+C7+C9+C12+C13+C14</f>
        <v>22136012.729999997</v>
      </c>
      <c r="D3" s="159">
        <f>C3/1000</f>
        <v>22136.012729999995</v>
      </c>
    </row>
    <row r="4" spans="1:4" ht="15" customHeight="1" x14ac:dyDescent="0.25">
      <c r="A4" s="154" t="s">
        <v>170</v>
      </c>
      <c r="B4" s="113" t="s">
        <v>820</v>
      </c>
      <c r="C4" s="160">
        <v>35420985.210000001</v>
      </c>
      <c r="D4" s="160">
        <f t="shared" ref="D4:D62" si="0">C4/1000</f>
        <v>35420.985209999999</v>
      </c>
    </row>
    <row r="5" spans="1:4" ht="15" customHeight="1" x14ac:dyDescent="0.25">
      <c r="A5" s="154" t="s">
        <v>192</v>
      </c>
      <c r="B5" s="113" t="s">
        <v>821</v>
      </c>
      <c r="C5" s="160"/>
      <c r="D5" s="160">
        <f t="shared" si="0"/>
        <v>0</v>
      </c>
    </row>
    <row r="6" spans="1:4" ht="25.5" x14ac:dyDescent="0.25">
      <c r="A6" s="95" t="s">
        <v>822</v>
      </c>
      <c r="B6" s="94" t="s">
        <v>823</v>
      </c>
      <c r="C6" s="93"/>
      <c r="D6" s="93">
        <f t="shared" si="0"/>
        <v>0</v>
      </c>
    </row>
    <row r="7" spans="1:4" ht="15" customHeight="1" x14ac:dyDescent="0.25">
      <c r="A7" s="154" t="s">
        <v>194</v>
      </c>
      <c r="B7" s="113" t="s">
        <v>824</v>
      </c>
      <c r="C7" s="160"/>
      <c r="D7" s="160">
        <f t="shared" si="0"/>
        <v>0</v>
      </c>
    </row>
    <row r="8" spans="1:4" x14ac:dyDescent="0.25">
      <c r="A8" s="95" t="s">
        <v>825</v>
      </c>
      <c r="B8" s="94" t="s">
        <v>826</v>
      </c>
      <c r="C8" s="93"/>
      <c r="D8" s="93">
        <f t="shared" si="0"/>
        <v>0</v>
      </c>
    </row>
    <row r="9" spans="1:4" ht="15" customHeight="1" x14ac:dyDescent="0.25">
      <c r="A9" s="154" t="s">
        <v>196</v>
      </c>
      <c r="B9" s="113" t="s">
        <v>827</v>
      </c>
      <c r="C9" s="160"/>
      <c r="D9" s="160">
        <f t="shared" si="0"/>
        <v>0</v>
      </c>
    </row>
    <row r="10" spans="1:4" ht="10.5" customHeight="1" x14ac:dyDescent="0.25">
      <c r="A10" s="128" t="s">
        <v>828</v>
      </c>
      <c r="B10" s="94" t="s">
        <v>829</v>
      </c>
      <c r="C10" s="93"/>
      <c r="D10" s="93">
        <f t="shared" si="0"/>
        <v>0</v>
      </c>
    </row>
    <row r="11" spans="1:4" x14ac:dyDescent="0.25">
      <c r="A11" s="128" t="s">
        <v>828</v>
      </c>
      <c r="B11" s="94" t="s">
        <v>830</v>
      </c>
      <c r="C11" s="93"/>
      <c r="D11" s="93">
        <f t="shared" si="0"/>
        <v>0</v>
      </c>
    </row>
    <row r="12" spans="1:4" ht="15" customHeight="1" x14ac:dyDescent="0.25">
      <c r="A12" s="154" t="s">
        <v>831</v>
      </c>
      <c r="B12" s="113" t="s">
        <v>832</v>
      </c>
      <c r="C12" s="160">
        <v>-12779142.380000001</v>
      </c>
      <c r="D12" s="160">
        <f t="shared" si="0"/>
        <v>-12779.142380000001</v>
      </c>
    </row>
    <row r="13" spans="1:4" ht="15" customHeight="1" x14ac:dyDescent="0.25">
      <c r="A13" s="154" t="s">
        <v>833</v>
      </c>
      <c r="B13" s="113" t="s">
        <v>834</v>
      </c>
      <c r="C13" s="160">
        <v>-505830.1</v>
      </c>
      <c r="D13" s="160">
        <f t="shared" si="0"/>
        <v>-505.83009999999996</v>
      </c>
    </row>
    <row r="14" spans="1:4" ht="15" customHeight="1" x14ac:dyDescent="0.25">
      <c r="A14" s="154" t="s">
        <v>835</v>
      </c>
      <c r="B14" s="113" t="s">
        <v>836</v>
      </c>
      <c r="C14" s="160"/>
      <c r="D14" s="160">
        <f t="shared" si="0"/>
        <v>0</v>
      </c>
    </row>
    <row r="15" spans="1:4" ht="15.75" x14ac:dyDescent="0.25">
      <c r="A15" s="155" t="s">
        <v>837</v>
      </c>
      <c r="B15" s="156" t="s">
        <v>838</v>
      </c>
      <c r="C15" s="159">
        <f>C16+C24+C33+C57</f>
        <v>59240697.359999992</v>
      </c>
      <c r="D15" s="159">
        <f t="shared" si="0"/>
        <v>59240.697359999991</v>
      </c>
    </row>
    <row r="16" spans="1:4" ht="15" customHeight="1" x14ac:dyDescent="0.25">
      <c r="A16" s="154" t="s">
        <v>839</v>
      </c>
      <c r="B16" s="113" t="s">
        <v>840</v>
      </c>
      <c r="C16" s="160">
        <f>C17+C18+C21</f>
        <v>17244499.989999998</v>
      </c>
      <c r="D16" s="160">
        <f t="shared" si="0"/>
        <v>17244.499989999997</v>
      </c>
    </row>
    <row r="17" spans="1:4" ht="13.5" x14ac:dyDescent="0.25">
      <c r="A17" s="147" t="s">
        <v>772</v>
      </c>
      <c r="B17" s="144" t="s">
        <v>841</v>
      </c>
      <c r="C17" s="161"/>
      <c r="D17" s="161">
        <f t="shared" si="0"/>
        <v>0</v>
      </c>
    </row>
    <row r="18" spans="1:4" ht="13.5" x14ac:dyDescent="0.25">
      <c r="A18" s="148" t="s">
        <v>774</v>
      </c>
      <c r="B18" s="149" t="s">
        <v>842</v>
      </c>
      <c r="C18" s="162">
        <f>C19+C20</f>
        <v>11989673.989999998</v>
      </c>
      <c r="D18" s="162">
        <f t="shared" si="0"/>
        <v>11989.673989999998</v>
      </c>
    </row>
    <row r="19" spans="1:4" x14ac:dyDescent="0.25">
      <c r="A19" s="95" t="s">
        <v>843</v>
      </c>
      <c r="B19" s="94" t="s">
        <v>844</v>
      </c>
      <c r="C19" s="93">
        <v>10434928.369999999</v>
      </c>
      <c r="D19" s="93">
        <f t="shared" si="0"/>
        <v>10434.92837</v>
      </c>
    </row>
    <row r="20" spans="1:4" x14ac:dyDescent="0.25">
      <c r="A20" s="95" t="s">
        <v>843</v>
      </c>
      <c r="B20" s="94" t="s">
        <v>845</v>
      </c>
      <c r="C20" s="93">
        <v>1554745.62</v>
      </c>
      <c r="D20" s="93">
        <f t="shared" si="0"/>
        <v>1554.7456200000001</v>
      </c>
    </row>
    <row r="21" spans="1:4" ht="13.5" x14ac:dyDescent="0.25">
      <c r="A21" s="148" t="s">
        <v>776</v>
      </c>
      <c r="B21" s="149" t="s">
        <v>846</v>
      </c>
      <c r="C21" s="162">
        <f>C22+C23</f>
        <v>5254826</v>
      </c>
      <c r="D21" s="162">
        <f t="shared" si="0"/>
        <v>5254.826</v>
      </c>
    </row>
    <row r="22" spans="1:4" x14ac:dyDescent="0.25">
      <c r="A22" s="95" t="s">
        <v>847</v>
      </c>
      <c r="B22" s="94" t="s">
        <v>848</v>
      </c>
      <c r="C22" s="93"/>
      <c r="D22" s="93">
        <f t="shared" si="0"/>
        <v>0</v>
      </c>
    </row>
    <row r="23" spans="1:4" x14ac:dyDescent="0.25">
      <c r="A23" s="95" t="s">
        <v>847</v>
      </c>
      <c r="B23" s="94" t="s">
        <v>849</v>
      </c>
      <c r="C23" s="93">
        <v>5254826</v>
      </c>
      <c r="D23" s="93">
        <f t="shared" si="0"/>
        <v>5254.826</v>
      </c>
    </row>
    <row r="24" spans="1:4" ht="15" customHeight="1" x14ac:dyDescent="0.25">
      <c r="A24" s="154" t="s">
        <v>850</v>
      </c>
      <c r="B24" s="113" t="s">
        <v>851</v>
      </c>
      <c r="C24" s="160">
        <f>C25+C26+C27</f>
        <v>408048.83</v>
      </c>
      <c r="D24" s="160">
        <f t="shared" si="0"/>
        <v>408.04883000000001</v>
      </c>
    </row>
    <row r="25" spans="1:4" ht="13.5" x14ac:dyDescent="0.25">
      <c r="A25" s="147" t="s">
        <v>852</v>
      </c>
      <c r="B25" s="144" t="s">
        <v>853</v>
      </c>
      <c r="C25" s="161"/>
      <c r="D25" s="161">
        <f t="shared" si="0"/>
        <v>0</v>
      </c>
    </row>
    <row r="26" spans="1:4" ht="27" x14ac:dyDescent="0.25">
      <c r="A26" s="147" t="s">
        <v>788</v>
      </c>
      <c r="B26" s="144" t="s">
        <v>854</v>
      </c>
      <c r="C26" s="161"/>
      <c r="D26" s="161">
        <f t="shared" si="0"/>
        <v>0</v>
      </c>
    </row>
    <row r="27" spans="1:4" ht="13.5" x14ac:dyDescent="0.25">
      <c r="A27" s="148" t="s">
        <v>791</v>
      </c>
      <c r="B27" s="149" t="s">
        <v>855</v>
      </c>
      <c r="C27" s="162">
        <f>SUM(C28:C32)</f>
        <v>408048.83</v>
      </c>
      <c r="D27" s="162">
        <f t="shared" si="0"/>
        <v>408.04883000000001</v>
      </c>
    </row>
    <row r="28" spans="1:4" x14ac:dyDescent="0.25">
      <c r="A28" s="150" t="s">
        <v>793</v>
      </c>
      <c r="B28" s="87" t="s">
        <v>856</v>
      </c>
      <c r="C28" s="86"/>
      <c r="D28" s="86">
        <f t="shared" si="0"/>
        <v>0</v>
      </c>
    </row>
    <row r="29" spans="1:4" x14ac:dyDescent="0.25">
      <c r="A29" s="150" t="s">
        <v>795</v>
      </c>
      <c r="B29" s="87" t="s">
        <v>857</v>
      </c>
      <c r="C29" s="86"/>
      <c r="D29" s="86">
        <f t="shared" si="0"/>
        <v>0</v>
      </c>
    </row>
    <row r="30" spans="1:4" x14ac:dyDescent="0.25">
      <c r="A30" s="150" t="s">
        <v>797</v>
      </c>
      <c r="B30" s="87" t="s">
        <v>858</v>
      </c>
      <c r="C30" s="86">
        <v>408048.83</v>
      </c>
      <c r="D30" s="86">
        <f t="shared" si="0"/>
        <v>408.04883000000001</v>
      </c>
    </row>
    <row r="31" spans="1:4" x14ac:dyDescent="0.25">
      <c r="A31" s="150" t="s">
        <v>798</v>
      </c>
      <c r="B31" s="87" t="s">
        <v>859</v>
      </c>
      <c r="C31" s="86"/>
      <c r="D31" s="86">
        <f t="shared" si="0"/>
        <v>0</v>
      </c>
    </row>
    <row r="32" spans="1:4" x14ac:dyDescent="0.25">
      <c r="A32" s="150" t="s">
        <v>860</v>
      </c>
      <c r="B32" s="87" t="s">
        <v>787</v>
      </c>
      <c r="C32" s="86"/>
      <c r="D32" s="86">
        <f t="shared" si="0"/>
        <v>0</v>
      </c>
    </row>
    <row r="33" spans="1:4" ht="15" customHeight="1" x14ac:dyDescent="0.25">
      <c r="A33" s="154" t="s">
        <v>470</v>
      </c>
      <c r="B33" s="113" t="s">
        <v>861</v>
      </c>
      <c r="C33" s="160">
        <f>C34+C39+C44+C56</f>
        <v>29865349.140000001</v>
      </c>
      <c r="D33" s="160">
        <f t="shared" si="0"/>
        <v>29865.349140000002</v>
      </c>
    </row>
    <row r="34" spans="1:4" ht="13.5" x14ac:dyDescent="0.25">
      <c r="A34" s="148" t="s">
        <v>862</v>
      </c>
      <c r="B34" s="149" t="s">
        <v>863</v>
      </c>
      <c r="C34" s="162">
        <f>C35+C38</f>
        <v>0</v>
      </c>
      <c r="D34" s="162">
        <f t="shared" si="0"/>
        <v>0</v>
      </c>
    </row>
    <row r="35" spans="1:4" x14ac:dyDescent="0.25">
      <c r="A35" s="151" t="s">
        <v>802</v>
      </c>
      <c r="B35" s="152" t="s">
        <v>864</v>
      </c>
      <c r="C35" s="163">
        <f>SUM(C36:C37)</f>
        <v>0</v>
      </c>
      <c r="D35" s="163">
        <f t="shared" si="0"/>
        <v>0</v>
      </c>
    </row>
    <row r="36" spans="1:4" x14ac:dyDescent="0.25">
      <c r="A36" s="95" t="s">
        <v>803</v>
      </c>
      <c r="B36" s="94" t="s">
        <v>923</v>
      </c>
      <c r="C36" s="93"/>
      <c r="D36" s="93">
        <f t="shared" si="0"/>
        <v>0</v>
      </c>
    </row>
    <row r="37" spans="1:4" x14ac:dyDescent="0.25">
      <c r="A37" s="95" t="s">
        <v>803</v>
      </c>
      <c r="B37" s="94" t="s">
        <v>924</v>
      </c>
      <c r="C37" s="93"/>
      <c r="D37" s="93">
        <f t="shared" si="0"/>
        <v>0</v>
      </c>
    </row>
    <row r="38" spans="1:4" x14ac:dyDescent="0.25">
      <c r="A38" s="95" t="s">
        <v>805</v>
      </c>
      <c r="B38" s="94" t="s">
        <v>787</v>
      </c>
      <c r="C38" s="93"/>
      <c r="D38" s="93">
        <f t="shared" si="0"/>
        <v>0</v>
      </c>
    </row>
    <row r="39" spans="1:4" ht="27" x14ac:dyDescent="0.25">
      <c r="A39" s="148" t="s">
        <v>865</v>
      </c>
      <c r="B39" s="149" t="s">
        <v>866</v>
      </c>
      <c r="C39" s="162">
        <f>C40+C43</f>
        <v>0</v>
      </c>
      <c r="D39" s="162">
        <f t="shared" si="0"/>
        <v>0</v>
      </c>
    </row>
    <row r="40" spans="1:4" x14ac:dyDescent="0.25">
      <c r="A40" s="151" t="s">
        <v>867</v>
      </c>
      <c r="B40" s="152" t="s">
        <v>864</v>
      </c>
      <c r="C40" s="163">
        <f>SUM(C41:C42)</f>
        <v>0</v>
      </c>
      <c r="D40" s="163">
        <f t="shared" si="0"/>
        <v>0</v>
      </c>
    </row>
    <row r="41" spans="1:4" x14ac:dyDescent="0.25">
      <c r="A41" s="95" t="s">
        <v>868</v>
      </c>
      <c r="B41" s="94" t="s">
        <v>923</v>
      </c>
      <c r="C41" s="93"/>
      <c r="D41" s="93">
        <f t="shared" si="0"/>
        <v>0</v>
      </c>
    </row>
    <row r="42" spans="1:4" x14ac:dyDescent="0.25">
      <c r="A42" s="95" t="s">
        <v>868</v>
      </c>
      <c r="B42" s="94" t="s">
        <v>924</v>
      </c>
      <c r="C42" s="93"/>
      <c r="D42" s="93">
        <f t="shared" si="0"/>
        <v>0</v>
      </c>
    </row>
    <row r="43" spans="1:4" x14ac:dyDescent="0.25">
      <c r="A43" s="95" t="s">
        <v>869</v>
      </c>
      <c r="B43" s="94" t="s">
        <v>787</v>
      </c>
      <c r="C43" s="93"/>
      <c r="D43" s="93">
        <f t="shared" si="0"/>
        <v>0</v>
      </c>
    </row>
    <row r="44" spans="1:4" ht="13.5" x14ac:dyDescent="0.25">
      <c r="A44" s="148" t="s">
        <v>682</v>
      </c>
      <c r="B44" s="149" t="s">
        <v>870</v>
      </c>
      <c r="C44" s="162">
        <f>SUM(C45:C48)+C51+C52+C53+C54+C55</f>
        <v>26480350.240000002</v>
      </c>
      <c r="D44" s="162">
        <f t="shared" si="0"/>
        <v>26480.350240000003</v>
      </c>
    </row>
    <row r="45" spans="1:4" x14ac:dyDescent="0.25">
      <c r="A45" s="150" t="s">
        <v>871</v>
      </c>
      <c r="B45" s="87" t="s">
        <v>856</v>
      </c>
      <c r="C45" s="86"/>
      <c r="D45" s="86">
        <f t="shared" si="0"/>
        <v>0</v>
      </c>
    </row>
    <row r="46" spans="1:4" x14ac:dyDescent="0.25">
      <c r="A46" s="150" t="s">
        <v>872</v>
      </c>
      <c r="B46" s="87" t="s">
        <v>857</v>
      </c>
      <c r="C46" s="86"/>
      <c r="D46" s="86">
        <f t="shared" si="0"/>
        <v>0</v>
      </c>
    </row>
    <row r="47" spans="1:4" x14ac:dyDescent="0.25">
      <c r="A47" s="150" t="s">
        <v>873</v>
      </c>
      <c r="B47" s="87" t="s">
        <v>858</v>
      </c>
      <c r="C47" s="86">
        <v>83991.1</v>
      </c>
      <c r="D47" s="86">
        <f t="shared" si="0"/>
        <v>83.991100000000003</v>
      </c>
    </row>
    <row r="48" spans="1:4" x14ac:dyDescent="0.25">
      <c r="A48" s="151" t="s">
        <v>874</v>
      </c>
      <c r="B48" s="152" t="s">
        <v>864</v>
      </c>
      <c r="C48" s="163">
        <f>SUM(C49:C50)</f>
        <v>5106571.76</v>
      </c>
      <c r="D48" s="163">
        <f t="shared" si="0"/>
        <v>5106.5717599999998</v>
      </c>
    </row>
    <row r="49" spans="1:8" x14ac:dyDescent="0.25">
      <c r="A49" s="95" t="s">
        <v>875</v>
      </c>
      <c r="B49" s="94" t="s">
        <v>923</v>
      </c>
      <c r="C49" s="93">
        <v>5106571.76</v>
      </c>
      <c r="D49" s="93">
        <f t="shared" si="0"/>
        <v>5106.5717599999998</v>
      </c>
    </row>
    <row r="50" spans="1:8" x14ac:dyDescent="0.25">
      <c r="A50" s="95" t="s">
        <v>875</v>
      </c>
      <c r="B50" s="94" t="s">
        <v>924</v>
      </c>
      <c r="C50" s="93"/>
      <c r="D50" s="93">
        <f t="shared" si="0"/>
        <v>0</v>
      </c>
    </row>
    <row r="51" spans="1:8" x14ac:dyDescent="0.25">
      <c r="A51" s="150" t="s">
        <v>876</v>
      </c>
      <c r="B51" s="87" t="s">
        <v>877</v>
      </c>
      <c r="C51" s="86"/>
      <c r="D51" s="86">
        <f t="shared" si="0"/>
        <v>0</v>
      </c>
    </row>
    <row r="52" spans="1:8" x14ac:dyDescent="0.25">
      <c r="A52" s="150" t="s">
        <v>878</v>
      </c>
      <c r="B52" s="87" t="s">
        <v>879</v>
      </c>
      <c r="C52" s="86"/>
      <c r="D52" s="86">
        <f t="shared" si="0"/>
        <v>0</v>
      </c>
    </row>
    <row r="53" spans="1:8" ht="25.5" x14ac:dyDescent="0.25">
      <c r="A53" s="150" t="s">
        <v>880</v>
      </c>
      <c r="B53" s="87" t="s">
        <v>881</v>
      </c>
      <c r="C53" s="86">
        <v>7628889.9400000004</v>
      </c>
      <c r="D53" s="86">
        <f t="shared" si="0"/>
        <v>7628.88994</v>
      </c>
    </row>
    <row r="54" spans="1:8" x14ac:dyDescent="0.25">
      <c r="A54" s="150" t="s">
        <v>882</v>
      </c>
      <c r="B54" s="87" t="s">
        <v>883</v>
      </c>
      <c r="C54" s="86">
        <v>5681822.4100000001</v>
      </c>
      <c r="D54" s="86">
        <f t="shared" si="0"/>
        <v>5681.8224099999998</v>
      </c>
    </row>
    <row r="55" spans="1:8" x14ac:dyDescent="0.25">
      <c r="A55" s="150" t="s">
        <v>884</v>
      </c>
      <c r="B55" s="87" t="s">
        <v>787</v>
      </c>
      <c r="C55" s="86">
        <v>7979075.0300000003</v>
      </c>
      <c r="D55" s="86">
        <f t="shared" si="0"/>
        <v>7979.07503</v>
      </c>
    </row>
    <row r="56" spans="1:8" ht="13.5" x14ac:dyDescent="0.25">
      <c r="A56" s="147" t="s">
        <v>683</v>
      </c>
      <c r="B56" s="144" t="s">
        <v>885</v>
      </c>
      <c r="C56" s="161">
        <v>3384998.9</v>
      </c>
      <c r="D56" s="161">
        <f t="shared" si="0"/>
        <v>3384.9989</v>
      </c>
    </row>
    <row r="57" spans="1:8" ht="15" customHeight="1" x14ac:dyDescent="0.25">
      <c r="A57" s="154" t="s">
        <v>684</v>
      </c>
      <c r="B57" s="113" t="s">
        <v>886</v>
      </c>
      <c r="C57" s="160">
        <f>C58+C59</f>
        <v>11722799.399999999</v>
      </c>
      <c r="D57" s="160">
        <f t="shared" si="0"/>
        <v>11722.799399999998</v>
      </c>
    </row>
    <row r="58" spans="1:8" ht="13.5" x14ac:dyDescent="0.25">
      <c r="A58" s="147" t="s">
        <v>231</v>
      </c>
      <c r="B58" s="144" t="s">
        <v>887</v>
      </c>
      <c r="C58" s="161"/>
      <c r="D58" s="161">
        <f t="shared" si="0"/>
        <v>0</v>
      </c>
    </row>
    <row r="59" spans="1:8" x14ac:dyDescent="0.25">
      <c r="A59" s="145" t="s">
        <v>236</v>
      </c>
      <c r="B59" s="146" t="s">
        <v>888</v>
      </c>
      <c r="C59" s="164">
        <f>SUM(C60:C61)</f>
        <v>11722799.399999999</v>
      </c>
      <c r="D59" s="164">
        <f t="shared" si="0"/>
        <v>11722.799399999998</v>
      </c>
    </row>
    <row r="60" spans="1:8" x14ac:dyDescent="0.25">
      <c r="A60" s="95" t="s">
        <v>889</v>
      </c>
      <c r="B60" s="94" t="s">
        <v>848</v>
      </c>
      <c r="C60" s="93">
        <v>9800407.3599999994</v>
      </c>
      <c r="D60" s="93">
        <f t="shared" si="0"/>
        <v>9800.4073599999992</v>
      </c>
    </row>
    <row r="61" spans="1:8" x14ac:dyDescent="0.25">
      <c r="A61" s="95" t="s">
        <v>889</v>
      </c>
      <c r="B61" s="94" t="s">
        <v>849</v>
      </c>
      <c r="C61" s="93">
        <v>1922392.04</v>
      </c>
      <c r="D61" s="93">
        <f t="shared" si="0"/>
        <v>1922.39204</v>
      </c>
    </row>
    <row r="62" spans="1:8" ht="19.5" thickBot="1" x14ac:dyDescent="0.3">
      <c r="A62" s="199" t="s">
        <v>890</v>
      </c>
      <c r="B62" s="200"/>
      <c r="C62" s="157">
        <f>C3+C15</f>
        <v>81376710.089999989</v>
      </c>
      <c r="D62" s="157">
        <f t="shared" si="0"/>
        <v>81376.710089999993</v>
      </c>
      <c r="H62" s="45"/>
    </row>
    <row r="64" spans="1:8" ht="18" customHeight="1" x14ac:dyDescent="0.25">
      <c r="A64" s="201" t="s">
        <v>891</v>
      </c>
      <c r="B64" s="201"/>
      <c r="C64" s="153">
        <f>SUM(C65:C70)</f>
        <v>0</v>
      </c>
      <c r="D64" s="153">
        <f>C64/1000</f>
        <v>0</v>
      </c>
    </row>
    <row r="65" spans="1:4" ht="12.75" customHeight="1" x14ac:dyDescent="0.25">
      <c r="A65" s="136"/>
      <c r="B65" s="187" t="s">
        <v>927</v>
      </c>
      <c r="C65" s="188">
        <f>SUM(C66:C73)</f>
        <v>0</v>
      </c>
      <c r="D65" s="188">
        <f t="shared" ref="D65:D78" si="1">C65/1000</f>
        <v>0</v>
      </c>
    </row>
    <row r="66" spans="1:4" x14ac:dyDescent="0.25">
      <c r="A66" s="136"/>
      <c r="B66" s="189" t="s">
        <v>928</v>
      </c>
      <c r="C66" s="188"/>
      <c r="D66" s="188">
        <f t="shared" si="1"/>
        <v>0</v>
      </c>
    </row>
    <row r="67" spans="1:4" x14ac:dyDescent="0.25">
      <c r="A67" s="136"/>
      <c r="B67" s="189" t="s">
        <v>60</v>
      </c>
      <c r="C67" s="188"/>
      <c r="D67" s="188">
        <f t="shared" si="1"/>
        <v>0</v>
      </c>
    </row>
    <row r="68" spans="1:4" x14ac:dyDescent="0.2">
      <c r="A68" s="190"/>
      <c r="B68" s="191" t="s">
        <v>59</v>
      </c>
      <c r="C68" s="188"/>
      <c r="D68" s="188">
        <f t="shared" si="1"/>
        <v>0</v>
      </c>
    </row>
    <row r="69" spans="1:4" x14ac:dyDescent="0.2">
      <c r="A69" s="192"/>
      <c r="B69" s="193" t="s">
        <v>62</v>
      </c>
      <c r="C69" s="194"/>
      <c r="D69" s="188">
        <f t="shared" si="1"/>
        <v>0</v>
      </c>
    </row>
    <row r="70" spans="1:4" x14ac:dyDescent="0.2">
      <c r="A70" s="192"/>
      <c r="B70" s="193" t="s">
        <v>929</v>
      </c>
      <c r="C70" s="194"/>
      <c r="D70" s="188">
        <f t="shared" si="1"/>
        <v>0</v>
      </c>
    </row>
    <row r="71" spans="1:4" x14ac:dyDescent="0.25">
      <c r="A71" s="136"/>
      <c r="B71" s="189" t="s">
        <v>930</v>
      </c>
      <c r="C71" s="188"/>
      <c r="D71" s="188">
        <f t="shared" si="1"/>
        <v>0</v>
      </c>
    </row>
    <row r="72" spans="1:4" x14ac:dyDescent="0.25">
      <c r="A72" s="136"/>
      <c r="B72" s="189" t="s">
        <v>931</v>
      </c>
      <c r="C72" s="188"/>
      <c r="D72" s="188">
        <f t="shared" si="1"/>
        <v>0</v>
      </c>
    </row>
    <row r="73" spans="1:4" x14ac:dyDescent="0.25">
      <c r="A73" s="136"/>
      <c r="B73" s="189" t="s">
        <v>343</v>
      </c>
      <c r="C73" s="188"/>
      <c r="D73" s="188">
        <f t="shared" si="1"/>
        <v>0</v>
      </c>
    </row>
    <row r="74" spans="1:4" x14ac:dyDescent="0.25">
      <c r="A74" s="136"/>
      <c r="B74" s="187" t="s">
        <v>892</v>
      </c>
      <c r="C74" s="188">
        <v>0</v>
      </c>
      <c r="D74" s="188">
        <f t="shared" si="1"/>
        <v>0</v>
      </c>
    </row>
    <row r="75" spans="1:4" x14ac:dyDescent="0.25">
      <c r="A75" s="136"/>
      <c r="B75" s="187" t="s">
        <v>893</v>
      </c>
      <c r="C75" s="188">
        <v>0</v>
      </c>
      <c r="D75" s="188">
        <f t="shared" si="1"/>
        <v>0</v>
      </c>
    </row>
    <row r="76" spans="1:4" x14ac:dyDescent="0.25">
      <c r="A76" s="136"/>
      <c r="B76" s="187" t="s">
        <v>894</v>
      </c>
      <c r="C76" s="195">
        <v>0</v>
      </c>
      <c r="D76" s="195">
        <f t="shared" si="1"/>
        <v>0</v>
      </c>
    </row>
    <row r="77" spans="1:4" x14ac:dyDescent="0.25">
      <c r="A77" s="136"/>
      <c r="B77" s="196" t="s">
        <v>895</v>
      </c>
      <c r="C77" s="195">
        <v>0</v>
      </c>
      <c r="D77" s="195">
        <f t="shared" si="1"/>
        <v>0</v>
      </c>
    </row>
    <row r="78" spans="1:4" x14ac:dyDescent="0.25">
      <c r="A78" s="136"/>
      <c r="B78" s="196" t="s">
        <v>896</v>
      </c>
      <c r="C78" s="195">
        <v>0</v>
      </c>
      <c r="D78" s="195">
        <f t="shared" si="1"/>
        <v>0</v>
      </c>
    </row>
  </sheetData>
  <mergeCells count="2">
    <mergeCell ref="A62:B62"/>
    <mergeCell ref="A64:B64"/>
  </mergeCells>
  <conditionalFormatting sqref="H62">
    <cfRule type="cellIs" dxfId="0" priority="1" operator="equal">
      <formula>"BŁĄD"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RZIS_długi</vt:lpstr>
      <vt:lpstr>Arkusz4_Rachunek_wyników</vt:lpstr>
      <vt:lpstr>Arkusz4_Aktywa</vt:lpstr>
      <vt:lpstr>Arkusz4_Pasywa</vt:lpstr>
      <vt:lpstr>Arkusz4_Aktywa!Obszar_wydruku</vt:lpstr>
      <vt:lpstr>Arkusz4_Pasywa!Obszar_wydruku</vt:lpstr>
      <vt:lpstr>Arkusz4_Rachunek_wyników!Obszar_wydruku</vt:lpstr>
      <vt:lpstr>RZIS_długi!Obszar_wydruku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Łaniecka</dc:creator>
  <cp:lastModifiedBy>Anna Wieczorek</cp:lastModifiedBy>
  <cp:lastPrinted>2023-04-26T13:36:46Z</cp:lastPrinted>
  <dcterms:created xsi:type="dcterms:W3CDTF">2020-09-24T11:20:32Z</dcterms:created>
  <dcterms:modified xsi:type="dcterms:W3CDTF">2023-06-27T09:28:06Z</dcterms:modified>
</cp:coreProperties>
</file>