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GRUPY\Gostyńska GZ\Dokumentacja\"/>
    </mc:Choice>
  </mc:AlternateContent>
  <xr:revisionPtr revIDLastSave="0" documentId="13_ncr:1_{F873D987-88D7-4B09-B464-C9357977BF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Sheet1!$A$3:$AO$41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2" i="1" l="1"/>
  <c r="O43" i="1" l="1"/>
  <c r="K59" i="1"/>
  <c r="I59" i="1"/>
  <c r="H59" i="1"/>
  <c r="F59" i="1"/>
  <c r="E59" i="1"/>
  <c r="G58" i="1"/>
  <c r="G46" i="1"/>
  <c r="G47" i="1"/>
  <c r="G48" i="1"/>
  <c r="G49" i="1"/>
  <c r="G50" i="1"/>
  <c r="G51" i="1"/>
  <c r="G52" i="1"/>
  <c r="G53" i="1"/>
  <c r="G54" i="1"/>
  <c r="G55" i="1"/>
  <c r="G56" i="1"/>
  <c r="G57" i="1"/>
  <c r="X30" i="1" l="1"/>
  <c r="X31" i="1"/>
  <c r="X32" i="1"/>
  <c r="X33" i="1"/>
  <c r="X34" i="1"/>
  <c r="X35" i="1"/>
  <c r="X36" i="1"/>
  <c r="X37" i="1"/>
  <c r="X38" i="1"/>
  <c r="X39" i="1"/>
  <c r="AL39" i="1"/>
  <c r="AL38" i="1"/>
  <c r="AL37" i="1"/>
  <c r="AL36" i="1"/>
  <c r="AL35" i="1"/>
  <c r="AL34" i="1"/>
  <c r="AL33" i="1"/>
  <c r="AL32" i="1"/>
  <c r="AL27" i="1"/>
  <c r="X27" i="1"/>
  <c r="AK30" i="1"/>
  <c r="AL30" i="1" s="1"/>
  <c r="AG14" i="1"/>
  <c r="AG13" i="1"/>
  <c r="AH28" i="1"/>
  <c r="AH31" i="1"/>
  <c r="AH29" i="1"/>
  <c r="AM30" i="1" l="1"/>
  <c r="AN30" i="1"/>
  <c r="AM27" i="1"/>
  <c r="AN27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L4" i="1"/>
  <c r="X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8" i="1"/>
  <c r="AL29" i="1"/>
  <c r="AL31" i="1"/>
  <c r="AL40" i="1" l="1"/>
  <c r="AM31" i="1"/>
  <c r="AN31" i="1"/>
  <c r="AM29" i="1"/>
  <c r="AN29" i="1"/>
  <c r="AM28" i="1"/>
  <c r="AN28" i="1"/>
  <c r="AN4" i="1"/>
  <c r="AM4" i="1"/>
  <c r="J46" i="1" l="1"/>
  <c r="J55" i="1"/>
  <c r="G45" i="1" l="1"/>
  <c r="G59" i="1" s="1"/>
  <c r="J45" i="1"/>
  <c r="J59" i="1" s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8" i="1"/>
  <c r="X29" i="1"/>
  <c r="AM6" i="1" l="1"/>
  <c r="AN6" i="1"/>
  <c r="AN18" i="1"/>
  <c r="AM18" i="1"/>
  <c r="AM23" i="1"/>
  <c r="AN23" i="1"/>
  <c r="AM7" i="1"/>
  <c r="AN7" i="1"/>
  <c r="AM10" i="1"/>
  <c r="AN10" i="1"/>
  <c r="AM11" i="1"/>
  <c r="AN11" i="1"/>
  <c r="AM15" i="1"/>
  <c r="AN15" i="1"/>
  <c r="AN22" i="1"/>
  <c r="AM22" i="1"/>
  <c r="AN8" i="1"/>
  <c r="AM8" i="1"/>
  <c r="AN17" i="1"/>
  <c r="AM17" i="1"/>
  <c r="AM19" i="1"/>
  <c r="AN19" i="1"/>
  <c r="AM9" i="1"/>
  <c r="AN9" i="1"/>
  <c r="AM12" i="1"/>
  <c r="AN12" i="1"/>
  <c r="AM16" i="1"/>
  <c r="AN16" i="1"/>
  <c r="AM20" i="1"/>
  <c r="AN20" i="1"/>
  <c r="AM24" i="1"/>
  <c r="AN24" i="1"/>
  <c r="AM5" i="1"/>
  <c r="AN5" i="1"/>
  <c r="AM13" i="1"/>
  <c r="AN13" i="1"/>
  <c r="AM14" i="1"/>
  <c r="AN14" i="1"/>
  <c r="AN21" i="1"/>
  <c r="AM21" i="1"/>
  <c r="AM25" i="1"/>
  <c r="AN25" i="1"/>
  <c r="AN26" i="1"/>
  <c r="AM26" i="1"/>
  <c r="AN40" i="1" l="1"/>
  <c r="AM40" i="1"/>
</calcChain>
</file>

<file path=xl/sharedStrings.xml><?xml version="1.0" encoding="utf-8"?>
<sst xmlns="http://schemas.openxmlformats.org/spreadsheetml/2006/main" count="687" uniqueCount="259">
  <si>
    <t>LP</t>
  </si>
  <si>
    <t>Dane Nabywcy (nazwa, adres, nr NIP)</t>
  </si>
  <si>
    <t>Dane Odbiorcy (nazwa, adres)</t>
  </si>
  <si>
    <t>Nazwa obiektu</t>
  </si>
  <si>
    <t>Adres Obiektu</t>
  </si>
  <si>
    <t>Dane OSD</t>
  </si>
  <si>
    <t>Nazwa Obecnego Sprzedawcy</t>
  </si>
  <si>
    <t>Zmiana Sprzedawcy</t>
  </si>
  <si>
    <t>Okres obowiązywania obecnej umowy /okres wypowiedzenia</t>
  </si>
  <si>
    <t>Taryfa PSG</t>
  </si>
  <si>
    <t>Płatnik podatku akcyzowego</t>
  </si>
  <si>
    <t>Moc umowna</t>
  </si>
  <si>
    <t>Nr gazomierza</t>
  </si>
  <si>
    <t>Okres trwania zamówienia</t>
  </si>
  <si>
    <t>ilość umów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</si>
  <si>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</si>
  <si>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</si>
  <si>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Uwagi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</si>
  <si>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</si>
  <si>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</si>
  <si>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</si>
  <si>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</si>
  <si>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</si>
  <si>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</si>
  <si>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</si>
  <si>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</si>
  <si>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</si>
  <si>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</si>
  <si>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</si>
  <si>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</si>
  <si>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Miejscowość/Ulica/Nr</t>
  </si>
  <si>
    <t>Kod</t>
  </si>
  <si>
    <t>Poczta</t>
  </si>
  <si>
    <t>Nazwa</t>
  </si>
  <si>
    <t>Oddział</t>
  </si>
  <si>
    <t>z zastosowaniem taryfy</t>
  </si>
  <si>
    <t>ilość miesięcy</t>
  </si>
  <si>
    <t>paliwo gazowe (kWh)</t>
  </si>
  <si>
    <t>PSG Sp. z o.o.</t>
  </si>
  <si>
    <t>Poznań</t>
  </si>
  <si>
    <t>kolejna</t>
  </si>
  <si>
    <t>W-3.6</t>
  </si>
  <si>
    <t>ZW</t>
  </si>
  <si>
    <t>W-5.1</t>
  </si>
  <si>
    <t>Wrocław</t>
  </si>
  <si>
    <t>W-4</t>
  </si>
  <si>
    <t>nie</t>
  </si>
  <si>
    <t>płatnik podatku akcyzowego</t>
  </si>
  <si>
    <t>Gmina i Miasto Krajenka, ul. Szkolna 17, 77-403 Krajenka, NIP 7671596839</t>
  </si>
  <si>
    <t>Gmina i Miasto Krajenka, ul. Szkolna 17, 77-430 Krajenka</t>
  </si>
  <si>
    <t>77-430</t>
  </si>
  <si>
    <t>Krajenka</t>
  </si>
  <si>
    <t>Sala</t>
  </si>
  <si>
    <t>W-2.1</t>
  </si>
  <si>
    <t>8018590365500046941232</t>
  </si>
  <si>
    <t>sala</t>
  </si>
  <si>
    <t>Głubczyn 49a, dz. 344/4</t>
  </si>
  <si>
    <t>XM1902200773</t>
  </si>
  <si>
    <t>8018590365500043497596</t>
  </si>
  <si>
    <t>stadion</t>
  </si>
  <si>
    <t>XM2002561946</t>
  </si>
  <si>
    <t>8018590365500047212287</t>
  </si>
  <si>
    <t>Krajenka, Szkolna 17</t>
  </si>
  <si>
    <t>W-1.1</t>
  </si>
  <si>
    <t>Gmina Zakrzew, Zakrzew 51, 26-652 Zakrzew</t>
  </si>
  <si>
    <t>Gmina Zakrzew</t>
  </si>
  <si>
    <t>Pogodna 1A</t>
  </si>
  <si>
    <t>26-652</t>
  </si>
  <si>
    <t>Milejowice</t>
  </si>
  <si>
    <t>Warszawa</t>
  </si>
  <si>
    <t>XM1701654235</t>
  </si>
  <si>
    <t>Gmina Kościelec, ul. Turecka 7/3, 62-604 Kościelec</t>
  </si>
  <si>
    <t>62-604</t>
  </si>
  <si>
    <t>Kościelec</t>
  </si>
  <si>
    <t>hala sportowa</t>
  </si>
  <si>
    <t>Szkolna 9</t>
  </si>
  <si>
    <t>8018590365500019160684</t>
  </si>
  <si>
    <t>Gmina Pępowo, S. Nadstawek 6, 63-830 Pępowo</t>
  </si>
  <si>
    <t>Ludwinowo 39</t>
  </si>
  <si>
    <t>63-830</t>
  </si>
  <si>
    <t>Pępowo</t>
  </si>
  <si>
    <t>XA1426455398</t>
  </si>
  <si>
    <t>8018590365500043344104</t>
  </si>
  <si>
    <t>Czeluścin 35</t>
  </si>
  <si>
    <t>8018590365500043255035</t>
  </si>
  <si>
    <t>Gębice 42A</t>
  </si>
  <si>
    <t>8018590365500043323352</t>
  </si>
  <si>
    <t>Kościuszkowo 1</t>
  </si>
  <si>
    <t>8018590365500043326452</t>
  </si>
  <si>
    <t>ODR, Policja</t>
  </si>
  <si>
    <t>8018590365500043139731</t>
  </si>
  <si>
    <t>Krzyżanki 7A</t>
  </si>
  <si>
    <t>8018590365500043392174</t>
  </si>
  <si>
    <t>Świetlica</t>
  </si>
  <si>
    <t>Magdalenki 9</t>
  </si>
  <si>
    <t>XM0000067490</t>
  </si>
  <si>
    <t>8018590365500043204842</t>
  </si>
  <si>
    <t>Powiat Gostyński, Wrocławska 256. 63-800 Gostyń</t>
  </si>
  <si>
    <t>Budynek Główny Starostwa</t>
  </si>
  <si>
    <t>Wrocławska 256</t>
  </si>
  <si>
    <t>63-800</t>
  </si>
  <si>
    <t>Gostyń</t>
  </si>
  <si>
    <t>8018590365500019103407</t>
  </si>
  <si>
    <t>Powiat Gostyński</t>
  </si>
  <si>
    <t>Poznańska 200</t>
  </si>
  <si>
    <t>8018590365500019105951</t>
  </si>
  <si>
    <t>Komenda Powiatowa Państwowej Straży Pożarnej</t>
  </si>
  <si>
    <t>Wrocławska 247</t>
  </si>
  <si>
    <t>XM2103903567</t>
  </si>
  <si>
    <t>8018590365500047744092</t>
  </si>
  <si>
    <t>w trakcie remontu</t>
  </si>
  <si>
    <t>55-300</t>
  </si>
  <si>
    <t>Środa Śląska</t>
  </si>
  <si>
    <t>8018590365500037084658</t>
  </si>
  <si>
    <t>służba drogowa</t>
  </si>
  <si>
    <t>Świdnicka 33</t>
  </si>
  <si>
    <t>XI9901498875</t>
  </si>
  <si>
    <t>8018590365500036888172</t>
  </si>
  <si>
    <t>Wrocławska 2</t>
  </si>
  <si>
    <t>8018590365500019061288</t>
  </si>
  <si>
    <t xml:space="preserve"> 64-965</t>
  </si>
  <si>
    <t>Okonek</t>
  </si>
  <si>
    <t>XM1802003188</t>
  </si>
  <si>
    <t>8018590365500047387848</t>
  </si>
  <si>
    <t>XM2003137141</t>
  </si>
  <si>
    <t>8018590365500047388715</t>
  </si>
  <si>
    <t>Niepodległości 53</t>
  </si>
  <si>
    <t>Leśna 46</t>
  </si>
  <si>
    <t>XM2003247115</t>
  </si>
  <si>
    <t>8018590365500047386100</t>
  </si>
  <si>
    <t>63-720</t>
  </si>
  <si>
    <t xml:space="preserve">UMiG </t>
  </si>
  <si>
    <t>Koźmin Wielkopolski, ul. Stary Rynek 11</t>
  </si>
  <si>
    <t>8018590365500049552305</t>
  </si>
  <si>
    <t>Koźmin Wielkopolski, ul. Przyjemskich 1</t>
  </si>
  <si>
    <t>8018590365500049792633</t>
  </si>
  <si>
    <t>8018590365500057944062</t>
  </si>
  <si>
    <t>Udział % zużycia paliwa kolumna V + W</t>
  </si>
  <si>
    <t>8018590365500047294337</t>
  </si>
  <si>
    <t>8018590365500019141430</t>
  </si>
  <si>
    <t>Zużycie z zastosowaniem taryfy</t>
  </si>
  <si>
    <t xml:space="preserve">zużycie dla rynku konkurencyjnego </t>
  </si>
  <si>
    <t>zapotrzebowanie na paliwo gazowe w trakcie trwania zamówienia - wielkość maksymalna (kWh)</t>
  </si>
  <si>
    <t>bez zastosowania taryfy (rynek konkurencyjny)</t>
  </si>
  <si>
    <t>1 umowa</t>
  </si>
  <si>
    <t>Załącznik nr 1B - opis przedmiotu zamówienia</t>
  </si>
  <si>
    <t>2 umowy: powiat, straż</t>
  </si>
  <si>
    <t>2 umowy: gmina, ZGkiM</t>
  </si>
  <si>
    <t>Zużycie gazu w trakcie trwania zamówienia dla II części zamówienia w podziale na % udział paliwa (kWh)</t>
  </si>
  <si>
    <t>Podsumowanie wg grup taryfowych</t>
  </si>
  <si>
    <t>Grupa taryfowa</t>
  </si>
  <si>
    <t>ilość liczników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</si>
  <si>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</si>
  <si>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</si>
  <si>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</si>
  <si>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</si>
  <si>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Oddział OSD</t>
  </si>
  <si>
    <t xml:space="preserve">Płatnik podatku akcyzowego </t>
  </si>
  <si>
    <t>Zużycie paliwa gazowego w trakcie trwania zamówienia (kWh)</t>
  </si>
  <si>
    <t>Nr PPG</t>
  </si>
  <si>
    <t>XM2002963071</t>
  </si>
  <si>
    <t>XM2103554382</t>
  </si>
  <si>
    <t>XM2103554691</t>
  </si>
  <si>
    <t>XM2103554589</t>
  </si>
  <si>
    <t>Unimot Energia i Gaz Sp. z o.o.</t>
  </si>
  <si>
    <t>XM2103966375</t>
  </si>
  <si>
    <t>Parkowa 3</t>
  </si>
  <si>
    <t>05949697</t>
  </si>
  <si>
    <t>terminowa do 31.12.2023/ nie wymaga wypowiedzenia</t>
  </si>
  <si>
    <t>Podróżna 69A</t>
  </si>
  <si>
    <t>XM2103356020</t>
  </si>
  <si>
    <t>terminowa do 31.12.2023/nie wymaga wypowiedzenia</t>
  </si>
  <si>
    <t>Stanisławy Nadstawek 1C</t>
  </si>
  <si>
    <t>Gmina Pępowo, Stanisławy Nadstawek 6, 63-830 Pępowo</t>
  </si>
  <si>
    <t>Gmina Pępowo, Stanisławy Nadstawek 6, 63-830 Pępowo, NIP: 6961840454</t>
  </si>
  <si>
    <t>Powiat Średzki, ul. Wrocławska 2, 55-300 Środa Śląska, NIP: 9131529763</t>
  </si>
  <si>
    <t>Powiat Średzki, ul. Wrocławska 2, 55-300 Środa Śląska</t>
  </si>
  <si>
    <t>XI1700791162</t>
  </si>
  <si>
    <t>Wrocławska 42</t>
  </si>
  <si>
    <t>Gmina Miejska Kowary, Kowary 1a, 58-530 Kowary, NIP: 6110004982</t>
  </si>
  <si>
    <t>Gmina Miejska Kowary, Kowary 1a, 58-530 Kowary</t>
  </si>
  <si>
    <t>Kowary</t>
  </si>
  <si>
    <t>ul. Dworcowa 11</t>
  </si>
  <si>
    <t>58-530</t>
  </si>
  <si>
    <t>pierwsza</t>
  </si>
  <si>
    <t>XM2103544429</t>
  </si>
  <si>
    <t>8018590365500052504810</t>
  </si>
  <si>
    <t>XK2284031093</t>
  </si>
  <si>
    <t>Gmina Okonek, ul. Niepodległości 53, 64-965 Okonek</t>
  </si>
  <si>
    <t>Gmina Okonek, ul. Niepodległości 53, 64-965 Okonek, NIP: 7671657653</t>
  </si>
  <si>
    <t>Urząd Miasta</t>
  </si>
  <si>
    <t>Stockelsdorf działka 361</t>
  </si>
  <si>
    <t>Stadion miejski</t>
  </si>
  <si>
    <t xml:space="preserve">Niepodległości 29 </t>
  </si>
  <si>
    <t>Dom Emeryta</t>
  </si>
  <si>
    <t>XM1701567183</t>
  </si>
  <si>
    <t>Gmina Koźmin Wielkopolski, ul. Stary Rynek 11, 63-720 Koźmin Wielkopolski</t>
  </si>
  <si>
    <t>Gmina Koźmin Wielkopolski, ul. Stary Rynek 11, 63-720 Koźmin Wielkopolski, NIP: 6211693440</t>
  </si>
  <si>
    <t>XM1701567147</t>
  </si>
  <si>
    <t>Koźmin Wielkopolski</t>
  </si>
  <si>
    <t>06105278</t>
  </si>
  <si>
    <t>Powiat Gostyński, ul. Wrocławska 256, 63-800 Gostyń, NIP: 6961852546</t>
  </si>
  <si>
    <t>05554498</t>
  </si>
  <si>
    <t>Gmina Kościelec, Kościelec 7/3, 62-604 Kościelec, NIP:6662004632</t>
  </si>
  <si>
    <t>Zakład Gospodarki Komunalnej i Mieszkaniowej w Okonku, ul. Leśnia 46, 64 965 Okonek</t>
  </si>
  <si>
    <t>tak</t>
  </si>
  <si>
    <t>Komenda Powiatowa Straży Pożarnej, Wrocławska 247, 63-800 Gostyń, NIP: 6961602358</t>
  </si>
  <si>
    <t>Komenda Powiatowa Straży Pożarnej, Wrocławska 247, 63-800 Gostyń</t>
  </si>
  <si>
    <t>Gmina Koźmin Wielkopolski, Stary Rynek 11,   63-720 Koźmin Wielkopolski, NIP 6211693440</t>
  </si>
  <si>
    <t>Urząd Miasta i Gminy Koźmin Wielkopolski, Stary Rynek 11, 63-720 Koźmin Wlkp.</t>
  </si>
  <si>
    <t>Koźmin Wielkopolski, ul. Borecka 23</t>
  </si>
  <si>
    <t xml:space="preserve">63-720 </t>
  </si>
  <si>
    <t>PGNIG Obrót Detaliczny sp. z o.o.</t>
  </si>
  <si>
    <t>XM2103362810</t>
  </si>
  <si>
    <t>8018590365500049768423</t>
  </si>
  <si>
    <t>Gmina Okonek, ul. Niepodległości 53, 64-965 Okonek, NIP 7671657653</t>
  </si>
  <si>
    <t>Urząd Miejski, ul. Niepodległości 36, 64-965 Okonek</t>
  </si>
  <si>
    <t>przystanek PKS</t>
  </si>
  <si>
    <t>Niepodległości 36</t>
  </si>
  <si>
    <t>XM1902554263</t>
  </si>
  <si>
    <t>8018590365500047301226</t>
  </si>
  <si>
    <t>Rynek 2</t>
  </si>
  <si>
    <t>Zakład Gospodarki Komunalnej i Mieszkaniowej, ul. Nad Kanią 107, 63-800 Gostyń</t>
  </si>
  <si>
    <t>ZGKiM</t>
  </si>
  <si>
    <t>1 Maja 1</t>
  </si>
  <si>
    <t>PGNiG Obrót Detaliczny sp. z o.o.</t>
  </si>
  <si>
    <t>31.12.2023 / umowa terminowa, nie wymaga wypowiedzenia</t>
  </si>
  <si>
    <t>XM1400424863</t>
  </si>
  <si>
    <t>8018590365500047171270</t>
  </si>
  <si>
    <t>Szalety</t>
  </si>
  <si>
    <t>Łazienna 1</t>
  </si>
  <si>
    <t>8018590365500048626878</t>
  </si>
  <si>
    <t>Targowisko</t>
  </si>
  <si>
    <t xml:space="preserve">Łąkowa 5 </t>
  </si>
  <si>
    <t>XM1100016066</t>
  </si>
  <si>
    <t>8018590365500048470556</t>
  </si>
  <si>
    <t>Fabryczna 1</t>
  </si>
  <si>
    <t>XM0800233663</t>
  </si>
  <si>
    <t>8018590365500049295745</t>
  </si>
  <si>
    <t>Ośrodek Sportu i Rekreacji w Gostyniu, ul. Starogostyńska 9a, 63-800 Gostyń</t>
  </si>
  <si>
    <t>Ośrodek Sportu i Rekreacji</t>
  </si>
  <si>
    <t>Strzelecka 27</t>
  </si>
  <si>
    <t>XI1000329327</t>
  </si>
  <si>
    <t>8018590365500049293598</t>
  </si>
  <si>
    <t>nieruchomość hotelowo-restauracyjna</t>
  </si>
  <si>
    <t>Sportowa 1</t>
  </si>
  <si>
    <t>XK1533055958</t>
  </si>
  <si>
    <t>8018590365500047512950</t>
  </si>
  <si>
    <t>XM1801889319</t>
  </si>
  <si>
    <t>8018590365500049296315</t>
  </si>
  <si>
    <t>Gmina Gostyń, Rynek 2, 63-800 Gostyń</t>
  </si>
  <si>
    <t>Ratusz</t>
  </si>
  <si>
    <t>XK1533055956</t>
  </si>
  <si>
    <t>8018590365500048433711</t>
  </si>
  <si>
    <t>0,00</t>
  </si>
  <si>
    <t>100,00</t>
  </si>
  <si>
    <t>Gmina Gostyń, Rynek 2, 63-800 Gostyń, NIP: 6961750343</t>
  </si>
  <si>
    <t>XM2305010324</t>
  </si>
  <si>
    <t>Gmina Zakrzew, Zakrzew 51, 26-652 Zakrzew, NIP 7962959318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</si>
</sst>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right" vertical="center"/>
      <protection locked="0"/>
    </xf>
    <xf numFmtId="2" fontId="3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>
      <alignment horizontal="center" vertical="center"/>
    </xf>
    <xf numFmtId="0" fontId="6" fillId="2" borderId="3" xfId="0" quotePrefix="1" applyFont="1" applyFill="1" applyBorder="1" applyAlignment="1" applyProtection="1">
      <alignment horizontal="center" vertical="center"/>
      <protection locked="0"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horizontal="left" vertical="center"/>
      <protection locked="0"/>
    </xf>
    <xf numFmtId="3" fontId="6" fillId="2" borderId="3" xfId="0" applyNumberFormat="1" applyFont="1" applyFill="1" applyBorder="1" applyAlignment="1" applyProtection="1">
      <alignment horizontal="right" vertical="center"/>
      <protection locked="0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/>
    <xf numFmtId="0" fontId="3" fillId="2" borderId="0" xfId="0" applyFont="1" applyFill="1"/>
    <xf numFmtId="0" fontId="7" fillId="2" borderId="3" xfId="0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 applyProtection="1">
      <alignment horizontal="center" vertical="center"/>
      <protection locked="0"/>
    </xf>
    <xf numFmtId="14" fontId="6" fillId="2" borderId="3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quotePrefix="1" applyFont="1" applyBorder="1" applyAlignment="1" applyProtection="1">
      <alignment horizontal="center" vertical="center" wrapText="1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 wrapText="1"/>
      <protection locked="0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/>
    <xf numFmtId="2" fontId="6" fillId="0" borderId="3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left" vertical="center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/>
    <xf numFmtId="2" fontId="3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/>
    <xf numFmtId="0" fontId="3" fillId="2" borderId="3" xfId="0" quotePrefix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hidden="1"/>
    </xf>
    <xf numFmtId="2" fontId="6" fillId="0" borderId="3" xfId="0" applyNumberFormat="1" applyFont="1" applyBorder="1" applyAlignment="1" applyProtection="1">
      <alignment horizontal="right" vertical="top"/>
      <protection locked="0"/>
    </xf>
    <xf numFmtId="3" fontId="6" fillId="0" borderId="3" xfId="0" applyNumberFormat="1" applyFont="1" applyBorder="1" applyAlignment="1" applyProtection="1">
      <alignment horizontal="right" vertical="top"/>
      <protection locked="0"/>
    </xf>
    <xf numFmtId="3" fontId="7" fillId="0" borderId="3" xfId="0" applyNumberFormat="1" applyFont="1" applyBorder="1" applyAlignment="1">
      <alignment horizontal="right" vertical="top"/>
    </xf>
    <xf numFmtId="0" fontId="8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6" fillId="2" borderId="3" xfId="0" applyFont="1" applyFill="1" applyBorder="1" applyAlignment="1" applyProtection="1">
      <alignment vertical="top"/>
      <protection hidden="1"/>
    </xf>
    <xf numFmtId="49" fontId="3" fillId="2" borderId="3" xfId="0" quotePrefix="1" applyNumberFormat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2" fontId="3" fillId="2" borderId="3" xfId="0" quotePrefix="1" applyNumberFormat="1" applyFont="1" applyFill="1" applyBorder="1" applyAlignment="1">
      <alignment horizontal="right" vertical="center"/>
    </xf>
    <xf numFmtId="4" fontId="3" fillId="2" borderId="3" xfId="0" quotePrefix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49" fontId="3" fillId="2" borderId="4" xfId="0" quotePrefix="1" applyNumberFormat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right" vertical="center"/>
    </xf>
    <xf numFmtId="49" fontId="3" fillId="2" borderId="3" xfId="0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" xfId="0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/>
    <xf numFmtId="0" fontId="5" fillId="0" borderId="3" xfId="0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/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49" fontId="5" fillId="2" borderId="2" xfId="0" quotePrefix="1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64B9A872-00B5-4F19-AAC2-42F4CC4750D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66"/>
      <color rgb="FFCC66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68"/>
  <sheetViews>
    <sheetView tabSelected="1" topLeftCell="H1" zoomScaleNormal="100" workbookViewId="0">
      <pane ySplit="3" topLeftCell="A4" activePane="bottomLeft" state="frozen"/>
      <selection activeCell="N1" sqref="N1"/>
      <selection pane="bottomLeft" activeCell="O8" sqref="O7:O8"/>
    </sheetView>
  </sheetViews>
  <sheetFormatPr defaultColWidth="8.88671875" defaultRowHeight="12" x14ac:dyDescent="0.25"/>
  <cols>
    <col min="1" max="1" width="6.44140625" style="104" customWidth="1"/>
    <col min="2" max="2" width="44.109375" style="1" customWidth="1"/>
    <col min="3" max="3" width="44.6640625" style="1" customWidth="1"/>
    <col min="4" max="4" width="17.33203125" style="1" customWidth="1"/>
    <col min="5" max="6" width="11.109375" style="1" customWidth="1"/>
    <col min="7" max="7" width="15.44140625" style="1" customWidth="1"/>
    <col min="8" max="8" width="8.5546875" style="1" customWidth="1"/>
    <col min="9" max="9" width="9" style="1" customWidth="1"/>
    <col min="10" max="10" width="11.33203125" style="1" customWidth="1"/>
    <col min="11" max="11" width="16.44140625" style="1" customWidth="1"/>
    <col min="12" max="12" width="42.109375" style="119" customWidth="1"/>
    <col min="13" max="13" width="7.88671875" style="94" customWidth="1"/>
    <col min="14" max="14" width="16.109375" style="94" customWidth="1"/>
    <col min="15" max="15" width="10.6640625" style="94" customWidth="1"/>
    <col min="16" max="16" width="20.109375" style="94" customWidth="1"/>
    <col min="17" max="17" width="21.88671875" style="94" customWidth="1"/>
    <col min="18" max="18" width="9.5546875" style="94" customWidth="1"/>
    <col min="19" max="19" width="9.33203125" style="94" customWidth="1"/>
    <col min="20" max="20" width="16.5546875" style="104" customWidth="1"/>
    <col min="21" max="21" width="9.33203125" style="94" customWidth="1"/>
    <col min="22" max="24" width="9.33203125" style="109" customWidth="1"/>
    <col min="25" max="25" width="44" style="1" customWidth="1"/>
    <col min="26" max="38" width="10.88671875" style="110" customWidth="1"/>
    <col min="39" max="39" width="12.33203125" style="1" customWidth="1"/>
    <col min="40" max="40" width="13.44140625" style="1" customWidth="1"/>
    <col min="41" max="16384" width="8.88671875" style="1"/>
  </cols>
  <sheetData>
    <row r="1" spans="1:116" x14ac:dyDescent="0.25">
      <c r="A1" s="122" t="s">
        <v>145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116" s="6" customFormat="1" ht="68.25" customHeight="1" x14ac:dyDescent="0.3">
      <c r="A2" s="126" t="s">
        <v>0</v>
      </c>
      <c r="B2" s="126" t="s">
        <v>1</v>
      </c>
      <c r="C2" s="126" t="s">
        <v>2</v>
      </c>
      <c r="D2" s="126" t="s">
        <v>3</v>
      </c>
      <c r="E2" s="140" t="s">
        <v>4</v>
      </c>
      <c r="F2" s="141"/>
      <c r="G2" s="142"/>
      <c r="H2" s="126" t="s">
        <v>5</v>
      </c>
      <c r="I2" s="126"/>
      <c r="J2" s="126" t="s">
        <v>6</v>
      </c>
      <c r="K2" s="126" t="s">
        <v>7</v>
      </c>
      <c r="L2" s="126" t="s">
        <v>8</v>
      </c>
      <c r="M2" s="126" t="s">
        <v>9</v>
      </c>
      <c r="N2" s="126" t="s">
        <v>10</v>
      </c>
      <c r="O2" s="126" t="s">
        <v>11</v>
      </c>
      <c r="P2" s="126" t="s">
        <v>12</v>
      </c>
      <c r="Q2" s="126" t="s">
        <v>159</v>
      </c>
      <c r="R2" s="143" t="s">
        <v>13</v>
      </c>
      <c r="S2" s="144"/>
      <c r="T2" s="126" t="s">
        <v>14</v>
      </c>
      <c r="U2" s="126" t="s">
        <v>15</v>
      </c>
      <c r="V2" s="126" t="s">
        <v>16</v>
      </c>
      <c r="W2" s="126"/>
      <c r="X2" s="123" t="s">
        <v>137</v>
      </c>
      <c r="Y2" s="126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4" t="s">
        <v>142</v>
      </c>
      <c r="AM2" s="132" t="s">
        <v>148</v>
      </c>
      <c r="AN2" s="132"/>
    </row>
    <row r="3" spans="1:116" s="6" customFormat="1" ht="45" customHeight="1" x14ac:dyDescent="0.3">
      <c r="A3" s="126"/>
      <c r="B3" s="126"/>
      <c r="C3" s="126"/>
      <c r="D3" s="126"/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126"/>
      <c r="K3" s="126"/>
      <c r="L3" s="126"/>
      <c r="M3" s="126"/>
      <c r="N3" s="126"/>
      <c r="O3" s="126"/>
      <c r="P3" s="126"/>
      <c r="Q3" s="126"/>
      <c r="R3" s="145"/>
      <c r="S3" s="146"/>
      <c r="T3" s="126"/>
      <c r="U3" s="126"/>
      <c r="V3" s="2" t="s">
        <v>35</v>
      </c>
      <c r="W3" s="2" t="s">
        <v>143</v>
      </c>
      <c r="X3" s="124"/>
      <c r="Y3" s="126"/>
      <c r="Z3" s="3" t="s">
        <v>37</v>
      </c>
      <c r="AA3" s="3" t="s">
        <v>37</v>
      </c>
      <c r="AB3" s="3" t="s">
        <v>37</v>
      </c>
      <c r="AC3" s="3" t="s">
        <v>37</v>
      </c>
      <c r="AD3" s="3" t="s">
        <v>37</v>
      </c>
      <c r="AE3" s="3" t="s">
        <v>37</v>
      </c>
      <c r="AF3" s="3" t="s">
        <v>37</v>
      </c>
      <c r="AG3" s="3" t="s">
        <v>37</v>
      </c>
      <c r="AH3" s="3" t="s">
        <v>37</v>
      </c>
      <c r="AI3" s="3" t="s">
        <v>37</v>
      </c>
      <c r="AJ3" s="3" t="s">
        <v>37</v>
      </c>
      <c r="AK3" s="3" t="s">
        <v>37</v>
      </c>
      <c r="AL3" s="3" t="s">
        <v>37</v>
      </c>
      <c r="AM3" s="7" t="s">
        <v>140</v>
      </c>
      <c r="AN3" s="5" t="s">
        <v>141</v>
      </c>
    </row>
    <row r="4" spans="1:116" ht="12.9" customHeight="1" x14ac:dyDescent="0.25">
      <c r="A4" s="8">
        <v>1</v>
      </c>
      <c r="B4" s="9" t="s">
        <v>179</v>
      </c>
      <c r="C4" s="9" t="s">
        <v>180</v>
      </c>
      <c r="D4" s="10"/>
      <c r="E4" s="10" t="s">
        <v>182</v>
      </c>
      <c r="F4" s="10" t="s">
        <v>183</v>
      </c>
      <c r="G4" s="10" t="s">
        <v>181</v>
      </c>
      <c r="H4" s="11" t="s">
        <v>38</v>
      </c>
      <c r="I4" s="10" t="s">
        <v>44</v>
      </c>
      <c r="J4" s="9" t="s">
        <v>164</v>
      </c>
      <c r="K4" s="9" t="s">
        <v>184</v>
      </c>
      <c r="L4" s="12" t="s">
        <v>171</v>
      </c>
      <c r="M4" s="13" t="s">
        <v>45</v>
      </c>
      <c r="N4" s="8" t="s">
        <v>42</v>
      </c>
      <c r="O4" s="14"/>
      <c r="P4" s="14" t="s">
        <v>185</v>
      </c>
      <c r="Q4" s="15" t="s">
        <v>186</v>
      </c>
      <c r="R4" s="16">
        <v>45292</v>
      </c>
      <c r="S4" s="16">
        <v>45657</v>
      </c>
      <c r="T4" s="17" t="s">
        <v>144</v>
      </c>
      <c r="U4" s="18" t="s">
        <v>46</v>
      </c>
      <c r="V4" s="19">
        <v>0</v>
      </c>
      <c r="W4" s="19">
        <v>100</v>
      </c>
      <c r="X4" s="20">
        <f t="shared" ref="X4" si="0">V4+W4</f>
        <v>100</v>
      </c>
      <c r="Y4" s="21"/>
      <c r="Z4" s="22">
        <v>5024</v>
      </c>
      <c r="AA4" s="22">
        <v>8263</v>
      </c>
      <c r="AB4" s="22">
        <v>7526</v>
      </c>
      <c r="AC4" s="22">
        <v>6824</v>
      </c>
      <c r="AD4" s="22">
        <v>4090</v>
      </c>
      <c r="AE4" s="22">
        <v>1399</v>
      </c>
      <c r="AF4" s="22">
        <v>352</v>
      </c>
      <c r="AG4" s="22">
        <v>472</v>
      </c>
      <c r="AH4" s="22">
        <v>289</v>
      </c>
      <c r="AI4" s="22">
        <v>3069</v>
      </c>
      <c r="AJ4" s="22">
        <v>4488</v>
      </c>
      <c r="AK4" s="22">
        <v>15854</v>
      </c>
      <c r="AL4" s="23">
        <f t="shared" ref="AL4:AL31" si="1">Z4+AA4+AB4+AC4+AE4+AF4+AG4+AH4+AI4+AJ4+AK4+AD4</f>
        <v>57650</v>
      </c>
      <c r="AM4" s="24">
        <f t="shared" ref="AM4:AM39" si="2">ROUND((AL4*V4/100),0)</f>
        <v>0</v>
      </c>
      <c r="AN4" s="24">
        <f t="shared" ref="AN4:AN39" si="3">ROUND((AL4*W4/100),0)</f>
        <v>57650</v>
      </c>
    </row>
    <row r="5" spans="1:116" s="39" customFormat="1" ht="12.9" customHeight="1" x14ac:dyDescent="0.25">
      <c r="A5" s="25">
        <v>1</v>
      </c>
      <c r="B5" s="26" t="s">
        <v>48</v>
      </c>
      <c r="C5" s="26" t="s">
        <v>49</v>
      </c>
      <c r="D5" s="26" t="s">
        <v>52</v>
      </c>
      <c r="E5" s="26" t="s">
        <v>169</v>
      </c>
      <c r="F5" s="26" t="s">
        <v>50</v>
      </c>
      <c r="G5" s="26" t="s">
        <v>51</v>
      </c>
      <c r="H5" s="27" t="s">
        <v>38</v>
      </c>
      <c r="I5" s="27" t="s">
        <v>39</v>
      </c>
      <c r="J5" s="28" t="s">
        <v>164</v>
      </c>
      <c r="K5" s="27" t="s">
        <v>40</v>
      </c>
      <c r="L5" s="26" t="s">
        <v>168</v>
      </c>
      <c r="M5" s="29" t="s">
        <v>53</v>
      </c>
      <c r="N5" s="29" t="s">
        <v>42</v>
      </c>
      <c r="O5" s="29"/>
      <c r="P5" s="29" t="s">
        <v>165</v>
      </c>
      <c r="Q5" s="30" t="s">
        <v>54</v>
      </c>
      <c r="R5" s="31">
        <v>45292</v>
      </c>
      <c r="S5" s="31">
        <v>45657</v>
      </c>
      <c r="T5" s="136" t="s">
        <v>144</v>
      </c>
      <c r="U5" s="32" t="s">
        <v>46</v>
      </c>
      <c r="V5" s="33">
        <v>0</v>
      </c>
      <c r="W5" s="33">
        <v>100</v>
      </c>
      <c r="X5" s="34">
        <f t="shared" ref="X5:X17" si="4">V5+W5</f>
        <v>100</v>
      </c>
      <c r="Y5" s="35"/>
      <c r="Z5" s="36">
        <v>0</v>
      </c>
      <c r="AA5" s="36">
        <v>1091</v>
      </c>
      <c r="AB5" s="36">
        <v>1091</v>
      </c>
      <c r="AC5" s="36">
        <v>0</v>
      </c>
      <c r="AD5" s="36">
        <v>0</v>
      </c>
      <c r="AE5" s="36">
        <v>0</v>
      </c>
      <c r="AF5" s="36">
        <v>0</v>
      </c>
      <c r="AG5" s="36">
        <v>3710</v>
      </c>
      <c r="AH5" s="36">
        <v>728</v>
      </c>
      <c r="AI5" s="36">
        <v>752</v>
      </c>
      <c r="AJ5" s="36">
        <v>751</v>
      </c>
      <c r="AK5" s="36">
        <v>945</v>
      </c>
      <c r="AL5" s="37">
        <f t="shared" si="1"/>
        <v>9068</v>
      </c>
      <c r="AM5" s="38">
        <f t="shared" si="2"/>
        <v>0</v>
      </c>
      <c r="AN5" s="38">
        <f t="shared" si="3"/>
        <v>9068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s="39" customFormat="1" ht="12.9" customHeight="1" x14ac:dyDescent="0.25">
      <c r="A6" s="25">
        <v>2</v>
      </c>
      <c r="B6" s="26" t="s">
        <v>48</v>
      </c>
      <c r="C6" s="26" t="s">
        <v>49</v>
      </c>
      <c r="D6" s="26" t="s">
        <v>55</v>
      </c>
      <c r="E6" s="26" t="s">
        <v>56</v>
      </c>
      <c r="F6" s="26" t="s">
        <v>50</v>
      </c>
      <c r="G6" s="26" t="s">
        <v>51</v>
      </c>
      <c r="H6" s="27" t="s">
        <v>38</v>
      </c>
      <c r="I6" s="27" t="s">
        <v>39</v>
      </c>
      <c r="J6" s="28" t="s">
        <v>164</v>
      </c>
      <c r="K6" s="27" t="s">
        <v>40</v>
      </c>
      <c r="L6" s="26" t="s">
        <v>168</v>
      </c>
      <c r="M6" s="40" t="s">
        <v>41</v>
      </c>
      <c r="N6" s="29" t="s">
        <v>42</v>
      </c>
      <c r="O6" s="29"/>
      <c r="P6" s="32" t="s">
        <v>57</v>
      </c>
      <c r="Q6" s="30" t="s">
        <v>58</v>
      </c>
      <c r="R6" s="31">
        <v>45292</v>
      </c>
      <c r="S6" s="31">
        <v>45657</v>
      </c>
      <c r="T6" s="136"/>
      <c r="U6" s="32" t="s">
        <v>46</v>
      </c>
      <c r="V6" s="33">
        <v>0</v>
      </c>
      <c r="W6" s="33">
        <v>100</v>
      </c>
      <c r="X6" s="34">
        <f t="shared" si="4"/>
        <v>100</v>
      </c>
      <c r="Y6" s="35"/>
      <c r="Z6" s="36">
        <v>3654</v>
      </c>
      <c r="AA6" s="36">
        <v>0</v>
      </c>
      <c r="AB6" s="36">
        <v>0</v>
      </c>
      <c r="AC6" s="36">
        <v>4373</v>
      </c>
      <c r="AD6" s="36">
        <v>1224</v>
      </c>
      <c r="AE6" s="36">
        <v>0</v>
      </c>
      <c r="AF6" s="36">
        <v>296</v>
      </c>
      <c r="AG6" s="36">
        <v>146</v>
      </c>
      <c r="AH6" s="36">
        <v>145</v>
      </c>
      <c r="AI6" s="36">
        <v>1415</v>
      </c>
      <c r="AJ6" s="36">
        <v>1551</v>
      </c>
      <c r="AK6" s="36">
        <v>2095</v>
      </c>
      <c r="AL6" s="37">
        <f t="shared" si="1"/>
        <v>14899</v>
      </c>
      <c r="AM6" s="38">
        <f t="shared" si="2"/>
        <v>0</v>
      </c>
      <c r="AN6" s="38">
        <f t="shared" si="3"/>
        <v>14899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s="39" customFormat="1" ht="12.9" customHeight="1" x14ac:dyDescent="0.25">
      <c r="A7" s="25">
        <v>3</v>
      </c>
      <c r="B7" s="26" t="s">
        <v>48</v>
      </c>
      <c r="C7" s="26" t="s">
        <v>49</v>
      </c>
      <c r="D7" s="26" t="s">
        <v>59</v>
      </c>
      <c r="E7" s="26" t="s">
        <v>166</v>
      </c>
      <c r="F7" s="26" t="s">
        <v>50</v>
      </c>
      <c r="G7" s="26" t="s">
        <v>51</v>
      </c>
      <c r="H7" s="27" t="s">
        <v>38</v>
      </c>
      <c r="I7" s="27" t="s">
        <v>39</v>
      </c>
      <c r="J7" s="28" t="s">
        <v>164</v>
      </c>
      <c r="K7" s="27" t="s">
        <v>40</v>
      </c>
      <c r="L7" s="26" t="s">
        <v>168</v>
      </c>
      <c r="M7" s="40" t="s">
        <v>41</v>
      </c>
      <c r="N7" s="29" t="s">
        <v>42</v>
      </c>
      <c r="O7" s="29"/>
      <c r="P7" s="32" t="s">
        <v>60</v>
      </c>
      <c r="Q7" s="30" t="s">
        <v>61</v>
      </c>
      <c r="R7" s="31">
        <v>45292</v>
      </c>
      <c r="S7" s="31">
        <v>45657</v>
      </c>
      <c r="T7" s="136"/>
      <c r="U7" s="32" t="s">
        <v>46</v>
      </c>
      <c r="V7" s="33">
        <v>0</v>
      </c>
      <c r="W7" s="33">
        <v>100</v>
      </c>
      <c r="X7" s="34">
        <f t="shared" si="4"/>
        <v>100</v>
      </c>
      <c r="Y7" s="35"/>
      <c r="Z7" s="36">
        <v>8348</v>
      </c>
      <c r="AA7" s="36">
        <v>0</v>
      </c>
      <c r="AB7" s="36">
        <v>0</v>
      </c>
      <c r="AC7" s="36">
        <v>6281</v>
      </c>
      <c r="AD7" s="36">
        <v>1516</v>
      </c>
      <c r="AE7" s="36">
        <v>0</v>
      </c>
      <c r="AF7" s="36">
        <v>11</v>
      </c>
      <c r="AG7" s="36">
        <v>5</v>
      </c>
      <c r="AH7" s="36">
        <v>5</v>
      </c>
      <c r="AI7" s="36">
        <v>2241</v>
      </c>
      <c r="AJ7" s="36">
        <v>2656</v>
      </c>
      <c r="AK7" s="36">
        <v>2174</v>
      </c>
      <c r="AL7" s="37">
        <f t="shared" si="1"/>
        <v>23237</v>
      </c>
      <c r="AM7" s="38">
        <f t="shared" si="2"/>
        <v>0</v>
      </c>
      <c r="AN7" s="38">
        <f t="shared" si="3"/>
        <v>23237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s="39" customFormat="1" ht="12.9" customHeight="1" x14ac:dyDescent="0.25">
      <c r="A8" s="25">
        <v>4</v>
      </c>
      <c r="B8" s="26" t="s">
        <v>48</v>
      </c>
      <c r="C8" s="26" t="s">
        <v>49</v>
      </c>
      <c r="D8" s="26"/>
      <c r="E8" s="26" t="s">
        <v>62</v>
      </c>
      <c r="F8" s="26" t="s">
        <v>50</v>
      </c>
      <c r="G8" s="26" t="s">
        <v>51</v>
      </c>
      <c r="H8" s="27" t="s">
        <v>38</v>
      </c>
      <c r="I8" s="27" t="s">
        <v>39</v>
      </c>
      <c r="J8" s="28" t="s">
        <v>164</v>
      </c>
      <c r="K8" s="27" t="s">
        <v>40</v>
      </c>
      <c r="L8" s="26" t="s">
        <v>168</v>
      </c>
      <c r="M8" s="25" t="s">
        <v>43</v>
      </c>
      <c r="N8" s="29" t="s">
        <v>42</v>
      </c>
      <c r="O8" s="29">
        <v>111</v>
      </c>
      <c r="P8" s="32" t="s">
        <v>167</v>
      </c>
      <c r="Q8" s="41" t="s">
        <v>139</v>
      </c>
      <c r="R8" s="31">
        <v>45292</v>
      </c>
      <c r="S8" s="31">
        <v>45657</v>
      </c>
      <c r="T8" s="136"/>
      <c r="U8" s="32" t="s">
        <v>46</v>
      </c>
      <c r="V8" s="33">
        <v>0</v>
      </c>
      <c r="W8" s="33">
        <v>100</v>
      </c>
      <c r="X8" s="34">
        <f t="shared" si="4"/>
        <v>100</v>
      </c>
      <c r="Y8" s="42"/>
      <c r="Z8" s="36">
        <v>25914</v>
      </c>
      <c r="AA8" s="36">
        <v>25939</v>
      </c>
      <c r="AB8" s="36">
        <v>25951</v>
      </c>
      <c r="AC8" s="36">
        <v>13316</v>
      </c>
      <c r="AD8" s="36">
        <v>80</v>
      </c>
      <c r="AE8" s="36">
        <v>0</v>
      </c>
      <c r="AF8" s="36">
        <v>6148</v>
      </c>
      <c r="AG8" s="36">
        <v>3662</v>
      </c>
      <c r="AH8" s="36">
        <v>2286</v>
      </c>
      <c r="AI8" s="36">
        <v>12964</v>
      </c>
      <c r="AJ8" s="36">
        <v>21334</v>
      </c>
      <c r="AK8" s="36">
        <v>32154</v>
      </c>
      <c r="AL8" s="37">
        <f t="shared" si="1"/>
        <v>169748</v>
      </c>
      <c r="AM8" s="38">
        <f t="shared" si="2"/>
        <v>0</v>
      </c>
      <c r="AN8" s="38">
        <f t="shared" si="3"/>
        <v>169748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s="54" customFormat="1" ht="12.9" customHeight="1" x14ac:dyDescent="0.3">
      <c r="A9" s="43">
        <v>1</v>
      </c>
      <c r="B9" s="12" t="s">
        <v>258</v>
      </c>
      <c r="C9" s="12" t="s">
        <v>64</v>
      </c>
      <c r="D9" s="12" t="s">
        <v>65</v>
      </c>
      <c r="E9" s="12" t="s">
        <v>66</v>
      </c>
      <c r="F9" s="12" t="s">
        <v>67</v>
      </c>
      <c r="G9" s="12" t="s">
        <v>68</v>
      </c>
      <c r="H9" s="11" t="s">
        <v>38</v>
      </c>
      <c r="I9" s="11" t="s">
        <v>69</v>
      </c>
      <c r="J9" s="9" t="s">
        <v>164</v>
      </c>
      <c r="K9" s="9" t="s">
        <v>40</v>
      </c>
      <c r="L9" s="12" t="s">
        <v>171</v>
      </c>
      <c r="M9" s="44" t="s">
        <v>41</v>
      </c>
      <c r="N9" s="13" t="s">
        <v>42</v>
      </c>
      <c r="O9" s="45"/>
      <c r="P9" s="46" t="s">
        <v>70</v>
      </c>
      <c r="Q9" s="47" t="s">
        <v>136</v>
      </c>
      <c r="R9" s="16">
        <v>45292</v>
      </c>
      <c r="S9" s="16">
        <v>45657</v>
      </c>
      <c r="T9" s="48" t="s">
        <v>144</v>
      </c>
      <c r="U9" s="49" t="s">
        <v>46</v>
      </c>
      <c r="V9" s="50">
        <v>0</v>
      </c>
      <c r="W9" s="50">
        <v>100</v>
      </c>
      <c r="X9" s="51">
        <f t="shared" si="4"/>
        <v>100</v>
      </c>
      <c r="Y9" s="49"/>
      <c r="Z9" s="52">
        <v>9525</v>
      </c>
      <c r="AA9" s="52">
        <v>0</v>
      </c>
      <c r="AB9" s="52">
        <v>7557</v>
      </c>
      <c r="AC9" s="52">
        <v>0</v>
      </c>
      <c r="AD9" s="52">
        <v>5197</v>
      </c>
      <c r="AE9" s="52">
        <v>0</v>
      </c>
      <c r="AF9" s="52">
        <v>0</v>
      </c>
      <c r="AG9" s="52">
        <v>0</v>
      </c>
      <c r="AH9" s="52">
        <v>1579</v>
      </c>
      <c r="AI9" s="23">
        <v>1511</v>
      </c>
      <c r="AJ9" s="52">
        <v>0</v>
      </c>
      <c r="AK9" s="52">
        <v>5731</v>
      </c>
      <c r="AL9" s="23">
        <f t="shared" si="1"/>
        <v>31100</v>
      </c>
      <c r="AM9" s="53">
        <f t="shared" si="2"/>
        <v>0</v>
      </c>
      <c r="AN9" s="53">
        <f t="shared" si="3"/>
        <v>31100</v>
      </c>
    </row>
    <row r="10" spans="1:116" s="39" customFormat="1" ht="12.9" customHeight="1" x14ac:dyDescent="0.25">
      <c r="A10" s="25">
        <v>1</v>
      </c>
      <c r="B10" s="26" t="s">
        <v>203</v>
      </c>
      <c r="C10" s="26" t="s">
        <v>71</v>
      </c>
      <c r="D10" s="26" t="s">
        <v>74</v>
      </c>
      <c r="E10" s="26" t="s">
        <v>75</v>
      </c>
      <c r="F10" s="26" t="s">
        <v>72</v>
      </c>
      <c r="G10" s="26" t="s">
        <v>73</v>
      </c>
      <c r="H10" s="27" t="s">
        <v>38</v>
      </c>
      <c r="I10" s="27" t="s">
        <v>39</v>
      </c>
      <c r="J10" s="28" t="s">
        <v>164</v>
      </c>
      <c r="K10" s="26" t="s">
        <v>40</v>
      </c>
      <c r="L10" s="26" t="s">
        <v>171</v>
      </c>
      <c r="M10" s="25" t="s">
        <v>43</v>
      </c>
      <c r="N10" s="29" t="s">
        <v>42</v>
      </c>
      <c r="O10" s="29">
        <v>176</v>
      </c>
      <c r="P10" s="29"/>
      <c r="Q10" s="32" t="s">
        <v>76</v>
      </c>
      <c r="R10" s="31">
        <v>45292</v>
      </c>
      <c r="S10" s="31">
        <v>45657</v>
      </c>
      <c r="T10" s="127" t="s">
        <v>144</v>
      </c>
      <c r="U10" s="55" t="s">
        <v>46</v>
      </c>
      <c r="V10" s="56">
        <v>0</v>
      </c>
      <c r="W10" s="56">
        <v>100</v>
      </c>
      <c r="X10" s="34">
        <f t="shared" si="4"/>
        <v>100</v>
      </c>
      <c r="Y10" s="57"/>
      <c r="Z10" s="36">
        <v>54676</v>
      </c>
      <c r="AA10" s="36">
        <v>48682</v>
      </c>
      <c r="AB10" s="36">
        <v>49596</v>
      </c>
      <c r="AC10" s="36">
        <v>50572</v>
      </c>
      <c r="AD10" s="36">
        <v>0</v>
      </c>
      <c r="AE10" s="36">
        <v>0</v>
      </c>
      <c r="AF10" s="36">
        <v>0</v>
      </c>
      <c r="AG10" s="36">
        <v>0</v>
      </c>
      <c r="AH10" s="36">
        <v>11176</v>
      </c>
      <c r="AI10" s="36">
        <v>19687</v>
      </c>
      <c r="AJ10" s="36">
        <v>37694</v>
      </c>
      <c r="AK10" s="36">
        <v>71673</v>
      </c>
      <c r="AL10" s="37">
        <f t="shared" si="1"/>
        <v>343756</v>
      </c>
      <c r="AM10" s="38">
        <f t="shared" si="2"/>
        <v>0</v>
      </c>
      <c r="AN10" s="38">
        <f t="shared" si="3"/>
        <v>343756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ht="12.9" customHeight="1" x14ac:dyDescent="0.25">
      <c r="A11" s="8">
        <v>1</v>
      </c>
      <c r="B11" s="12" t="s">
        <v>174</v>
      </c>
      <c r="C11" s="12" t="s">
        <v>77</v>
      </c>
      <c r="D11" s="12"/>
      <c r="E11" s="12" t="s">
        <v>78</v>
      </c>
      <c r="F11" s="58" t="s">
        <v>79</v>
      </c>
      <c r="G11" s="12" t="s">
        <v>80</v>
      </c>
      <c r="H11" s="11" t="s">
        <v>38</v>
      </c>
      <c r="I11" s="11" t="s">
        <v>39</v>
      </c>
      <c r="J11" s="9" t="s">
        <v>164</v>
      </c>
      <c r="K11" s="12" t="s">
        <v>40</v>
      </c>
      <c r="L11" s="10" t="s">
        <v>171</v>
      </c>
      <c r="M11" s="14" t="s">
        <v>53</v>
      </c>
      <c r="N11" s="14" t="s">
        <v>42</v>
      </c>
      <c r="O11" s="14"/>
      <c r="P11" s="47" t="s">
        <v>81</v>
      </c>
      <c r="Q11" s="47" t="s">
        <v>82</v>
      </c>
      <c r="R11" s="16">
        <v>45292</v>
      </c>
      <c r="S11" s="16">
        <v>45657</v>
      </c>
      <c r="T11" s="137" t="s">
        <v>144</v>
      </c>
      <c r="U11" s="18" t="s">
        <v>205</v>
      </c>
      <c r="V11" s="19">
        <v>0</v>
      </c>
      <c r="W11" s="19">
        <v>100</v>
      </c>
      <c r="X11" s="20">
        <f t="shared" si="4"/>
        <v>100</v>
      </c>
      <c r="Y11" s="21"/>
      <c r="Z11" s="22">
        <v>0</v>
      </c>
      <c r="AA11" s="22">
        <v>0</v>
      </c>
      <c r="AB11" s="22">
        <v>750</v>
      </c>
      <c r="AC11" s="22">
        <v>0</v>
      </c>
      <c r="AD11" s="22">
        <v>0</v>
      </c>
      <c r="AE11" s="22">
        <v>0</v>
      </c>
      <c r="AF11" s="22">
        <v>0</v>
      </c>
      <c r="AG11" s="22">
        <v>3483</v>
      </c>
      <c r="AH11" s="22">
        <v>567</v>
      </c>
      <c r="AI11" s="22">
        <v>585</v>
      </c>
      <c r="AJ11" s="22">
        <v>0</v>
      </c>
      <c r="AK11" s="22">
        <v>1152</v>
      </c>
      <c r="AL11" s="23">
        <f t="shared" si="1"/>
        <v>6537</v>
      </c>
      <c r="AM11" s="24">
        <f t="shared" si="2"/>
        <v>0</v>
      </c>
      <c r="AN11" s="24">
        <f t="shared" si="3"/>
        <v>6537</v>
      </c>
    </row>
    <row r="12" spans="1:116" ht="12.9" customHeight="1" x14ac:dyDescent="0.25">
      <c r="A12" s="8">
        <v>2</v>
      </c>
      <c r="B12" s="12" t="s">
        <v>174</v>
      </c>
      <c r="C12" s="12" t="s">
        <v>173</v>
      </c>
      <c r="D12" s="12"/>
      <c r="E12" s="12" t="s">
        <v>83</v>
      </c>
      <c r="F12" s="58" t="s">
        <v>79</v>
      </c>
      <c r="G12" s="12" t="s">
        <v>80</v>
      </c>
      <c r="H12" s="11" t="s">
        <v>38</v>
      </c>
      <c r="I12" s="11" t="s">
        <v>39</v>
      </c>
      <c r="J12" s="9" t="s">
        <v>164</v>
      </c>
      <c r="K12" s="12" t="s">
        <v>40</v>
      </c>
      <c r="L12" s="10" t="s">
        <v>171</v>
      </c>
      <c r="M12" s="14" t="s">
        <v>53</v>
      </c>
      <c r="N12" s="14" t="s">
        <v>42</v>
      </c>
      <c r="O12" s="14"/>
      <c r="P12" s="14" t="s">
        <v>160</v>
      </c>
      <c r="Q12" s="47" t="s">
        <v>84</v>
      </c>
      <c r="R12" s="16">
        <v>45292</v>
      </c>
      <c r="S12" s="16">
        <v>45657</v>
      </c>
      <c r="T12" s="138"/>
      <c r="U12" s="18" t="s">
        <v>46</v>
      </c>
      <c r="V12" s="19">
        <v>0</v>
      </c>
      <c r="W12" s="19">
        <v>100</v>
      </c>
      <c r="X12" s="20">
        <f t="shared" si="4"/>
        <v>100</v>
      </c>
      <c r="Y12" s="21"/>
      <c r="Z12" s="22">
        <v>0</v>
      </c>
      <c r="AA12" s="22">
        <v>0</v>
      </c>
      <c r="AB12" s="22">
        <v>1938</v>
      </c>
      <c r="AC12" s="22">
        <v>0</v>
      </c>
      <c r="AD12" s="22">
        <v>0</v>
      </c>
      <c r="AE12" s="22">
        <v>0</v>
      </c>
      <c r="AF12" s="22">
        <v>0</v>
      </c>
      <c r="AG12" s="22">
        <v>3034</v>
      </c>
      <c r="AH12" s="22">
        <v>472</v>
      </c>
      <c r="AI12" s="22">
        <v>488</v>
      </c>
      <c r="AJ12" s="22">
        <v>0</v>
      </c>
      <c r="AK12" s="22">
        <v>960</v>
      </c>
      <c r="AL12" s="23">
        <f t="shared" si="1"/>
        <v>6892</v>
      </c>
      <c r="AM12" s="24">
        <f t="shared" si="2"/>
        <v>0</v>
      </c>
      <c r="AN12" s="24">
        <f t="shared" si="3"/>
        <v>6892</v>
      </c>
    </row>
    <row r="13" spans="1:116" ht="12.9" customHeight="1" x14ac:dyDescent="0.25">
      <c r="A13" s="8">
        <v>3</v>
      </c>
      <c r="B13" s="12" t="s">
        <v>174</v>
      </c>
      <c r="C13" s="12" t="s">
        <v>77</v>
      </c>
      <c r="D13" s="12"/>
      <c r="E13" s="12" t="s">
        <v>85</v>
      </c>
      <c r="F13" s="58" t="s">
        <v>79</v>
      </c>
      <c r="G13" s="12" t="s">
        <v>80</v>
      </c>
      <c r="H13" s="11" t="s">
        <v>38</v>
      </c>
      <c r="I13" s="11" t="s">
        <v>39</v>
      </c>
      <c r="J13" s="9" t="s">
        <v>164</v>
      </c>
      <c r="K13" s="12" t="s">
        <v>40</v>
      </c>
      <c r="L13" s="10" t="s">
        <v>171</v>
      </c>
      <c r="M13" s="14" t="s">
        <v>53</v>
      </c>
      <c r="N13" s="14" t="s">
        <v>42</v>
      </c>
      <c r="O13" s="14"/>
      <c r="P13" s="14" t="s">
        <v>161</v>
      </c>
      <c r="Q13" s="47" t="s">
        <v>86</v>
      </c>
      <c r="R13" s="16">
        <v>45292</v>
      </c>
      <c r="S13" s="16">
        <v>45657</v>
      </c>
      <c r="T13" s="138"/>
      <c r="U13" s="18" t="s">
        <v>46</v>
      </c>
      <c r="V13" s="19">
        <v>0</v>
      </c>
      <c r="W13" s="19">
        <v>100</v>
      </c>
      <c r="X13" s="20">
        <f t="shared" si="4"/>
        <v>100</v>
      </c>
      <c r="Y13" s="21"/>
      <c r="Z13" s="22">
        <v>0</v>
      </c>
      <c r="AA13" s="22">
        <v>0</v>
      </c>
      <c r="AB13" s="22">
        <v>3000</v>
      </c>
      <c r="AC13" s="22">
        <v>0</v>
      </c>
      <c r="AD13" s="22">
        <v>0</v>
      </c>
      <c r="AE13" s="22">
        <v>0</v>
      </c>
      <c r="AF13" s="22">
        <v>0</v>
      </c>
      <c r="AG13" s="22">
        <f>3771+978</f>
        <v>4749</v>
      </c>
      <c r="AH13" s="22">
        <v>739</v>
      </c>
      <c r="AI13" s="22">
        <v>764</v>
      </c>
      <c r="AJ13" s="22">
        <v>0</v>
      </c>
      <c r="AK13" s="22">
        <v>1504</v>
      </c>
      <c r="AL13" s="23">
        <f t="shared" si="1"/>
        <v>10756</v>
      </c>
      <c r="AM13" s="24">
        <f t="shared" si="2"/>
        <v>0</v>
      </c>
      <c r="AN13" s="24">
        <f t="shared" si="3"/>
        <v>10756</v>
      </c>
    </row>
    <row r="14" spans="1:116" ht="12.9" customHeight="1" x14ac:dyDescent="0.25">
      <c r="A14" s="8">
        <v>4</v>
      </c>
      <c r="B14" s="12" t="s">
        <v>174</v>
      </c>
      <c r="C14" s="12" t="s">
        <v>77</v>
      </c>
      <c r="D14" s="12"/>
      <c r="E14" s="12" t="s">
        <v>87</v>
      </c>
      <c r="F14" s="58" t="s">
        <v>79</v>
      </c>
      <c r="G14" s="12" t="s">
        <v>80</v>
      </c>
      <c r="H14" s="11" t="s">
        <v>38</v>
      </c>
      <c r="I14" s="11" t="s">
        <v>39</v>
      </c>
      <c r="J14" s="9" t="s">
        <v>164</v>
      </c>
      <c r="K14" s="12" t="s">
        <v>40</v>
      </c>
      <c r="L14" s="10" t="s">
        <v>171</v>
      </c>
      <c r="M14" s="14" t="s">
        <v>53</v>
      </c>
      <c r="N14" s="14" t="s">
        <v>42</v>
      </c>
      <c r="O14" s="14"/>
      <c r="P14" s="14" t="s">
        <v>162</v>
      </c>
      <c r="Q14" s="47" t="s">
        <v>88</v>
      </c>
      <c r="R14" s="16">
        <v>45292</v>
      </c>
      <c r="S14" s="16">
        <v>45657</v>
      </c>
      <c r="T14" s="138"/>
      <c r="U14" s="18" t="s">
        <v>46</v>
      </c>
      <c r="V14" s="19">
        <v>0</v>
      </c>
      <c r="W14" s="19">
        <v>100</v>
      </c>
      <c r="X14" s="20">
        <f t="shared" si="4"/>
        <v>100</v>
      </c>
      <c r="Y14" s="21"/>
      <c r="Z14" s="22">
        <v>0</v>
      </c>
      <c r="AA14" s="22">
        <v>0</v>
      </c>
      <c r="AB14" s="23">
        <v>750</v>
      </c>
      <c r="AC14" s="22">
        <v>0</v>
      </c>
      <c r="AD14" s="22">
        <v>0</v>
      </c>
      <c r="AE14" s="22">
        <v>0</v>
      </c>
      <c r="AF14" s="22">
        <v>0</v>
      </c>
      <c r="AG14" s="22">
        <f>511+167</f>
        <v>678</v>
      </c>
      <c r="AH14" s="22">
        <v>100</v>
      </c>
      <c r="AI14" s="22">
        <v>104</v>
      </c>
      <c r="AJ14" s="22">
        <v>0</v>
      </c>
      <c r="AK14" s="22">
        <v>204</v>
      </c>
      <c r="AL14" s="23">
        <f t="shared" si="1"/>
        <v>1836</v>
      </c>
      <c r="AM14" s="24">
        <f t="shared" si="2"/>
        <v>0</v>
      </c>
      <c r="AN14" s="24">
        <f t="shared" si="3"/>
        <v>1836</v>
      </c>
    </row>
    <row r="15" spans="1:116" ht="12.9" customHeight="1" x14ac:dyDescent="0.25">
      <c r="A15" s="8">
        <v>5</v>
      </c>
      <c r="B15" s="12" t="s">
        <v>174</v>
      </c>
      <c r="C15" s="12" t="s">
        <v>173</v>
      </c>
      <c r="D15" s="59" t="s">
        <v>89</v>
      </c>
      <c r="E15" s="12" t="s">
        <v>172</v>
      </c>
      <c r="F15" s="58" t="s">
        <v>79</v>
      </c>
      <c r="G15" s="12" t="s">
        <v>80</v>
      </c>
      <c r="H15" s="11" t="s">
        <v>38</v>
      </c>
      <c r="I15" s="11" t="s">
        <v>39</v>
      </c>
      <c r="J15" s="9" t="s">
        <v>164</v>
      </c>
      <c r="K15" s="12" t="s">
        <v>40</v>
      </c>
      <c r="L15" s="10" t="s">
        <v>171</v>
      </c>
      <c r="M15" s="44" t="s">
        <v>41</v>
      </c>
      <c r="N15" s="14" t="s">
        <v>42</v>
      </c>
      <c r="O15" s="14"/>
      <c r="P15" s="14" t="s">
        <v>170</v>
      </c>
      <c r="Q15" s="47" t="s">
        <v>90</v>
      </c>
      <c r="R15" s="16">
        <v>45292</v>
      </c>
      <c r="S15" s="16">
        <v>45657</v>
      </c>
      <c r="T15" s="138"/>
      <c r="U15" s="18" t="s">
        <v>46</v>
      </c>
      <c r="V15" s="19">
        <v>0</v>
      </c>
      <c r="W15" s="19">
        <v>100</v>
      </c>
      <c r="X15" s="20">
        <f t="shared" si="4"/>
        <v>100</v>
      </c>
      <c r="Y15" s="21"/>
      <c r="Z15" s="22">
        <v>843</v>
      </c>
      <c r="AA15" s="22">
        <v>0</v>
      </c>
      <c r="AB15" s="22">
        <v>7096</v>
      </c>
      <c r="AC15" s="22">
        <v>0</v>
      </c>
      <c r="AD15" s="22">
        <v>4534</v>
      </c>
      <c r="AE15" s="22">
        <v>0</v>
      </c>
      <c r="AF15" s="22">
        <v>67</v>
      </c>
      <c r="AG15" s="22">
        <v>57</v>
      </c>
      <c r="AH15" s="22">
        <v>3</v>
      </c>
      <c r="AI15" s="22">
        <v>2206</v>
      </c>
      <c r="AJ15" s="22">
        <v>2006</v>
      </c>
      <c r="AK15" s="22">
        <v>5553</v>
      </c>
      <c r="AL15" s="23">
        <f t="shared" si="1"/>
        <v>22365</v>
      </c>
      <c r="AM15" s="24">
        <f t="shared" si="2"/>
        <v>0</v>
      </c>
      <c r="AN15" s="24">
        <f t="shared" si="3"/>
        <v>22365</v>
      </c>
    </row>
    <row r="16" spans="1:116" ht="12.9" customHeight="1" x14ac:dyDescent="0.25">
      <c r="A16" s="8">
        <v>6</v>
      </c>
      <c r="B16" s="12" t="s">
        <v>174</v>
      </c>
      <c r="C16" s="12" t="s">
        <v>77</v>
      </c>
      <c r="D16" s="59"/>
      <c r="E16" s="12" t="s">
        <v>91</v>
      </c>
      <c r="F16" s="58" t="s">
        <v>79</v>
      </c>
      <c r="G16" s="12" t="s">
        <v>80</v>
      </c>
      <c r="H16" s="11" t="s">
        <v>38</v>
      </c>
      <c r="I16" s="11" t="s">
        <v>39</v>
      </c>
      <c r="J16" s="9" t="s">
        <v>164</v>
      </c>
      <c r="K16" s="12" t="s">
        <v>40</v>
      </c>
      <c r="L16" s="10" t="s">
        <v>171</v>
      </c>
      <c r="M16" s="13" t="s">
        <v>53</v>
      </c>
      <c r="N16" s="14" t="s">
        <v>42</v>
      </c>
      <c r="O16" s="14"/>
      <c r="P16" s="47" t="s">
        <v>163</v>
      </c>
      <c r="Q16" s="47" t="s">
        <v>92</v>
      </c>
      <c r="R16" s="16">
        <v>45292</v>
      </c>
      <c r="S16" s="16">
        <v>45657</v>
      </c>
      <c r="T16" s="138"/>
      <c r="U16" s="18" t="s">
        <v>46</v>
      </c>
      <c r="V16" s="19">
        <v>0</v>
      </c>
      <c r="W16" s="19">
        <v>100</v>
      </c>
      <c r="X16" s="20">
        <f t="shared" si="4"/>
        <v>100</v>
      </c>
      <c r="Y16" s="21"/>
      <c r="Z16" s="22">
        <v>0</v>
      </c>
      <c r="AA16" s="22">
        <v>0</v>
      </c>
      <c r="AB16" s="22">
        <v>2527</v>
      </c>
      <c r="AC16" s="22">
        <v>0</v>
      </c>
      <c r="AD16" s="22">
        <v>0</v>
      </c>
      <c r="AE16" s="22">
        <v>0</v>
      </c>
      <c r="AF16" s="22">
        <v>0</v>
      </c>
      <c r="AG16" s="22">
        <v>2187</v>
      </c>
      <c r="AH16" s="22">
        <v>429</v>
      </c>
      <c r="AI16" s="22">
        <v>689</v>
      </c>
      <c r="AJ16" s="22">
        <v>0</v>
      </c>
      <c r="AK16" s="22">
        <v>1272</v>
      </c>
      <c r="AL16" s="23">
        <f t="shared" si="1"/>
        <v>7104</v>
      </c>
      <c r="AM16" s="24">
        <f t="shared" si="2"/>
        <v>0</v>
      </c>
      <c r="AN16" s="24">
        <f t="shared" si="3"/>
        <v>7104</v>
      </c>
    </row>
    <row r="17" spans="1:116" ht="12.9" customHeight="1" x14ac:dyDescent="0.25">
      <c r="A17" s="8">
        <v>7</v>
      </c>
      <c r="B17" s="12" t="s">
        <v>174</v>
      </c>
      <c r="C17" s="12" t="s">
        <v>77</v>
      </c>
      <c r="D17" s="12" t="s">
        <v>93</v>
      </c>
      <c r="E17" s="12" t="s">
        <v>94</v>
      </c>
      <c r="F17" s="58" t="s">
        <v>79</v>
      </c>
      <c r="G17" s="12" t="s">
        <v>80</v>
      </c>
      <c r="H17" s="11" t="s">
        <v>38</v>
      </c>
      <c r="I17" s="11" t="s">
        <v>39</v>
      </c>
      <c r="J17" s="9" t="s">
        <v>164</v>
      </c>
      <c r="K17" s="12" t="s">
        <v>40</v>
      </c>
      <c r="L17" s="10" t="s">
        <v>171</v>
      </c>
      <c r="M17" s="44" t="s">
        <v>41</v>
      </c>
      <c r="N17" s="14" t="s">
        <v>42</v>
      </c>
      <c r="O17" s="14"/>
      <c r="P17" s="14" t="s">
        <v>95</v>
      </c>
      <c r="Q17" s="47" t="s">
        <v>96</v>
      </c>
      <c r="R17" s="16">
        <v>45292</v>
      </c>
      <c r="S17" s="16">
        <v>45657</v>
      </c>
      <c r="T17" s="139"/>
      <c r="U17" s="18" t="s">
        <v>46</v>
      </c>
      <c r="V17" s="19">
        <v>0</v>
      </c>
      <c r="W17" s="19">
        <v>100</v>
      </c>
      <c r="X17" s="20">
        <f t="shared" si="4"/>
        <v>100</v>
      </c>
      <c r="Y17" s="21"/>
      <c r="Z17" s="22">
        <v>762</v>
      </c>
      <c r="AA17" s="22">
        <v>0</v>
      </c>
      <c r="AB17" s="22">
        <v>6023</v>
      </c>
      <c r="AC17" s="22">
        <v>0</v>
      </c>
      <c r="AD17" s="22">
        <v>2261</v>
      </c>
      <c r="AE17" s="22">
        <v>0</v>
      </c>
      <c r="AF17" s="22">
        <v>200</v>
      </c>
      <c r="AG17" s="22">
        <v>0</v>
      </c>
      <c r="AH17" s="22">
        <v>391</v>
      </c>
      <c r="AI17" s="22">
        <v>1392</v>
      </c>
      <c r="AJ17" s="22">
        <v>1208</v>
      </c>
      <c r="AK17" s="22">
        <v>5196</v>
      </c>
      <c r="AL17" s="23">
        <f t="shared" si="1"/>
        <v>17433</v>
      </c>
      <c r="AM17" s="24">
        <f t="shared" si="2"/>
        <v>0</v>
      </c>
      <c r="AN17" s="24">
        <f t="shared" si="3"/>
        <v>17433</v>
      </c>
    </row>
    <row r="18" spans="1:116" s="39" customFormat="1" ht="12.9" customHeight="1" x14ac:dyDescent="0.25">
      <c r="A18" s="25">
        <v>1</v>
      </c>
      <c r="B18" s="26" t="s">
        <v>201</v>
      </c>
      <c r="C18" s="28" t="s">
        <v>97</v>
      </c>
      <c r="D18" s="26" t="s">
        <v>98</v>
      </c>
      <c r="E18" s="26" t="s">
        <v>99</v>
      </c>
      <c r="F18" s="26" t="s">
        <v>100</v>
      </c>
      <c r="G18" s="26" t="s">
        <v>101</v>
      </c>
      <c r="H18" s="27" t="s">
        <v>38</v>
      </c>
      <c r="I18" s="27" t="s">
        <v>39</v>
      </c>
      <c r="J18" s="28" t="s">
        <v>164</v>
      </c>
      <c r="K18" s="26" t="s">
        <v>40</v>
      </c>
      <c r="L18" s="60" t="s">
        <v>171</v>
      </c>
      <c r="M18" s="25" t="s">
        <v>43</v>
      </c>
      <c r="N18" s="25" t="s">
        <v>47</v>
      </c>
      <c r="O18" s="29">
        <v>274</v>
      </c>
      <c r="P18" s="32" t="s">
        <v>200</v>
      </c>
      <c r="Q18" s="32" t="s">
        <v>102</v>
      </c>
      <c r="R18" s="31">
        <v>45292</v>
      </c>
      <c r="S18" s="31">
        <v>45657</v>
      </c>
      <c r="T18" s="128" t="s">
        <v>146</v>
      </c>
      <c r="U18" s="55" t="s">
        <v>46</v>
      </c>
      <c r="V18" s="56">
        <v>0</v>
      </c>
      <c r="W18" s="56">
        <v>100</v>
      </c>
      <c r="X18" s="34">
        <f t="shared" ref="X18:X39" si="5">V18+W18</f>
        <v>100</v>
      </c>
      <c r="Y18" s="57"/>
      <c r="Z18" s="61">
        <v>48412</v>
      </c>
      <c r="AA18" s="61">
        <v>37984</v>
      </c>
      <c r="AB18" s="61">
        <v>36678</v>
      </c>
      <c r="AC18" s="61">
        <v>23647</v>
      </c>
      <c r="AD18" s="61">
        <v>6249</v>
      </c>
      <c r="AE18" s="61">
        <v>0</v>
      </c>
      <c r="AF18" s="61">
        <v>0</v>
      </c>
      <c r="AG18" s="61">
        <v>0</v>
      </c>
      <c r="AH18" s="61">
        <v>4243</v>
      </c>
      <c r="AI18" s="61">
        <v>28173</v>
      </c>
      <c r="AJ18" s="61">
        <v>50523</v>
      </c>
      <c r="AK18" s="61">
        <v>68412</v>
      </c>
      <c r="AL18" s="37">
        <f t="shared" si="1"/>
        <v>304321</v>
      </c>
      <c r="AM18" s="38">
        <f t="shared" si="2"/>
        <v>0</v>
      </c>
      <c r="AN18" s="38">
        <f t="shared" si="3"/>
        <v>304321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s="39" customFormat="1" ht="12.9" customHeight="1" x14ac:dyDescent="0.25">
      <c r="A19" s="25">
        <v>2</v>
      </c>
      <c r="B19" s="26" t="s">
        <v>201</v>
      </c>
      <c r="C19" s="28" t="s">
        <v>97</v>
      </c>
      <c r="D19" s="26" t="s">
        <v>103</v>
      </c>
      <c r="E19" s="26" t="s">
        <v>104</v>
      </c>
      <c r="F19" s="26" t="s">
        <v>100</v>
      </c>
      <c r="G19" s="26" t="s">
        <v>101</v>
      </c>
      <c r="H19" s="27" t="s">
        <v>38</v>
      </c>
      <c r="I19" s="27" t="s">
        <v>39</v>
      </c>
      <c r="J19" s="28" t="s">
        <v>164</v>
      </c>
      <c r="K19" s="26" t="s">
        <v>40</v>
      </c>
      <c r="L19" s="60" t="s">
        <v>171</v>
      </c>
      <c r="M19" s="25" t="s">
        <v>43</v>
      </c>
      <c r="N19" s="25" t="s">
        <v>42</v>
      </c>
      <c r="O19" s="29">
        <v>200</v>
      </c>
      <c r="P19" s="32" t="s">
        <v>202</v>
      </c>
      <c r="Q19" s="32" t="s">
        <v>105</v>
      </c>
      <c r="R19" s="31">
        <v>45292</v>
      </c>
      <c r="S19" s="31">
        <v>45657</v>
      </c>
      <c r="T19" s="129"/>
      <c r="U19" s="55" t="s">
        <v>46</v>
      </c>
      <c r="V19" s="56">
        <v>0</v>
      </c>
      <c r="W19" s="56">
        <v>100</v>
      </c>
      <c r="X19" s="34">
        <f t="shared" si="5"/>
        <v>100</v>
      </c>
      <c r="Y19" s="57"/>
      <c r="Z19" s="61">
        <v>35193</v>
      </c>
      <c r="AA19" s="61">
        <v>28037</v>
      </c>
      <c r="AB19" s="61">
        <v>26392</v>
      </c>
      <c r="AC19" s="61">
        <v>18514</v>
      </c>
      <c r="AD19" s="61">
        <v>1422</v>
      </c>
      <c r="AE19" s="61">
        <v>0</v>
      </c>
      <c r="AF19" s="61">
        <v>0</v>
      </c>
      <c r="AG19" s="61">
        <v>0</v>
      </c>
      <c r="AH19" s="61">
        <v>0</v>
      </c>
      <c r="AI19" s="61">
        <v>16473</v>
      </c>
      <c r="AJ19" s="61">
        <v>34915</v>
      </c>
      <c r="AK19" s="61">
        <v>55193</v>
      </c>
      <c r="AL19" s="37">
        <f t="shared" si="1"/>
        <v>216139</v>
      </c>
      <c r="AM19" s="38">
        <f t="shared" si="2"/>
        <v>0</v>
      </c>
      <c r="AN19" s="38">
        <f t="shared" si="3"/>
        <v>216139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s="39" customFormat="1" ht="12.9" customHeight="1" x14ac:dyDescent="0.25">
      <c r="A20" s="25">
        <v>3</v>
      </c>
      <c r="B20" s="28" t="s">
        <v>206</v>
      </c>
      <c r="C20" s="28" t="s">
        <v>207</v>
      </c>
      <c r="D20" s="26" t="s">
        <v>106</v>
      </c>
      <c r="E20" s="26" t="s">
        <v>107</v>
      </c>
      <c r="F20" s="26" t="s">
        <v>100</v>
      </c>
      <c r="G20" s="26" t="s">
        <v>101</v>
      </c>
      <c r="H20" s="27" t="s">
        <v>38</v>
      </c>
      <c r="I20" s="27" t="s">
        <v>39</v>
      </c>
      <c r="J20" s="28" t="s">
        <v>164</v>
      </c>
      <c r="K20" s="26" t="s">
        <v>40</v>
      </c>
      <c r="L20" s="60" t="s">
        <v>171</v>
      </c>
      <c r="M20" s="62" t="s">
        <v>45</v>
      </c>
      <c r="N20" s="62" t="s">
        <v>42</v>
      </c>
      <c r="O20" s="29"/>
      <c r="P20" s="29" t="s">
        <v>108</v>
      </c>
      <c r="Q20" s="32" t="s">
        <v>109</v>
      </c>
      <c r="R20" s="31">
        <v>45292</v>
      </c>
      <c r="S20" s="31">
        <v>45657</v>
      </c>
      <c r="T20" s="130"/>
      <c r="U20" s="55" t="s">
        <v>46</v>
      </c>
      <c r="V20" s="56">
        <v>0</v>
      </c>
      <c r="W20" s="56">
        <v>100</v>
      </c>
      <c r="X20" s="34">
        <f t="shared" si="5"/>
        <v>100</v>
      </c>
      <c r="Y20" s="57"/>
      <c r="Z20" s="36">
        <v>25499</v>
      </c>
      <c r="AA20" s="36">
        <v>24284</v>
      </c>
      <c r="AB20" s="36">
        <v>23271</v>
      </c>
      <c r="AC20" s="36">
        <v>12422</v>
      </c>
      <c r="AD20" s="36">
        <v>3160</v>
      </c>
      <c r="AE20" s="36">
        <v>1914</v>
      </c>
      <c r="AF20" s="36">
        <v>2745</v>
      </c>
      <c r="AG20" s="36">
        <v>2477</v>
      </c>
      <c r="AH20" s="36">
        <v>2825</v>
      </c>
      <c r="AI20" s="36">
        <v>10132</v>
      </c>
      <c r="AJ20" s="36">
        <v>19347</v>
      </c>
      <c r="AK20" s="36">
        <v>47583</v>
      </c>
      <c r="AL20" s="37">
        <f t="shared" si="1"/>
        <v>175659</v>
      </c>
      <c r="AM20" s="38">
        <f t="shared" si="2"/>
        <v>0</v>
      </c>
      <c r="AN20" s="38">
        <f t="shared" si="3"/>
        <v>175659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ht="15" customHeight="1" x14ac:dyDescent="0.25">
      <c r="A21" s="8">
        <v>1</v>
      </c>
      <c r="B21" s="12" t="s">
        <v>175</v>
      </c>
      <c r="C21" s="9" t="s">
        <v>176</v>
      </c>
      <c r="D21" s="9" t="s">
        <v>110</v>
      </c>
      <c r="E21" s="63" t="s">
        <v>178</v>
      </c>
      <c r="F21" s="58" t="s">
        <v>111</v>
      </c>
      <c r="G21" s="12" t="s">
        <v>112</v>
      </c>
      <c r="H21" s="11" t="s">
        <v>38</v>
      </c>
      <c r="I21" s="11" t="s">
        <v>44</v>
      </c>
      <c r="J21" s="12" t="s">
        <v>164</v>
      </c>
      <c r="K21" s="9" t="s">
        <v>40</v>
      </c>
      <c r="L21" s="10" t="s">
        <v>171</v>
      </c>
      <c r="M21" s="14" t="s">
        <v>53</v>
      </c>
      <c r="N21" s="64" t="s">
        <v>10</v>
      </c>
      <c r="O21" s="14"/>
      <c r="P21" s="47" t="s">
        <v>177</v>
      </c>
      <c r="Q21" s="47" t="s">
        <v>113</v>
      </c>
      <c r="R21" s="16">
        <v>45292</v>
      </c>
      <c r="S21" s="16">
        <v>45657</v>
      </c>
      <c r="T21" s="125" t="s">
        <v>144</v>
      </c>
      <c r="U21" s="65" t="s">
        <v>46</v>
      </c>
      <c r="V21" s="19">
        <v>0</v>
      </c>
      <c r="W21" s="19">
        <v>100</v>
      </c>
      <c r="X21" s="20">
        <f t="shared" si="5"/>
        <v>100</v>
      </c>
      <c r="Y21" s="66"/>
      <c r="Z21" s="22">
        <v>0</v>
      </c>
      <c r="AA21" s="22">
        <v>6102</v>
      </c>
      <c r="AB21" s="22"/>
      <c r="AC21" s="22">
        <v>4328</v>
      </c>
      <c r="AD21" s="22">
        <v>1664</v>
      </c>
      <c r="AE21" s="22">
        <v>0</v>
      </c>
      <c r="AF21" s="22">
        <v>3328</v>
      </c>
      <c r="AG21" s="22">
        <v>0</v>
      </c>
      <c r="AH21" s="22">
        <v>4328</v>
      </c>
      <c r="AI21" s="22">
        <v>0</v>
      </c>
      <c r="AJ21" s="22">
        <v>5328</v>
      </c>
      <c r="AK21" s="22">
        <v>7919</v>
      </c>
      <c r="AL21" s="23">
        <f t="shared" si="1"/>
        <v>32997</v>
      </c>
      <c r="AM21" s="24">
        <f t="shared" si="2"/>
        <v>0</v>
      </c>
      <c r="AN21" s="24">
        <f t="shared" si="3"/>
        <v>32997</v>
      </c>
    </row>
    <row r="22" spans="1:116" ht="12.9" customHeight="1" x14ac:dyDescent="0.25">
      <c r="A22" s="8">
        <v>2</v>
      </c>
      <c r="B22" s="12" t="s">
        <v>175</v>
      </c>
      <c r="C22" s="9" t="s">
        <v>176</v>
      </c>
      <c r="D22" s="9" t="s">
        <v>114</v>
      </c>
      <c r="E22" s="9" t="s">
        <v>115</v>
      </c>
      <c r="F22" s="58" t="s">
        <v>111</v>
      </c>
      <c r="G22" s="12" t="s">
        <v>112</v>
      </c>
      <c r="H22" s="11" t="s">
        <v>38</v>
      </c>
      <c r="I22" s="11" t="s">
        <v>44</v>
      </c>
      <c r="J22" s="12" t="s">
        <v>164</v>
      </c>
      <c r="K22" s="9" t="s">
        <v>40</v>
      </c>
      <c r="L22" s="10" t="s">
        <v>171</v>
      </c>
      <c r="M22" s="44" t="s">
        <v>41</v>
      </c>
      <c r="N22" s="64" t="s">
        <v>10</v>
      </c>
      <c r="O22" s="14"/>
      <c r="P22" s="14" t="s">
        <v>116</v>
      </c>
      <c r="Q22" s="47" t="s">
        <v>117</v>
      </c>
      <c r="R22" s="16">
        <v>45292</v>
      </c>
      <c r="S22" s="16">
        <v>45657</v>
      </c>
      <c r="T22" s="125"/>
      <c r="U22" s="65" t="s">
        <v>46</v>
      </c>
      <c r="V22" s="19">
        <v>0</v>
      </c>
      <c r="W22" s="19">
        <v>100</v>
      </c>
      <c r="X22" s="20">
        <f t="shared" si="5"/>
        <v>100</v>
      </c>
      <c r="Y22" s="66"/>
      <c r="Z22" s="22">
        <v>29451</v>
      </c>
      <c r="AA22" s="22">
        <v>0</v>
      </c>
      <c r="AB22" s="22">
        <v>22434</v>
      </c>
      <c r="AC22" s="22">
        <v>0</v>
      </c>
      <c r="AD22" s="22">
        <v>32650</v>
      </c>
      <c r="AE22" s="22">
        <v>0</v>
      </c>
      <c r="AF22" s="22">
        <v>7962</v>
      </c>
      <c r="AG22" s="22">
        <v>0</v>
      </c>
      <c r="AH22" s="22">
        <v>8367</v>
      </c>
      <c r="AI22" s="22">
        <v>0</v>
      </c>
      <c r="AJ22" s="22">
        <v>19189</v>
      </c>
      <c r="AK22" s="22">
        <v>0</v>
      </c>
      <c r="AL22" s="23">
        <f t="shared" si="1"/>
        <v>120053</v>
      </c>
      <c r="AM22" s="24">
        <f t="shared" si="2"/>
        <v>0</v>
      </c>
      <c r="AN22" s="24">
        <f t="shared" si="3"/>
        <v>120053</v>
      </c>
    </row>
    <row r="23" spans="1:116" ht="12.9" customHeight="1" x14ac:dyDescent="0.25">
      <c r="A23" s="8">
        <v>3</v>
      </c>
      <c r="B23" s="12" t="s">
        <v>175</v>
      </c>
      <c r="C23" s="9" t="s">
        <v>176</v>
      </c>
      <c r="D23" s="9"/>
      <c r="E23" s="12" t="s">
        <v>118</v>
      </c>
      <c r="F23" s="58" t="s">
        <v>111</v>
      </c>
      <c r="G23" s="12" t="s">
        <v>112</v>
      </c>
      <c r="H23" s="11" t="s">
        <v>38</v>
      </c>
      <c r="I23" s="11" t="s">
        <v>44</v>
      </c>
      <c r="J23" s="12" t="s">
        <v>164</v>
      </c>
      <c r="K23" s="9" t="s">
        <v>40</v>
      </c>
      <c r="L23" s="10" t="s">
        <v>171</v>
      </c>
      <c r="M23" s="8" t="s">
        <v>43</v>
      </c>
      <c r="N23" s="64" t="s">
        <v>10</v>
      </c>
      <c r="O23" s="14">
        <v>250</v>
      </c>
      <c r="P23" s="14"/>
      <c r="Q23" s="47" t="s">
        <v>119</v>
      </c>
      <c r="R23" s="16">
        <v>45292</v>
      </c>
      <c r="S23" s="16">
        <v>45657</v>
      </c>
      <c r="T23" s="125"/>
      <c r="U23" s="65" t="s">
        <v>46</v>
      </c>
      <c r="V23" s="19">
        <v>0</v>
      </c>
      <c r="W23" s="19">
        <v>100</v>
      </c>
      <c r="X23" s="20">
        <f t="shared" si="5"/>
        <v>100</v>
      </c>
      <c r="Y23" s="66"/>
      <c r="Z23" s="22">
        <v>130303</v>
      </c>
      <c r="AA23" s="22">
        <v>85384</v>
      </c>
      <c r="AB23" s="22">
        <v>74064</v>
      </c>
      <c r="AC23" s="22">
        <v>49063</v>
      </c>
      <c r="AD23" s="22">
        <v>22030</v>
      </c>
      <c r="AE23" s="22">
        <v>0</v>
      </c>
      <c r="AF23" s="22">
        <v>0</v>
      </c>
      <c r="AG23" s="22">
        <v>0</v>
      </c>
      <c r="AH23" s="22">
        <v>59184</v>
      </c>
      <c r="AI23" s="22">
        <v>71105</v>
      </c>
      <c r="AJ23" s="22">
        <v>90720</v>
      </c>
      <c r="AK23" s="22">
        <v>128376</v>
      </c>
      <c r="AL23" s="23">
        <f t="shared" si="1"/>
        <v>710229</v>
      </c>
      <c r="AM23" s="24">
        <f t="shared" si="2"/>
        <v>0</v>
      </c>
      <c r="AN23" s="24">
        <f t="shared" si="3"/>
        <v>710229</v>
      </c>
    </row>
    <row r="24" spans="1:116" s="39" customFormat="1" ht="12.9" customHeight="1" x14ac:dyDescent="0.25">
      <c r="A24" s="25">
        <v>1</v>
      </c>
      <c r="B24" s="26" t="s">
        <v>189</v>
      </c>
      <c r="C24" s="26" t="s">
        <v>188</v>
      </c>
      <c r="D24" s="26" t="s">
        <v>192</v>
      </c>
      <c r="E24" s="26" t="s">
        <v>191</v>
      </c>
      <c r="F24" s="26" t="s">
        <v>120</v>
      </c>
      <c r="G24" s="26" t="s">
        <v>121</v>
      </c>
      <c r="H24" s="27" t="s">
        <v>38</v>
      </c>
      <c r="I24" s="27" t="s">
        <v>39</v>
      </c>
      <c r="J24" s="28" t="s">
        <v>164</v>
      </c>
      <c r="K24" s="27" t="s">
        <v>40</v>
      </c>
      <c r="L24" s="26" t="s">
        <v>171</v>
      </c>
      <c r="M24" s="40" t="s">
        <v>41</v>
      </c>
      <c r="N24" s="62" t="s">
        <v>10</v>
      </c>
      <c r="O24" s="29"/>
      <c r="P24" s="32" t="s">
        <v>122</v>
      </c>
      <c r="Q24" s="32" t="s">
        <v>123</v>
      </c>
      <c r="R24" s="31">
        <v>45292</v>
      </c>
      <c r="S24" s="31">
        <v>45657</v>
      </c>
      <c r="T24" s="131" t="s">
        <v>147</v>
      </c>
      <c r="U24" s="29" t="s">
        <v>46</v>
      </c>
      <c r="V24" s="56">
        <v>0</v>
      </c>
      <c r="W24" s="56">
        <v>100</v>
      </c>
      <c r="X24" s="34">
        <f t="shared" si="5"/>
        <v>100</v>
      </c>
      <c r="Y24" s="57"/>
      <c r="Z24" s="37">
        <v>23</v>
      </c>
      <c r="AA24" s="37">
        <v>0</v>
      </c>
      <c r="AB24" s="37">
        <v>903</v>
      </c>
      <c r="AC24" s="37">
        <v>0</v>
      </c>
      <c r="AD24" s="37">
        <v>3717</v>
      </c>
      <c r="AE24" s="37">
        <v>0</v>
      </c>
      <c r="AF24" s="37">
        <v>864</v>
      </c>
      <c r="AG24" s="37"/>
      <c r="AH24" s="37">
        <v>108</v>
      </c>
      <c r="AI24" s="37"/>
      <c r="AJ24" s="37">
        <v>706</v>
      </c>
      <c r="AK24" s="37">
        <v>205</v>
      </c>
      <c r="AL24" s="37">
        <f t="shared" si="1"/>
        <v>6526</v>
      </c>
      <c r="AM24" s="38">
        <f t="shared" si="2"/>
        <v>0</v>
      </c>
      <c r="AN24" s="38">
        <f t="shared" si="3"/>
        <v>6526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s="39" customFormat="1" ht="12.9" customHeight="1" x14ac:dyDescent="0.25">
      <c r="A25" s="25">
        <v>2</v>
      </c>
      <c r="B25" s="26" t="s">
        <v>189</v>
      </c>
      <c r="C25" s="26" t="s">
        <v>188</v>
      </c>
      <c r="D25" s="26" t="s">
        <v>194</v>
      </c>
      <c r="E25" s="26" t="s">
        <v>193</v>
      </c>
      <c r="F25" s="26" t="s">
        <v>120</v>
      </c>
      <c r="G25" s="26" t="s">
        <v>121</v>
      </c>
      <c r="H25" s="27" t="s">
        <v>38</v>
      </c>
      <c r="I25" s="27" t="s">
        <v>39</v>
      </c>
      <c r="J25" s="28" t="s">
        <v>164</v>
      </c>
      <c r="K25" s="27" t="s">
        <v>40</v>
      </c>
      <c r="L25" s="26" t="s">
        <v>171</v>
      </c>
      <c r="M25" s="40" t="s">
        <v>41</v>
      </c>
      <c r="N25" s="29" t="s">
        <v>42</v>
      </c>
      <c r="O25" s="29"/>
      <c r="P25" s="32" t="s">
        <v>124</v>
      </c>
      <c r="Q25" s="32" t="s">
        <v>125</v>
      </c>
      <c r="R25" s="31">
        <v>45292</v>
      </c>
      <c r="S25" s="31">
        <v>45657</v>
      </c>
      <c r="T25" s="131"/>
      <c r="U25" s="29" t="s">
        <v>46</v>
      </c>
      <c r="V25" s="56">
        <v>0</v>
      </c>
      <c r="W25" s="56">
        <v>100</v>
      </c>
      <c r="X25" s="34">
        <f t="shared" si="5"/>
        <v>100</v>
      </c>
      <c r="Y25" s="57"/>
      <c r="Z25" s="37">
        <v>3592</v>
      </c>
      <c r="AA25" s="37">
        <v>0</v>
      </c>
      <c r="AB25" s="37">
        <v>6148</v>
      </c>
      <c r="AC25" s="37">
        <v>0</v>
      </c>
      <c r="AD25" s="37">
        <v>3592</v>
      </c>
      <c r="AE25" s="37">
        <v>0</v>
      </c>
      <c r="AF25" s="37">
        <v>250</v>
      </c>
      <c r="AG25" s="37">
        <v>0</v>
      </c>
      <c r="AH25" s="37">
        <v>0</v>
      </c>
      <c r="AI25" s="37">
        <v>0</v>
      </c>
      <c r="AJ25" s="37">
        <v>1958</v>
      </c>
      <c r="AK25" s="37">
        <v>2994</v>
      </c>
      <c r="AL25" s="37">
        <f t="shared" si="1"/>
        <v>18534</v>
      </c>
      <c r="AM25" s="38">
        <f t="shared" si="2"/>
        <v>0</v>
      </c>
      <c r="AN25" s="38">
        <f t="shared" si="3"/>
        <v>18534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s="39" customFormat="1" ht="12.9" customHeight="1" x14ac:dyDescent="0.25">
      <c r="A26" s="25">
        <v>3</v>
      </c>
      <c r="B26" s="26" t="s">
        <v>189</v>
      </c>
      <c r="C26" s="26" t="s">
        <v>188</v>
      </c>
      <c r="D26" s="28" t="s">
        <v>190</v>
      </c>
      <c r="E26" s="60" t="s">
        <v>126</v>
      </c>
      <c r="F26" s="28" t="s">
        <v>120</v>
      </c>
      <c r="G26" s="28" t="s">
        <v>121</v>
      </c>
      <c r="H26" s="27" t="s">
        <v>38</v>
      </c>
      <c r="I26" s="27" t="s">
        <v>39</v>
      </c>
      <c r="J26" s="28" t="s">
        <v>164</v>
      </c>
      <c r="K26" s="27" t="s">
        <v>40</v>
      </c>
      <c r="L26" s="26" t="s">
        <v>171</v>
      </c>
      <c r="M26" s="62" t="s">
        <v>45</v>
      </c>
      <c r="N26" s="29" t="s">
        <v>42</v>
      </c>
      <c r="O26" s="29"/>
      <c r="P26" s="32" t="s">
        <v>187</v>
      </c>
      <c r="Q26" s="32" t="s">
        <v>138</v>
      </c>
      <c r="R26" s="31">
        <v>45292</v>
      </c>
      <c r="S26" s="31">
        <v>45657</v>
      </c>
      <c r="T26" s="131"/>
      <c r="U26" s="29" t="s">
        <v>46</v>
      </c>
      <c r="V26" s="56">
        <v>0</v>
      </c>
      <c r="W26" s="56">
        <v>100</v>
      </c>
      <c r="X26" s="34">
        <f t="shared" si="5"/>
        <v>100</v>
      </c>
      <c r="Y26" s="57"/>
      <c r="Z26" s="36">
        <v>23511</v>
      </c>
      <c r="AA26" s="36">
        <v>22008</v>
      </c>
      <c r="AB26" s="36">
        <v>19263</v>
      </c>
      <c r="AC26" s="36">
        <v>12981</v>
      </c>
      <c r="AD26" s="36">
        <v>5164</v>
      </c>
      <c r="AE26" s="36">
        <v>783</v>
      </c>
      <c r="AF26" s="36">
        <v>0</v>
      </c>
      <c r="AG26" s="36">
        <v>0</v>
      </c>
      <c r="AH26" s="36">
        <v>3968</v>
      </c>
      <c r="AI26" s="36">
        <v>9783</v>
      </c>
      <c r="AJ26" s="36">
        <v>17031</v>
      </c>
      <c r="AK26" s="36">
        <v>25864</v>
      </c>
      <c r="AL26" s="37">
        <f t="shared" si="1"/>
        <v>140356</v>
      </c>
      <c r="AM26" s="38">
        <f t="shared" si="2"/>
        <v>0</v>
      </c>
      <c r="AN26" s="38">
        <f t="shared" si="3"/>
        <v>140356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s="69" customFormat="1" ht="12.9" customHeight="1" x14ac:dyDescent="0.25">
      <c r="A27" s="25">
        <v>4</v>
      </c>
      <c r="B27" s="28" t="s">
        <v>215</v>
      </c>
      <c r="C27" s="60" t="s">
        <v>216</v>
      </c>
      <c r="D27" s="28" t="s">
        <v>217</v>
      </c>
      <c r="E27" s="60" t="s">
        <v>218</v>
      </c>
      <c r="F27" s="28" t="s">
        <v>120</v>
      </c>
      <c r="G27" s="28" t="s">
        <v>121</v>
      </c>
      <c r="H27" s="27" t="s">
        <v>38</v>
      </c>
      <c r="I27" s="27" t="s">
        <v>39</v>
      </c>
      <c r="J27" s="28" t="s">
        <v>212</v>
      </c>
      <c r="K27" s="27" t="s">
        <v>40</v>
      </c>
      <c r="L27" s="26" t="s">
        <v>171</v>
      </c>
      <c r="M27" s="29" t="s">
        <v>53</v>
      </c>
      <c r="N27" s="29" t="s">
        <v>42</v>
      </c>
      <c r="O27" s="29"/>
      <c r="P27" s="32" t="s">
        <v>219</v>
      </c>
      <c r="Q27" s="32" t="s">
        <v>220</v>
      </c>
      <c r="R27" s="31">
        <v>45292</v>
      </c>
      <c r="S27" s="31">
        <v>45657</v>
      </c>
      <c r="T27" s="131"/>
      <c r="U27" s="29" t="s">
        <v>46</v>
      </c>
      <c r="V27" s="56">
        <v>0</v>
      </c>
      <c r="W27" s="56">
        <v>100</v>
      </c>
      <c r="X27" s="67">
        <f t="shared" si="5"/>
        <v>100</v>
      </c>
      <c r="Y27" s="68"/>
      <c r="Z27" s="36">
        <v>148</v>
      </c>
      <c r="AA27" s="36">
        <v>0</v>
      </c>
      <c r="AB27" s="36">
        <v>1086</v>
      </c>
      <c r="AC27" s="36">
        <v>331</v>
      </c>
      <c r="AD27" s="36">
        <v>661</v>
      </c>
      <c r="AE27" s="36">
        <v>0</v>
      </c>
      <c r="AF27" s="36">
        <v>193</v>
      </c>
      <c r="AG27" s="36">
        <v>0</v>
      </c>
      <c r="AH27" s="36">
        <v>0</v>
      </c>
      <c r="AI27" s="36">
        <v>0</v>
      </c>
      <c r="AJ27" s="36">
        <v>842</v>
      </c>
      <c r="AK27" s="36">
        <v>2823</v>
      </c>
      <c r="AL27" s="37">
        <f t="shared" si="1"/>
        <v>6084</v>
      </c>
      <c r="AM27" s="38">
        <f t="shared" si="2"/>
        <v>0</v>
      </c>
      <c r="AN27" s="38">
        <f t="shared" si="3"/>
        <v>6084</v>
      </c>
      <c r="AO27" s="120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</row>
    <row r="28" spans="1:116" s="39" customFormat="1" ht="12.9" customHeight="1" x14ac:dyDescent="0.25">
      <c r="A28" s="25">
        <v>5</v>
      </c>
      <c r="B28" s="26" t="s">
        <v>189</v>
      </c>
      <c r="C28" s="60" t="s">
        <v>204</v>
      </c>
      <c r="D28" s="70"/>
      <c r="E28" s="70" t="s">
        <v>127</v>
      </c>
      <c r="F28" s="70" t="s">
        <v>120</v>
      </c>
      <c r="G28" s="70" t="s">
        <v>121</v>
      </c>
      <c r="H28" s="27" t="s">
        <v>38</v>
      </c>
      <c r="I28" s="27" t="s">
        <v>39</v>
      </c>
      <c r="J28" s="28" t="s">
        <v>164</v>
      </c>
      <c r="K28" s="27" t="s">
        <v>40</v>
      </c>
      <c r="L28" s="26" t="s">
        <v>171</v>
      </c>
      <c r="M28" s="62" t="s">
        <v>45</v>
      </c>
      <c r="N28" s="29" t="s">
        <v>42</v>
      </c>
      <c r="O28" s="29"/>
      <c r="P28" s="62" t="s">
        <v>128</v>
      </c>
      <c r="Q28" s="71" t="s">
        <v>129</v>
      </c>
      <c r="R28" s="31">
        <v>45292</v>
      </c>
      <c r="S28" s="31">
        <v>45657</v>
      </c>
      <c r="T28" s="131"/>
      <c r="U28" s="29" t="s">
        <v>46</v>
      </c>
      <c r="V28" s="56">
        <v>0</v>
      </c>
      <c r="W28" s="56">
        <v>100</v>
      </c>
      <c r="X28" s="34">
        <f t="shared" si="5"/>
        <v>100</v>
      </c>
      <c r="Y28" s="57"/>
      <c r="Z28" s="36">
        <v>7240</v>
      </c>
      <c r="AA28" s="36">
        <v>18205</v>
      </c>
      <c r="AB28" s="36">
        <v>10460</v>
      </c>
      <c r="AC28" s="36">
        <v>6673</v>
      </c>
      <c r="AD28" s="36">
        <v>2154</v>
      </c>
      <c r="AE28" s="36"/>
      <c r="AF28" s="36">
        <v>352</v>
      </c>
      <c r="AG28" s="36">
        <v>109</v>
      </c>
      <c r="AH28" s="36">
        <f>16+2340</f>
        <v>2356</v>
      </c>
      <c r="AI28" s="36">
        <v>3298</v>
      </c>
      <c r="AJ28" s="36">
        <v>851</v>
      </c>
      <c r="AK28" s="36">
        <v>12966</v>
      </c>
      <c r="AL28" s="37">
        <f t="shared" si="1"/>
        <v>64664</v>
      </c>
      <c r="AM28" s="38">
        <f t="shared" si="2"/>
        <v>0</v>
      </c>
      <c r="AN28" s="38">
        <f t="shared" si="3"/>
        <v>64664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ht="12.9" customHeight="1" x14ac:dyDescent="0.25">
      <c r="A29" s="72">
        <v>1</v>
      </c>
      <c r="B29" s="12" t="s">
        <v>197</v>
      </c>
      <c r="C29" s="12" t="s">
        <v>196</v>
      </c>
      <c r="D29" s="73" t="s">
        <v>131</v>
      </c>
      <c r="E29" s="73" t="s">
        <v>132</v>
      </c>
      <c r="F29" s="73" t="s">
        <v>130</v>
      </c>
      <c r="G29" s="73" t="s">
        <v>199</v>
      </c>
      <c r="H29" s="11" t="s">
        <v>38</v>
      </c>
      <c r="I29" s="74" t="s">
        <v>39</v>
      </c>
      <c r="J29" s="9" t="s">
        <v>164</v>
      </c>
      <c r="K29" s="73" t="s">
        <v>40</v>
      </c>
      <c r="L29" s="73" t="s">
        <v>171</v>
      </c>
      <c r="M29" s="44" t="s">
        <v>41</v>
      </c>
      <c r="N29" s="14" t="s">
        <v>42</v>
      </c>
      <c r="O29" s="14"/>
      <c r="P29" s="14" t="s">
        <v>195</v>
      </c>
      <c r="Q29" s="47" t="s">
        <v>133</v>
      </c>
      <c r="R29" s="16">
        <v>45292</v>
      </c>
      <c r="S29" s="16">
        <v>45657</v>
      </c>
      <c r="T29" s="125" t="s">
        <v>144</v>
      </c>
      <c r="U29" s="18" t="s">
        <v>46</v>
      </c>
      <c r="V29" s="75">
        <v>0</v>
      </c>
      <c r="W29" s="75">
        <v>100</v>
      </c>
      <c r="X29" s="20">
        <f t="shared" si="5"/>
        <v>100</v>
      </c>
      <c r="Y29" s="66"/>
      <c r="Z29" s="76">
        <v>0</v>
      </c>
      <c r="AA29" s="76">
        <v>0</v>
      </c>
      <c r="AB29" s="77">
        <v>31016</v>
      </c>
      <c r="AC29" s="76">
        <v>0</v>
      </c>
      <c r="AD29" s="76">
        <v>9538</v>
      </c>
      <c r="AE29" s="76">
        <v>0</v>
      </c>
      <c r="AF29" s="76">
        <v>434</v>
      </c>
      <c r="AG29" s="77">
        <v>145</v>
      </c>
      <c r="AH29" s="76">
        <f>88+1882</f>
        <v>1970</v>
      </c>
      <c r="AI29" s="76">
        <v>5833</v>
      </c>
      <c r="AJ29" s="76">
        <v>4140</v>
      </c>
      <c r="AK29" s="76">
        <v>16391</v>
      </c>
      <c r="AL29" s="23">
        <f t="shared" si="1"/>
        <v>69467</v>
      </c>
      <c r="AM29" s="24">
        <f t="shared" si="2"/>
        <v>0</v>
      </c>
      <c r="AN29" s="24">
        <f t="shared" si="3"/>
        <v>69467</v>
      </c>
    </row>
    <row r="30" spans="1:116" s="54" customFormat="1" ht="12.9" customHeight="1" x14ac:dyDescent="0.25">
      <c r="A30" s="8">
        <v>2</v>
      </c>
      <c r="B30" s="12" t="s">
        <v>208</v>
      </c>
      <c r="C30" s="12" t="s">
        <v>209</v>
      </c>
      <c r="D30" s="12" t="s">
        <v>131</v>
      </c>
      <c r="E30" s="12" t="s">
        <v>210</v>
      </c>
      <c r="F30" s="12" t="s">
        <v>211</v>
      </c>
      <c r="G30" s="12" t="s">
        <v>199</v>
      </c>
      <c r="H30" s="11" t="s">
        <v>38</v>
      </c>
      <c r="I30" s="11" t="s">
        <v>39</v>
      </c>
      <c r="J30" s="9" t="s">
        <v>212</v>
      </c>
      <c r="K30" s="12" t="s">
        <v>40</v>
      </c>
      <c r="L30" s="12" t="s">
        <v>171</v>
      </c>
      <c r="M30" s="44" t="s">
        <v>41</v>
      </c>
      <c r="N30" s="14" t="s">
        <v>42</v>
      </c>
      <c r="O30" s="14"/>
      <c r="P30" s="47" t="s">
        <v>213</v>
      </c>
      <c r="Q30" s="47" t="s">
        <v>214</v>
      </c>
      <c r="R30" s="16">
        <v>45292</v>
      </c>
      <c r="S30" s="16">
        <v>45657</v>
      </c>
      <c r="T30" s="125"/>
      <c r="U30" s="18" t="s">
        <v>46</v>
      </c>
      <c r="V30" s="19">
        <v>0</v>
      </c>
      <c r="W30" s="19">
        <v>100</v>
      </c>
      <c r="X30" s="20">
        <f t="shared" si="5"/>
        <v>100</v>
      </c>
      <c r="Y30" s="78"/>
      <c r="Z30" s="79">
        <v>0</v>
      </c>
      <c r="AA30" s="22">
        <v>18797</v>
      </c>
      <c r="AB30" s="79">
        <v>6587</v>
      </c>
      <c r="AC30" s="22">
        <v>5943</v>
      </c>
      <c r="AD30" s="79">
        <v>2633</v>
      </c>
      <c r="AE30" s="79">
        <v>2633</v>
      </c>
      <c r="AF30" s="79">
        <v>2633</v>
      </c>
      <c r="AG30" s="79">
        <v>2633</v>
      </c>
      <c r="AH30" s="22">
        <v>5943</v>
      </c>
      <c r="AI30" s="22">
        <v>2762</v>
      </c>
      <c r="AJ30" s="79">
        <v>0</v>
      </c>
      <c r="AK30" s="22">
        <f>23172+1456</f>
        <v>24628</v>
      </c>
      <c r="AL30" s="23">
        <f t="shared" si="1"/>
        <v>75192</v>
      </c>
      <c r="AM30" s="24">
        <f t="shared" si="2"/>
        <v>0</v>
      </c>
      <c r="AN30" s="24">
        <f t="shared" si="3"/>
        <v>75192</v>
      </c>
    </row>
    <row r="31" spans="1:116" ht="12.9" customHeight="1" x14ac:dyDescent="0.25">
      <c r="A31" s="72">
        <v>3</v>
      </c>
      <c r="B31" s="12" t="s">
        <v>197</v>
      </c>
      <c r="C31" s="12" t="s">
        <v>196</v>
      </c>
      <c r="D31" s="73" t="s">
        <v>131</v>
      </c>
      <c r="E31" s="73" t="s">
        <v>134</v>
      </c>
      <c r="F31" s="73" t="s">
        <v>130</v>
      </c>
      <c r="G31" s="73" t="s">
        <v>199</v>
      </c>
      <c r="H31" s="11" t="s">
        <v>38</v>
      </c>
      <c r="I31" s="74" t="s">
        <v>39</v>
      </c>
      <c r="J31" s="9" t="s">
        <v>164</v>
      </c>
      <c r="K31" s="73" t="s">
        <v>40</v>
      </c>
      <c r="L31" s="73" t="s">
        <v>171</v>
      </c>
      <c r="M31" s="44" t="s">
        <v>41</v>
      </c>
      <c r="N31" s="14" t="s">
        <v>42</v>
      </c>
      <c r="O31" s="14"/>
      <c r="P31" s="14" t="s">
        <v>198</v>
      </c>
      <c r="Q31" s="47" t="s">
        <v>135</v>
      </c>
      <c r="R31" s="16">
        <v>45292</v>
      </c>
      <c r="S31" s="16">
        <v>45657</v>
      </c>
      <c r="T31" s="125"/>
      <c r="U31" s="18" t="s">
        <v>46</v>
      </c>
      <c r="V31" s="75">
        <v>0</v>
      </c>
      <c r="W31" s="75">
        <v>100</v>
      </c>
      <c r="X31" s="20">
        <f t="shared" si="5"/>
        <v>100</v>
      </c>
      <c r="Y31" s="66"/>
      <c r="Z31" s="76">
        <v>0</v>
      </c>
      <c r="AA31" s="76">
        <v>0</v>
      </c>
      <c r="AB31" s="77">
        <v>12912</v>
      </c>
      <c r="AC31" s="76">
        <v>0</v>
      </c>
      <c r="AD31" s="77">
        <v>2375</v>
      </c>
      <c r="AE31" s="76">
        <v>0</v>
      </c>
      <c r="AF31" s="76">
        <v>100</v>
      </c>
      <c r="AG31" s="77">
        <v>55</v>
      </c>
      <c r="AH31" s="76">
        <f>34+563</f>
        <v>597</v>
      </c>
      <c r="AI31" s="76">
        <v>1744</v>
      </c>
      <c r="AJ31" s="76">
        <v>1237</v>
      </c>
      <c r="AK31" s="76">
        <v>7043</v>
      </c>
      <c r="AL31" s="23">
        <f t="shared" si="1"/>
        <v>26063</v>
      </c>
      <c r="AM31" s="24">
        <f t="shared" si="2"/>
        <v>0</v>
      </c>
      <c r="AN31" s="24">
        <f t="shared" si="3"/>
        <v>26063</v>
      </c>
    </row>
    <row r="32" spans="1:116" s="85" customFormat="1" ht="12.9" customHeight="1" x14ac:dyDescent="0.25">
      <c r="A32" s="62">
        <v>1</v>
      </c>
      <c r="B32" s="28" t="s">
        <v>256</v>
      </c>
      <c r="C32" s="28" t="s">
        <v>222</v>
      </c>
      <c r="D32" s="28" t="s">
        <v>223</v>
      </c>
      <c r="E32" s="28" t="s">
        <v>224</v>
      </c>
      <c r="F32" s="28" t="s">
        <v>100</v>
      </c>
      <c r="G32" s="28" t="s">
        <v>101</v>
      </c>
      <c r="H32" s="27" t="s">
        <v>38</v>
      </c>
      <c r="I32" s="80" t="s">
        <v>39</v>
      </c>
      <c r="J32" s="28" t="s">
        <v>225</v>
      </c>
      <c r="K32" s="28" t="s">
        <v>40</v>
      </c>
      <c r="L32" s="28" t="s">
        <v>226</v>
      </c>
      <c r="M32" s="62" t="s">
        <v>63</v>
      </c>
      <c r="N32" s="62" t="s">
        <v>10</v>
      </c>
      <c r="O32" s="62"/>
      <c r="P32" s="71" t="s">
        <v>227</v>
      </c>
      <c r="Q32" s="81" t="s">
        <v>228</v>
      </c>
      <c r="R32" s="31">
        <v>45292</v>
      </c>
      <c r="S32" s="31">
        <v>45657</v>
      </c>
      <c r="T32" s="133" t="s">
        <v>144</v>
      </c>
      <c r="U32" s="82" t="s">
        <v>46</v>
      </c>
      <c r="V32" s="83">
        <v>0</v>
      </c>
      <c r="W32" s="84">
        <v>100</v>
      </c>
      <c r="X32" s="34">
        <f t="shared" si="5"/>
        <v>100</v>
      </c>
      <c r="Y32" s="57"/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f t="shared" ref="AL32:AL39" si="6">AK32+AJ32+AI32+AH32+AG32+AF32+AE32+AD32+AC32+AB32+AA32+Z32</f>
        <v>0</v>
      </c>
      <c r="AM32" s="38">
        <f t="shared" si="2"/>
        <v>0</v>
      </c>
      <c r="AN32" s="38">
        <f t="shared" si="3"/>
        <v>0</v>
      </c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</row>
    <row r="33" spans="1:116" s="85" customFormat="1" ht="12.9" customHeight="1" x14ac:dyDescent="0.25">
      <c r="A33" s="62">
        <v>2</v>
      </c>
      <c r="B33" s="28" t="s">
        <v>256</v>
      </c>
      <c r="C33" s="28" t="s">
        <v>222</v>
      </c>
      <c r="D33" s="28" t="s">
        <v>229</v>
      </c>
      <c r="E33" s="28" t="s">
        <v>230</v>
      </c>
      <c r="F33" s="28" t="s">
        <v>100</v>
      </c>
      <c r="G33" s="28" t="s">
        <v>101</v>
      </c>
      <c r="H33" s="27" t="s">
        <v>38</v>
      </c>
      <c r="I33" s="80" t="s">
        <v>39</v>
      </c>
      <c r="J33" s="28" t="s">
        <v>225</v>
      </c>
      <c r="K33" s="28" t="s">
        <v>40</v>
      </c>
      <c r="L33" s="28" t="s">
        <v>226</v>
      </c>
      <c r="M33" s="29" t="s">
        <v>53</v>
      </c>
      <c r="N33" s="62" t="s">
        <v>10</v>
      </c>
      <c r="O33" s="62"/>
      <c r="P33" s="71" t="s">
        <v>257</v>
      </c>
      <c r="Q33" s="71" t="s">
        <v>231</v>
      </c>
      <c r="R33" s="31">
        <v>45292</v>
      </c>
      <c r="S33" s="31">
        <v>45657</v>
      </c>
      <c r="T33" s="134"/>
      <c r="U33" s="86" t="s">
        <v>46</v>
      </c>
      <c r="V33" s="83">
        <v>0</v>
      </c>
      <c r="W33" s="84">
        <v>100</v>
      </c>
      <c r="X33" s="34">
        <f t="shared" si="5"/>
        <v>100</v>
      </c>
      <c r="Y33" s="57"/>
      <c r="Z33" s="61">
        <v>713</v>
      </c>
      <c r="AA33" s="61">
        <v>1030</v>
      </c>
      <c r="AB33" s="61">
        <v>988</v>
      </c>
      <c r="AC33" s="61">
        <v>577</v>
      </c>
      <c r="AD33" s="61">
        <v>0</v>
      </c>
      <c r="AE33" s="61">
        <v>0</v>
      </c>
      <c r="AF33" s="61">
        <v>0</v>
      </c>
      <c r="AG33" s="61">
        <v>0</v>
      </c>
      <c r="AH33" s="61">
        <v>46</v>
      </c>
      <c r="AI33" s="61">
        <v>0</v>
      </c>
      <c r="AJ33" s="61">
        <v>714</v>
      </c>
      <c r="AK33" s="61">
        <v>939</v>
      </c>
      <c r="AL33" s="61">
        <f t="shared" si="6"/>
        <v>5007</v>
      </c>
      <c r="AM33" s="38">
        <f t="shared" si="2"/>
        <v>0</v>
      </c>
      <c r="AN33" s="38">
        <f t="shared" si="3"/>
        <v>5007</v>
      </c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</row>
    <row r="34" spans="1:116" s="85" customFormat="1" ht="12.9" customHeight="1" x14ac:dyDescent="0.25">
      <c r="A34" s="62">
        <v>3</v>
      </c>
      <c r="B34" s="28" t="s">
        <v>256</v>
      </c>
      <c r="C34" s="28" t="s">
        <v>222</v>
      </c>
      <c r="D34" s="28" t="s">
        <v>232</v>
      </c>
      <c r="E34" s="28" t="s">
        <v>233</v>
      </c>
      <c r="F34" s="28" t="s">
        <v>100</v>
      </c>
      <c r="G34" s="28" t="s">
        <v>101</v>
      </c>
      <c r="H34" s="27" t="s">
        <v>38</v>
      </c>
      <c r="I34" s="80" t="s">
        <v>39</v>
      </c>
      <c r="J34" s="28" t="s">
        <v>225</v>
      </c>
      <c r="K34" s="28" t="s">
        <v>40</v>
      </c>
      <c r="L34" s="28" t="s">
        <v>226</v>
      </c>
      <c r="M34" s="29" t="s">
        <v>53</v>
      </c>
      <c r="N34" s="62" t="s">
        <v>10</v>
      </c>
      <c r="O34" s="62"/>
      <c r="P34" s="81" t="s">
        <v>234</v>
      </c>
      <c r="Q34" s="81" t="s">
        <v>235</v>
      </c>
      <c r="R34" s="31">
        <v>45292</v>
      </c>
      <c r="S34" s="31">
        <v>45657</v>
      </c>
      <c r="T34" s="134"/>
      <c r="U34" s="82" t="s">
        <v>46</v>
      </c>
      <c r="V34" s="83">
        <v>0</v>
      </c>
      <c r="W34" s="84">
        <v>100</v>
      </c>
      <c r="X34" s="34">
        <f t="shared" si="5"/>
        <v>100</v>
      </c>
      <c r="Y34" s="57"/>
      <c r="Z34" s="61">
        <v>1259</v>
      </c>
      <c r="AA34" s="61">
        <v>1316</v>
      </c>
      <c r="AB34" s="61">
        <v>1126</v>
      </c>
      <c r="AC34" s="61">
        <v>647</v>
      </c>
      <c r="AD34" s="61">
        <v>81</v>
      </c>
      <c r="AE34" s="61">
        <v>0</v>
      </c>
      <c r="AF34" s="61">
        <v>0</v>
      </c>
      <c r="AG34" s="61">
        <v>0</v>
      </c>
      <c r="AH34" s="61">
        <v>230</v>
      </c>
      <c r="AI34" s="61">
        <v>743</v>
      </c>
      <c r="AJ34" s="61">
        <v>460</v>
      </c>
      <c r="AK34" s="61">
        <v>1145</v>
      </c>
      <c r="AL34" s="61">
        <f t="shared" si="6"/>
        <v>7007</v>
      </c>
      <c r="AM34" s="38">
        <f t="shared" si="2"/>
        <v>0</v>
      </c>
      <c r="AN34" s="38">
        <f t="shared" si="3"/>
        <v>7007</v>
      </c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</row>
    <row r="35" spans="1:116" s="85" customFormat="1" ht="12.9" customHeight="1" x14ac:dyDescent="0.25">
      <c r="A35" s="62">
        <v>4</v>
      </c>
      <c r="B35" s="28" t="s">
        <v>256</v>
      </c>
      <c r="C35" s="28" t="s">
        <v>222</v>
      </c>
      <c r="D35" s="28" t="s">
        <v>223</v>
      </c>
      <c r="E35" s="28" t="s">
        <v>236</v>
      </c>
      <c r="F35" s="28" t="s">
        <v>100</v>
      </c>
      <c r="G35" s="28" t="s">
        <v>101</v>
      </c>
      <c r="H35" s="27" t="s">
        <v>38</v>
      </c>
      <c r="I35" s="80" t="s">
        <v>39</v>
      </c>
      <c r="J35" s="28" t="s">
        <v>225</v>
      </c>
      <c r="K35" s="28" t="s">
        <v>40</v>
      </c>
      <c r="L35" s="28" t="s">
        <v>226</v>
      </c>
      <c r="M35" s="62" t="s">
        <v>63</v>
      </c>
      <c r="N35" s="62" t="s">
        <v>10</v>
      </c>
      <c r="O35" s="62"/>
      <c r="P35" s="71" t="s">
        <v>237</v>
      </c>
      <c r="Q35" s="81" t="s">
        <v>238</v>
      </c>
      <c r="R35" s="31">
        <v>45292</v>
      </c>
      <c r="S35" s="31">
        <v>45657</v>
      </c>
      <c r="T35" s="134"/>
      <c r="U35" s="87" t="s">
        <v>46</v>
      </c>
      <c r="V35" s="83">
        <v>0</v>
      </c>
      <c r="W35" s="84">
        <v>100</v>
      </c>
      <c r="X35" s="34">
        <f t="shared" si="5"/>
        <v>100</v>
      </c>
      <c r="Y35" s="57"/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669</v>
      </c>
      <c r="AI35" s="61">
        <v>203</v>
      </c>
      <c r="AJ35" s="61">
        <v>369</v>
      </c>
      <c r="AK35" s="61">
        <v>150</v>
      </c>
      <c r="AL35" s="61">
        <f t="shared" si="6"/>
        <v>1391</v>
      </c>
      <c r="AM35" s="38">
        <f t="shared" si="2"/>
        <v>0</v>
      </c>
      <c r="AN35" s="38">
        <f t="shared" si="3"/>
        <v>1391</v>
      </c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</row>
    <row r="36" spans="1:116" s="85" customFormat="1" ht="12.9" customHeight="1" x14ac:dyDescent="0.25">
      <c r="A36" s="62">
        <v>5</v>
      </c>
      <c r="B36" s="28" t="s">
        <v>256</v>
      </c>
      <c r="C36" s="28" t="s">
        <v>239</v>
      </c>
      <c r="D36" s="60" t="s">
        <v>240</v>
      </c>
      <c r="E36" s="60" t="s">
        <v>241</v>
      </c>
      <c r="F36" s="28" t="s">
        <v>100</v>
      </c>
      <c r="G36" s="60" t="s">
        <v>101</v>
      </c>
      <c r="H36" s="27" t="s">
        <v>38</v>
      </c>
      <c r="I36" s="80" t="s">
        <v>39</v>
      </c>
      <c r="J36" s="28" t="s">
        <v>225</v>
      </c>
      <c r="K36" s="28" t="s">
        <v>40</v>
      </c>
      <c r="L36" s="28" t="s">
        <v>226</v>
      </c>
      <c r="M36" s="62" t="s">
        <v>63</v>
      </c>
      <c r="N36" s="62" t="s">
        <v>42</v>
      </c>
      <c r="O36" s="62"/>
      <c r="P36" s="71" t="s">
        <v>242</v>
      </c>
      <c r="Q36" s="81" t="s">
        <v>243</v>
      </c>
      <c r="R36" s="31">
        <v>45292</v>
      </c>
      <c r="S36" s="31">
        <v>45657</v>
      </c>
      <c r="T36" s="134"/>
      <c r="U36" s="82" t="s">
        <v>46</v>
      </c>
      <c r="V36" s="83">
        <v>0</v>
      </c>
      <c r="W36" s="84">
        <v>100</v>
      </c>
      <c r="X36" s="34">
        <f t="shared" si="5"/>
        <v>100</v>
      </c>
      <c r="Y36" s="57"/>
      <c r="Z36" s="61">
        <v>0</v>
      </c>
      <c r="AA36" s="61">
        <v>0</v>
      </c>
      <c r="AB36" s="61">
        <v>0</v>
      </c>
      <c r="AC36" s="61">
        <v>34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f t="shared" si="6"/>
        <v>34</v>
      </c>
      <c r="AM36" s="38">
        <f t="shared" si="2"/>
        <v>0</v>
      </c>
      <c r="AN36" s="38">
        <f t="shared" si="3"/>
        <v>34</v>
      </c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</row>
    <row r="37" spans="1:116" s="90" customFormat="1" ht="12.9" customHeight="1" x14ac:dyDescent="0.25">
      <c r="A37" s="62">
        <v>6</v>
      </c>
      <c r="B37" s="28" t="s">
        <v>256</v>
      </c>
      <c r="C37" s="60" t="s">
        <v>239</v>
      </c>
      <c r="D37" s="88" t="s">
        <v>244</v>
      </c>
      <c r="E37" s="89" t="s">
        <v>245</v>
      </c>
      <c r="F37" s="60" t="s">
        <v>100</v>
      </c>
      <c r="G37" s="60" t="s">
        <v>101</v>
      </c>
      <c r="H37" s="27" t="s">
        <v>38</v>
      </c>
      <c r="I37" s="80" t="s">
        <v>39</v>
      </c>
      <c r="J37" s="60" t="s">
        <v>225</v>
      </c>
      <c r="K37" s="60" t="s">
        <v>40</v>
      </c>
      <c r="L37" s="28" t="s">
        <v>226</v>
      </c>
      <c r="M37" s="62" t="s">
        <v>45</v>
      </c>
      <c r="N37" s="25" t="s">
        <v>42</v>
      </c>
      <c r="O37" s="25"/>
      <c r="P37" s="82" t="s">
        <v>246</v>
      </c>
      <c r="Q37" s="82" t="s">
        <v>247</v>
      </c>
      <c r="R37" s="31">
        <v>45292</v>
      </c>
      <c r="S37" s="31">
        <v>45657</v>
      </c>
      <c r="T37" s="134"/>
      <c r="U37" s="82" t="s">
        <v>46</v>
      </c>
      <c r="V37" s="83">
        <v>0</v>
      </c>
      <c r="W37" s="84">
        <v>100</v>
      </c>
      <c r="X37" s="34">
        <f t="shared" si="5"/>
        <v>100</v>
      </c>
      <c r="Y37" s="57"/>
      <c r="Z37" s="61">
        <v>44194</v>
      </c>
      <c r="AA37" s="61">
        <v>21091</v>
      </c>
      <c r="AB37" s="61">
        <v>19859</v>
      </c>
      <c r="AC37" s="61">
        <v>13438</v>
      </c>
      <c r="AD37" s="61">
        <v>1707</v>
      </c>
      <c r="AE37" s="61">
        <v>3551</v>
      </c>
      <c r="AF37" s="61">
        <v>3634</v>
      </c>
      <c r="AG37" s="61">
        <v>2879</v>
      </c>
      <c r="AH37" s="61">
        <v>3953</v>
      </c>
      <c r="AI37" s="61">
        <v>8079</v>
      </c>
      <c r="AJ37" s="61">
        <v>17321</v>
      </c>
      <c r="AK37" s="61">
        <v>33919</v>
      </c>
      <c r="AL37" s="61">
        <f t="shared" si="6"/>
        <v>173625</v>
      </c>
      <c r="AM37" s="38">
        <f t="shared" si="2"/>
        <v>0</v>
      </c>
      <c r="AN37" s="38">
        <f t="shared" si="3"/>
        <v>173625</v>
      </c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</row>
    <row r="38" spans="1:116" s="90" customFormat="1" ht="12.9" customHeight="1" x14ac:dyDescent="0.25">
      <c r="A38" s="62">
        <v>7</v>
      </c>
      <c r="B38" s="28" t="s">
        <v>256</v>
      </c>
      <c r="C38" s="60" t="s">
        <v>239</v>
      </c>
      <c r="D38" s="88" t="s">
        <v>244</v>
      </c>
      <c r="E38" s="89" t="s">
        <v>245</v>
      </c>
      <c r="F38" s="60" t="s">
        <v>100</v>
      </c>
      <c r="G38" s="60" t="s">
        <v>101</v>
      </c>
      <c r="H38" s="27" t="s">
        <v>38</v>
      </c>
      <c r="I38" s="80" t="s">
        <v>39</v>
      </c>
      <c r="J38" s="60" t="s">
        <v>225</v>
      </c>
      <c r="K38" s="60" t="s">
        <v>40</v>
      </c>
      <c r="L38" s="28" t="s">
        <v>226</v>
      </c>
      <c r="M38" s="62" t="s">
        <v>63</v>
      </c>
      <c r="N38" s="25" t="s">
        <v>42</v>
      </c>
      <c r="O38" s="25"/>
      <c r="P38" s="82" t="s">
        <v>248</v>
      </c>
      <c r="Q38" s="82" t="s">
        <v>249</v>
      </c>
      <c r="R38" s="31">
        <v>45292</v>
      </c>
      <c r="S38" s="31">
        <v>45657</v>
      </c>
      <c r="T38" s="134"/>
      <c r="U38" s="82" t="s">
        <v>46</v>
      </c>
      <c r="V38" s="83">
        <v>0</v>
      </c>
      <c r="W38" s="84">
        <v>100</v>
      </c>
      <c r="X38" s="34">
        <f t="shared" si="5"/>
        <v>100</v>
      </c>
      <c r="Y38" s="57"/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f t="shared" si="6"/>
        <v>0</v>
      </c>
      <c r="AM38" s="38">
        <f t="shared" si="2"/>
        <v>0</v>
      </c>
      <c r="AN38" s="38">
        <f t="shared" si="3"/>
        <v>0</v>
      </c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</row>
    <row r="39" spans="1:116" s="85" customFormat="1" ht="12.9" customHeight="1" x14ac:dyDescent="0.25">
      <c r="A39" s="62">
        <v>8</v>
      </c>
      <c r="B39" s="28" t="s">
        <v>256</v>
      </c>
      <c r="C39" s="28" t="s">
        <v>250</v>
      </c>
      <c r="D39" s="28" t="s">
        <v>251</v>
      </c>
      <c r="E39" s="28" t="s">
        <v>221</v>
      </c>
      <c r="F39" s="28" t="s">
        <v>100</v>
      </c>
      <c r="G39" s="28" t="s">
        <v>101</v>
      </c>
      <c r="H39" s="27" t="s">
        <v>38</v>
      </c>
      <c r="I39" s="80" t="s">
        <v>39</v>
      </c>
      <c r="J39" s="28" t="s">
        <v>225</v>
      </c>
      <c r="K39" s="28" t="s">
        <v>40</v>
      </c>
      <c r="L39" s="28" t="s">
        <v>226</v>
      </c>
      <c r="M39" s="62" t="s">
        <v>45</v>
      </c>
      <c r="N39" s="62" t="s">
        <v>42</v>
      </c>
      <c r="O39" s="62"/>
      <c r="P39" s="81" t="s">
        <v>252</v>
      </c>
      <c r="Q39" s="91" t="s">
        <v>253</v>
      </c>
      <c r="R39" s="31">
        <v>45292</v>
      </c>
      <c r="S39" s="31">
        <v>45657</v>
      </c>
      <c r="T39" s="135"/>
      <c r="U39" s="82" t="s">
        <v>46</v>
      </c>
      <c r="V39" s="92" t="s">
        <v>254</v>
      </c>
      <c r="W39" s="93" t="s">
        <v>255</v>
      </c>
      <c r="X39" s="34">
        <f t="shared" si="5"/>
        <v>100</v>
      </c>
      <c r="Y39" s="57"/>
      <c r="Z39" s="61">
        <v>0</v>
      </c>
      <c r="AA39" s="61">
        <v>51602</v>
      </c>
      <c r="AB39" s="61">
        <v>25142</v>
      </c>
      <c r="AC39" s="61">
        <v>19591</v>
      </c>
      <c r="AD39" s="61">
        <v>7082</v>
      </c>
      <c r="AE39" s="61">
        <v>227</v>
      </c>
      <c r="AF39" s="61">
        <v>0</v>
      </c>
      <c r="AG39" s="61">
        <v>0</v>
      </c>
      <c r="AH39" s="61">
        <v>0</v>
      </c>
      <c r="AI39" s="61">
        <v>16683</v>
      </c>
      <c r="AJ39" s="61">
        <v>22649</v>
      </c>
      <c r="AK39" s="61">
        <v>29506</v>
      </c>
      <c r="AL39" s="61">
        <f t="shared" si="6"/>
        <v>172482</v>
      </c>
      <c r="AM39" s="38">
        <f t="shared" si="2"/>
        <v>0</v>
      </c>
      <c r="AN39" s="38">
        <f t="shared" si="3"/>
        <v>172482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</row>
    <row r="40" spans="1:116" s="54" customFormat="1" ht="20.25" customHeight="1" x14ac:dyDescent="0.3">
      <c r="A40" s="94"/>
      <c r="B40" s="95"/>
      <c r="C40" s="95"/>
      <c r="D40" s="95"/>
      <c r="E40" s="95"/>
      <c r="F40" s="95"/>
      <c r="G40" s="95"/>
      <c r="H40" s="95"/>
      <c r="I40" s="95"/>
      <c r="K40" s="95"/>
      <c r="L40" s="96"/>
      <c r="M40" s="94"/>
      <c r="N40" s="94"/>
      <c r="O40" s="94"/>
      <c r="P40" s="94"/>
      <c r="Q40" s="94"/>
      <c r="R40" s="94"/>
      <c r="S40" s="94"/>
      <c r="T40" s="94"/>
      <c r="U40" s="94"/>
      <c r="V40" s="97"/>
      <c r="W40" s="97"/>
      <c r="X40" s="97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9">
        <f>SUBTOTAL(9,AL4:AL39)</f>
        <v>3048211</v>
      </c>
      <c r="AM40" s="100">
        <f>SUM(AM4:AM39)</f>
        <v>0</v>
      </c>
      <c r="AN40" s="100">
        <f>SUBTOTAL(9,AN4:AN39)</f>
        <v>3048211</v>
      </c>
    </row>
    <row r="41" spans="1:116" s="54" customFormat="1" ht="20.25" customHeight="1" x14ac:dyDescent="0.3">
      <c r="A41" s="94"/>
      <c r="B41" s="95"/>
      <c r="C41" s="95"/>
      <c r="D41" s="95"/>
      <c r="E41" s="95"/>
      <c r="F41" s="95"/>
      <c r="G41" s="95"/>
      <c r="H41" s="95"/>
      <c r="I41" s="95"/>
      <c r="K41" s="95"/>
      <c r="L41" s="96"/>
      <c r="M41" s="94"/>
      <c r="N41" s="94"/>
      <c r="O41" s="94"/>
      <c r="P41" s="94"/>
      <c r="Q41" s="94"/>
      <c r="R41" s="94"/>
      <c r="S41" s="94"/>
      <c r="T41" s="94"/>
      <c r="U41" s="94"/>
      <c r="V41" s="97"/>
      <c r="W41" s="97"/>
      <c r="X41" s="97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101"/>
      <c r="AM41" s="102"/>
      <c r="AN41" s="102"/>
    </row>
    <row r="42" spans="1:116" s="54" customFormat="1" ht="20.25" customHeight="1" x14ac:dyDescent="0.3">
      <c r="A42" s="94"/>
      <c r="B42" s="95"/>
      <c r="C42" s="95"/>
      <c r="D42" s="95"/>
      <c r="E42" s="95"/>
      <c r="F42" s="95"/>
      <c r="G42" s="95"/>
      <c r="H42" s="95"/>
      <c r="I42" s="95"/>
      <c r="K42" s="95"/>
      <c r="L42" s="96"/>
      <c r="M42" s="94"/>
      <c r="N42" s="94"/>
      <c r="O42" s="94">
        <f>O19+O18+O10+O8</f>
        <v>761</v>
      </c>
      <c r="P42" s="94"/>
      <c r="Q42" s="94"/>
      <c r="R42" s="94"/>
      <c r="S42" s="94"/>
      <c r="T42" s="94"/>
      <c r="U42" s="94"/>
      <c r="V42" s="97"/>
      <c r="W42" s="97"/>
      <c r="X42" s="97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101"/>
      <c r="AM42" s="102"/>
      <c r="AN42" s="102"/>
    </row>
    <row r="43" spans="1:116" s="54" customFormat="1" ht="20.25" customHeight="1" x14ac:dyDescent="0.3">
      <c r="A43" s="94"/>
      <c r="B43" s="95" t="s">
        <v>149</v>
      </c>
      <c r="C43" s="95"/>
      <c r="D43" s="95"/>
      <c r="E43" s="95"/>
      <c r="F43" s="95"/>
      <c r="G43" s="95"/>
      <c r="H43" s="95"/>
      <c r="I43" s="95"/>
      <c r="K43" s="95"/>
      <c r="L43" s="96"/>
      <c r="M43" s="94"/>
      <c r="N43" s="94"/>
      <c r="O43" s="103">
        <f>O42*366*24</f>
        <v>6684624</v>
      </c>
      <c r="P43" s="94"/>
      <c r="Q43" s="94"/>
      <c r="R43" s="94"/>
      <c r="S43" s="94"/>
      <c r="T43" s="94"/>
      <c r="U43" s="94"/>
      <c r="V43" s="97"/>
      <c r="W43" s="97"/>
      <c r="X43" s="97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101"/>
      <c r="AM43" s="102"/>
      <c r="AN43" s="102"/>
    </row>
    <row r="44" spans="1:116" ht="48" customHeight="1" x14ac:dyDescent="0.25">
      <c r="B44" s="105" t="s">
        <v>150</v>
      </c>
      <c r="C44" s="105" t="s">
        <v>156</v>
      </c>
      <c r="D44" s="105" t="s">
        <v>157</v>
      </c>
      <c r="E44" s="105" t="s">
        <v>151</v>
      </c>
      <c r="F44" s="105" t="s">
        <v>36</v>
      </c>
      <c r="G44" s="105" t="s">
        <v>152</v>
      </c>
      <c r="H44" s="105" t="s">
        <v>153</v>
      </c>
      <c r="I44" s="105" t="s">
        <v>154</v>
      </c>
      <c r="J44" s="105" t="s">
        <v>155</v>
      </c>
      <c r="K44" s="106" t="s">
        <v>158</v>
      </c>
      <c r="L44" s="107"/>
      <c r="N44" s="108"/>
    </row>
    <row r="45" spans="1:116" x14ac:dyDescent="0.25">
      <c r="B45" s="111" t="s">
        <v>43</v>
      </c>
      <c r="C45" s="111" t="s">
        <v>39</v>
      </c>
      <c r="D45" s="111" t="s">
        <v>42</v>
      </c>
      <c r="E45" s="111">
        <v>3</v>
      </c>
      <c r="F45" s="111">
        <v>12</v>
      </c>
      <c r="G45" s="111">
        <f t="shared" ref="G45:G58" si="7">E45*F45</f>
        <v>36</v>
      </c>
      <c r="H45" s="111">
        <v>487</v>
      </c>
      <c r="I45" s="111">
        <v>366</v>
      </c>
      <c r="J45" s="112">
        <f t="shared" ref="J45:J55" si="8">(H45*I45*24)</f>
        <v>4277808</v>
      </c>
      <c r="K45" s="24">
        <v>729643</v>
      </c>
      <c r="L45" s="113"/>
      <c r="M45" s="103"/>
      <c r="N45" s="103"/>
    </row>
    <row r="46" spans="1:116" x14ac:dyDescent="0.25">
      <c r="B46" s="111" t="s">
        <v>43</v>
      </c>
      <c r="C46" s="111" t="s">
        <v>39</v>
      </c>
      <c r="D46" s="111" t="s">
        <v>157</v>
      </c>
      <c r="E46" s="111">
        <v>1</v>
      </c>
      <c r="F46" s="111">
        <v>12</v>
      </c>
      <c r="G46" s="111">
        <f t="shared" si="7"/>
        <v>12</v>
      </c>
      <c r="H46" s="111">
        <v>274</v>
      </c>
      <c r="I46" s="111">
        <v>366</v>
      </c>
      <c r="J46" s="112">
        <f t="shared" si="8"/>
        <v>2406816</v>
      </c>
      <c r="K46" s="24">
        <v>304321</v>
      </c>
      <c r="L46" s="113"/>
      <c r="M46" s="103"/>
      <c r="N46" s="103"/>
    </row>
    <row r="47" spans="1:116" x14ac:dyDescent="0.25">
      <c r="B47" s="111" t="s">
        <v>45</v>
      </c>
      <c r="C47" s="111" t="s">
        <v>39</v>
      </c>
      <c r="D47" s="111" t="s">
        <v>42</v>
      </c>
      <c r="E47" s="111">
        <v>5</v>
      </c>
      <c r="F47" s="111">
        <v>12</v>
      </c>
      <c r="G47" s="111">
        <f t="shared" si="7"/>
        <v>60</v>
      </c>
      <c r="H47" s="111"/>
      <c r="I47" s="111"/>
      <c r="J47" s="112"/>
      <c r="K47" s="24">
        <v>726786</v>
      </c>
      <c r="L47" s="113"/>
      <c r="M47" s="103"/>
      <c r="N47" s="103"/>
    </row>
    <row r="48" spans="1:116" x14ac:dyDescent="0.25">
      <c r="B48" s="111" t="s">
        <v>41</v>
      </c>
      <c r="C48" s="111" t="s">
        <v>39</v>
      </c>
      <c r="D48" s="111" t="s">
        <v>157</v>
      </c>
      <c r="E48" s="111">
        <v>1</v>
      </c>
      <c r="F48" s="111">
        <v>12</v>
      </c>
      <c r="G48" s="111">
        <f t="shared" si="7"/>
        <v>12</v>
      </c>
      <c r="H48" s="111"/>
      <c r="I48" s="111"/>
      <c r="J48" s="112"/>
      <c r="K48" s="24">
        <v>6526</v>
      </c>
      <c r="L48" s="113"/>
      <c r="M48" s="103"/>
      <c r="N48" s="103"/>
    </row>
    <row r="49" spans="2:14" x14ac:dyDescent="0.25">
      <c r="B49" s="111" t="s">
        <v>41</v>
      </c>
      <c r="C49" s="111" t="s">
        <v>39</v>
      </c>
      <c r="D49" s="111" t="s">
        <v>42</v>
      </c>
      <c r="E49" s="111">
        <v>8</v>
      </c>
      <c r="F49" s="111">
        <v>12</v>
      </c>
      <c r="G49" s="111">
        <f t="shared" si="7"/>
        <v>96</v>
      </c>
      <c r="H49" s="111"/>
      <c r="I49" s="111"/>
      <c r="J49" s="112"/>
      <c r="K49" s="24">
        <v>267190</v>
      </c>
      <c r="L49" s="113"/>
      <c r="M49" s="103"/>
      <c r="N49" s="103"/>
    </row>
    <row r="50" spans="2:14" x14ac:dyDescent="0.25">
      <c r="B50" s="111" t="s">
        <v>53</v>
      </c>
      <c r="C50" s="111" t="s">
        <v>39</v>
      </c>
      <c r="D50" s="111" t="s">
        <v>157</v>
      </c>
      <c r="E50" s="111">
        <v>2</v>
      </c>
      <c r="F50" s="111">
        <v>12</v>
      </c>
      <c r="G50" s="111">
        <f t="shared" si="7"/>
        <v>24</v>
      </c>
      <c r="H50" s="111"/>
      <c r="I50" s="111"/>
      <c r="J50" s="112"/>
      <c r="K50" s="24">
        <v>12014</v>
      </c>
      <c r="L50" s="113"/>
      <c r="M50" s="103"/>
      <c r="N50" s="103"/>
    </row>
    <row r="51" spans="2:14" x14ac:dyDescent="0.25">
      <c r="B51" s="111" t="s">
        <v>53</v>
      </c>
      <c r="C51" s="111" t="s">
        <v>39</v>
      </c>
      <c r="D51" s="111" t="s">
        <v>42</v>
      </c>
      <c r="E51" s="111">
        <v>7</v>
      </c>
      <c r="F51" s="111">
        <v>12</v>
      </c>
      <c r="G51" s="111">
        <f t="shared" si="7"/>
        <v>84</v>
      </c>
      <c r="H51" s="111"/>
      <c r="I51" s="111"/>
      <c r="J51" s="112"/>
      <c r="K51" s="24">
        <v>48277</v>
      </c>
      <c r="L51" s="113"/>
      <c r="M51" s="103"/>
      <c r="N51" s="103"/>
    </row>
    <row r="52" spans="2:14" x14ac:dyDescent="0.25">
      <c r="B52" s="111" t="s">
        <v>63</v>
      </c>
      <c r="C52" s="111" t="s">
        <v>39</v>
      </c>
      <c r="D52" s="111" t="s">
        <v>157</v>
      </c>
      <c r="E52" s="111">
        <v>2</v>
      </c>
      <c r="F52" s="111">
        <v>12</v>
      </c>
      <c r="G52" s="111">
        <f t="shared" si="7"/>
        <v>24</v>
      </c>
      <c r="H52" s="111"/>
      <c r="I52" s="111"/>
      <c r="J52" s="112"/>
      <c r="K52" s="24">
        <v>1391</v>
      </c>
      <c r="L52" s="113"/>
      <c r="M52" s="103"/>
      <c r="N52" s="103"/>
    </row>
    <row r="53" spans="2:14" x14ac:dyDescent="0.25">
      <c r="B53" s="111" t="s">
        <v>63</v>
      </c>
      <c r="C53" s="111" t="s">
        <v>39</v>
      </c>
      <c r="D53" s="111" t="s">
        <v>42</v>
      </c>
      <c r="E53" s="111">
        <v>2</v>
      </c>
      <c r="F53" s="111">
        <v>12</v>
      </c>
      <c r="G53" s="111">
        <f t="shared" si="7"/>
        <v>24</v>
      </c>
      <c r="H53" s="111"/>
      <c r="I53" s="111"/>
      <c r="J53" s="112"/>
      <c r="K53" s="24">
        <v>34</v>
      </c>
      <c r="L53" s="113"/>
      <c r="M53" s="103"/>
      <c r="N53" s="103"/>
    </row>
    <row r="54" spans="2:14" x14ac:dyDescent="0.25">
      <c r="B54" s="111" t="s">
        <v>41</v>
      </c>
      <c r="C54" s="111" t="s">
        <v>69</v>
      </c>
      <c r="D54" s="111" t="s">
        <v>42</v>
      </c>
      <c r="E54" s="111">
        <v>1</v>
      </c>
      <c r="F54" s="111">
        <v>12</v>
      </c>
      <c r="G54" s="111">
        <f t="shared" si="7"/>
        <v>12</v>
      </c>
      <c r="H54" s="111"/>
      <c r="I54" s="111"/>
      <c r="J54" s="112"/>
      <c r="K54" s="24">
        <v>31100</v>
      </c>
      <c r="L54" s="113"/>
      <c r="M54" s="103"/>
      <c r="N54" s="103"/>
    </row>
    <row r="55" spans="2:14" x14ac:dyDescent="0.25">
      <c r="B55" s="111" t="s">
        <v>43</v>
      </c>
      <c r="C55" s="111" t="s">
        <v>44</v>
      </c>
      <c r="D55" s="111" t="s">
        <v>157</v>
      </c>
      <c r="E55" s="111">
        <v>1</v>
      </c>
      <c r="F55" s="111">
        <v>12</v>
      </c>
      <c r="G55" s="111">
        <f t="shared" si="7"/>
        <v>12</v>
      </c>
      <c r="H55" s="111">
        <v>250</v>
      </c>
      <c r="I55" s="111">
        <v>366</v>
      </c>
      <c r="J55" s="112">
        <f t="shared" si="8"/>
        <v>2196000</v>
      </c>
      <c r="K55" s="24">
        <v>710229</v>
      </c>
      <c r="L55" s="113"/>
      <c r="M55" s="103"/>
      <c r="N55" s="103"/>
    </row>
    <row r="56" spans="2:14" x14ac:dyDescent="0.25">
      <c r="B56" s="111" t="s">
        <v>45</v>
      </c>
      <c r="C56" s="111" t="s">
        <v>44</v>
      </c>
      <c r="D56" s="111" t="s">
        <v>42</v>
      </c>
      <c r="E56" s="111">
        <v>1</v>
      </c>
      <c r="F56" s="111">
        <v>12</v>
      </c>
      <c r="G56" s="111">
        <f t="shared" si="7"/>
        <v>12</v>
      </c>
      <c r="H56" s="111"/>
      <c r="I56" s="111"/>
      <c r="J56" s="112"/>
      <c r="K56" s="24">
        <v>57650</v>
      </c>
      <c r="L56" s="113"/>
      <c r="M56" s="103"/>
      <c r="N56" s="103"/>
    </row>
    <row r="57" spans="2:14" x14ac:dyDescent="0.25">
      <c r="B57" s="111" t="s">
        <v>41</v>
      </c>
      <c r="C57" s="111" t="s">
        <v>44</v>
      </c>
      <c r="D57" s="111" t="s">
        <v>157</v>
      </c>
      <c r="E57" s="111">
        <v>1</v>
      </c>
      <c r="F57" s="111">
        <v>12</v>
      </c>
      <c r="G57" s="111">
        <f t="shared" si="7"/>
        <v>12</v>
      </c>
      <c r="H57" s="111"/>
      <c r="I57" s="111"/>
      <c r="J57" s="112"/>
      <c r="K57" s="24">
        <v>120053</v>
      </c>
      <c r="L57" s="113"/>
      <c r="M57" s="103"/>
      <c r="N57" s="103"/>
    </row>
    <row r="58" spans="2:14" x14ac:dyDescent="0.25">
      <c r="B58" s="111" t="s">
        <v>53</v>
      </c>
      <c r="C58" s="111" t="s">
        <v>44</v>
      </c>
      <c r="D58" s="111" t="s">
        <v>157</v>
      </c>
      <c r="E58" s="111">
        <v>1</v>
      </c>
      <c r="F58" s="111">
        <v>12</v>
      </c>
      <c r="G58" s="111">
        <f t="shared" si="7"/>
        <v>12</v>
      </c>
      <c r="H58" s="111"/>
      <c r="I58" s="111"/>
      <c r="J58" s="112"/>
      <c r="K58" s="24">
        <v>32997</v>
      </c>
      <c r="L58" s="113"/>
      <c r="M58" s="103"/>
      <c r="N58" s="103"/>
    </row>
    <row r="59" spans="2:14" x14ac:dyDescent="0.25">
      <c r="B59" s="114"/>
      <c r="C59" s="114"/>
      <c r="D59" s="114"/>
      <c r="E59" s="115">
        <f>SUBTOTAL(9,E45:E58)</f>
        <v>36</v>
      </c>
      <c r="F59" s="115">
        <f>SUBTOTAL(9,F45:F58)</f>
        <v>168</v>
      </c>
      <c r="G59" s="115">
        <f>SUBTOTAL(9,G45:G58)</f>
        <v>432</v>
      </c>
      <c r="H59" s="115">
        <f>SUBTOTAL(9,H45:H55)</f>
        <v>1011</v>
      </c>
      <c r="I59" s="115">
        <f>SUBTOTAL(9,I45:I55)</f>
        <v>1098</v>
      </c>
      <c r="J59" s="115">
        <f>SUBTOTAL(9,J45:J55)</f>
        <v>8880624</v>
      </c>
      <c r="K59" s="115">
        <f>SUBTOTAL(9,K45:K58)</f>
        <v>3048211</v>
      </c>
      <c r="L59" s="116"/>
      <c r="M59" s="117"/>
      <c r="N59" s="117"/>
    </row>
    <row r="60" spans="2:14" x14ac:dyDescent="0.25">
      <c r="B60" s="118"/>
      <c r="C60" s="118"/>
      <c r="D60" s="118"/>
      <c r="E60" s="118"/>
      <c r="F60" s="118"/>
      <c r="G60" s="118"/>
      <c r="H60" s="118"/>
      <c r="I60" s="118"/>
      <c r="J60" s="96"/>
      <c r="K60" s="118"/>
    </row>
    <row r="61" spans="2:14" x14ac:dyDescent="0.25">
      <c r="B61" s="118"/>
      <c r="C61" s="118"/>
      <c r="D61" s="118"/>
      <c r="E61" s="118"/>
      <c r="F61" s="118"/>
      <c r="G61" s="118"/>
      <c r="H61" s="118"/>
      <c r="I61" s="118"/>
      <c r="J61" s="96"/>
      <c r="K61" s="118"/>
    </row>
    <row r="62" spans="2:14" x14ac:dyDescent="0.25">
      <c r="B62" s="118"/>
      <c r="C62" s="118"/>
      <c r="D62" s="118"/>
      <c r="E62" s="118"/>
      <c r="F62" s="118"/>
      <c r="G62" s="118"/>
      <c r="H62" s="118"/>
      <c r="I62" s="118"/>
      <c r="J62" s="96"/>
      <c r="K62" s="118"/>
    </row>
    <row r="63" spans="2:14" x14ac:dyDescent="0.25">
      <c r="B63" s="118"/>
      <c r="C63" s="118"/>
      <c r="D63" s="118"/>
      <c r="E63" s="118"/>
      <c r="F63" s="118"/>
      <c r="G63" s="118"/>
      <c r="H63" s="118"/>
      <c r="I63" s="118"/>
      <c r="J63" s="96"/>
      <c r="K63" s="118"/>
    </row>
    <row r="64" spans="2:14" x14ac:dyDescent="0.25">
      <c r="B64" s="118"/>
      <c r="C64" s="118"/>
      <c r="D64" s="118"/>
      <c r="E64" s="118"/>
      <c r="F64" s="118"/>
      <c r="G64" s="118"/>
      <c r="H64" s="118"/>
      <c r="I64" s="118"/>
      <c r="J64" s="96"/>
      <c r="K64" s="118"/>
    </row>
    <row r="65" spans="2:11" x14ac:dyDescent="0.25">
      <c r="B65" s="118"/>
      <c r="C65" s="118"/>
      <c r="D65" s="118"/>
      <c r="E65" s="118"/>
      <c r="F65" s="118"/>
      <c r="G65" s="118"/>
      <c r="H65" s="118"/>
      <c r="I65" s="118"/>
      <c r="J65" s="96"/>
      <c r="K65" s="118"/>
    </row>
    <row r="66" spans="2:11" x14ac:dyDescent="0.25">
      <c r="B66" s="118"/>
      <c r="C66" s="118"/>
      <c r="D66" s="118"/>
      <c r="E66" s="118"/>
      <c r="F66" s="118"/>
      <c r="G66" s="118"/>
      <c r="H66" s="118"/>
      <c r="I66" s="118"/>
      <c r="J66" s="96"/>
      <c r="K66" s="118"/>
    </row>
    <row r="67" spans="2:11" ht="12" customHeight="1" x14ac:dyDescent="0.25">
      <c r="B67" s="118"/>
      <c r="C67" s="118"/>
      <c r="D67" s="118"/>
      <c r="E67" s="118"/>
      <c r="F67" s="118"/>
      <c r="G67" s="118"/>
      <c r="H67" s="118"/>
      <c r="I67" s="118"/>
      <c r="J67" s="96"/>
      <c r="K67" s="118"/>
    </row>
    <row r="68" spans="2:11" x14ac:dyDescent="0.25">
      <c r="B68" s="118"/>
      <c r="C68" s="118"/>
      <c r="D68" s="118"/>
      <c r="E68" s="118"/>
      <c r="F68" s="118"/>
      <c r="G68" s="118"/>
      <c r="H68" s="118"/>
      <c r="I68" s="118"/>
      <c r="J68" s="96"/>
      <c r="K68" s="118"/>
    </row>
  </sheetData>
  <autoFilter ref="A3:AO41" xr:uid="{00000000-0001-0000-0000-000000000000}">
    <filterColumn colId="17" showButton="0"/>
  </autoFilter>
  <mergeCells count="30">
    <mergeCell ref="E2:G2"/>
    <mergeCell ref="H2:I2"/>
    <mergeCell ref="K2:K3"/>
    <mergeCell ref="L2:L3"/>
    <mergeCell ref="Y2:Y3"/>
    <mergeCell ref="R2:S3"/>
    <mergeCell ref="T2:T3"/>
    <mergeCell ref="U2:U3"/>
    <mergeCell ref="T32:T39"/>
    <mergeCell ref="M2:M3"/>
    <mergeCell ref="N2:N3"/>
    <mergeCell ref="O2:O3"/>
    <mergeCell ref="T5:T8"/>
    <mergeCell ref="T11:T17"/>
    <mergeCell ref="A1:AN1"/>
    <mergeCell ref="X2:X3"/>
    <mergeCell ref="T29:T31"/>
    <mergeCell ref="A2:A3"/>
    <mergeCell ref="B2:B3"/>
    <mergeCell ref="C2:C3"/>
    <mergeCell ref="D2:D3"/>
    <mergeCell ref="J2:J3"/>
    <mergeCell ref="T10"/>
    <mergeCell ref="P2:P3"/>
    <mergeCell ref="Q2:Q3"/>
    <mergeCell ref="T18:T20"/>
    <mergeCell ref="T24:T28"/>
    <mergeCell ref="T21:T23"/>
    <mergeCell ref="V2:W2"/>
    <mergeCell ref="AM2:AN2"/>
  </mergeCells>
  <phoneticPr fontId="2" type="noConversion"/>
  <conditionalFormatting sqref="P27">
    <cfRule type="duplicateValues" dxfId="7" priority="7"/>
  </conditionalFormatting>
  <conditionalFormatting sqref="P30">
    <cfRule type="duplicateValues" dxfId="6" priority="8"/>
  </conditionalFormatting>
  <conditionalFormatting sqref="P32">
    <cfRule type="duplicateValues" dxfId="5" priority="6"/>
  </conditionalFormatting>
  <conditionalFormatting sqref="P33">
    <cfRule type="duplicateValues" dxfId="4" priority="5"/>
  </conditionalFormatting>
  <conditionalFormatting sqref="P34:P35">
    <cfRule type="duplicateValues" dxfId="3" priority="4"/>
  </conditionalFormatting>
  <conditionalFormatting sqref="P36">
    <cfRule type="duplicateValues" dxfId="2" priority="3"/>
  </conditionalFormatting>
  <conditionalFormatting sqref="P37:P38">
    <cfRule type="duplicateValues" dxfId="1" priority="2"/>
  </conditionalFormatting>
  <conditionalFormatting sqref="P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Alex</cp:lastModifiedBy>
  <dcterms:created xsi:type="dcterms:W3CDTF">2015-06-05T18:17:20Z</dcterms:created>
  <dcterms:modified xsi:type="dcterms:W3CDTF">2023-09-15T06:47:52Z</dcterms:modified>
</cp:coreProperties>
</file>