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Contracting and Tendering\!DUODOPA\1 Baza przetargow Duodopa\Baza przetargow 2024\2024.12.31 lodz ul zeromskiego bez wadium duo ozu rin sky ven\1 Abbvie oferta\"/>
    </mc:Choice>
  </mc:AlternateContent>
  <xr:revisionPtr revIDLastSave="0" documentId="13_ncr:1_{D40B5103-75CD-40D5-B4D6-129B2F0F635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AC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4" l="1"/>
  <c r="R9" i="14"/>
  <c r="R10" i="14"/>
  <c r="Q8" i="14"/>
  <c r="Q9" i="14"/>
  <c r="Q10" i="14"/>
  <c r="L50" i="14"/>
  <c r="L49" i="14"/>
  <c r="K50" i="14"/>
  <c r="K49" i="14"/>
  <c r="L37" i="14"/>
  <c r="K37" i="14"/>
  <c r="L24" i="14"/>
  <c r="K24" i="14"/>
  <c r="V8" i="14"/>
  <c r="V9" i="14"/>
  <c r="V10" i="14"/>
  <c r="V7" i="14"/>
  <c r="U8" i="14"/>
  <c r="U9" i="14"/>
  <c r="U10" i="14"/>
  <c r="U7" i="14"/>
  <c r="T8" i="14"/>
  <c r="T9" i="14"/>
  <c r="T10" i="14"/>
  <c r="S8" i="14"/>
  <c r="S9" i="14"/>
  <c r="S10" i="14"/>
  <c r="T7" i="14"/>
  <c r="S7" i="14"/>
  <c r="R7" i="14"/>
  <c r="Q7" i="14"/>
  <c r="Q50" i="14" l="1"/>
  <c r="R50" i="14" s="1"/>
  <c r="Q53" i="14"/>
  <c r="O50" i="14"/>
  <c r="P50" i="14" s="1"/>
  <c r="Q49" i="14"/>
  <c r="O49" i="14"/>
  <c r="Q37" i="14"/>
  <c r="Q40" i="14"/>
  <c r="Q27" i="14"/>
  <c r="Q24" i="14"/>
  <c r="O24" i="14"/>
  <c r="AI8" i="14"/>
  <c r="AJ8" i="14" s="1"/>
  <c r="AC8" i="14"/>
  <c r="AD8" i="14" s="1"/>
  <c r="AG8" i="14"/>
  <c r="AH8" i="14" s="1"/>
  <c r="AA8" i="14"/>
  <c r="AB8" i="14" s="1"/>
  <c r="AE8" i="14"/>
  <c r="AF8" i="14" s="1"/>
  <c r="Y8" i="14"/>
  <c r="Z8" i="14" s="1"/>
  <c r="AI7" i="14"/>
  <c r="AJ7" i="14" s="1"/>
  <c r="AC7" i="14"/>
  <c r="AD7" i="14" s="1"/>
  <c r="AG7" i="14"/>
  <c r="AH7" i="14" s="1"/>
  <c r="AA7" i="14"/>
  <c r="AB7" i="14" s="1"/>
  <c r="AE7" i="14"/>
  <c r="AF7" i="14" s="1"/>
  <c r="Y7" i="14"/>
  <c r="Z7" i="14" s="1"/>
  <c r="AE13" i="14"/>
  <c r="AI10" i="14"/>
  <c r="AJ10" i="14" s="1"/>
  <c r="AC10" i="14"/>
  <c r="AD10" i="14" s="1"/>
  <c r="AG10" i="14"/>
  <c r="AH10" i="14" s="1"/>
  <c r="AA10" i="14"/>
  <c r="AB10" i="14" s="1"/>
  <c r="AE10" i="14"/>
  <c r="AF10" i="14" s="1"/>
  <c r="Y10" i="14"/>
  <c r="Z10" i="14" s="1"/>
  <c r="AI9" i="14"/>
  <c r="AJ9" i="14" s="1"/>
  <c r="AC9" i="14"/>
  <c r="AG9" i="14"/>
  <c r="AA9" i="14"/>
  <c r="AB9" i="14" s="1"/>
  <c r="AE9" i="14"/>
  <c r="AF9" i="14" s="1"/>
  <c r="Y9" i="14"/>
  <c r="P49" i="14" l="1"/>
  <c r="P51" i="14" s="1"/>
  <c r="P55" i="14" s="1"/>
  <c r="AD67" i="14" s="1"/>
  <c r="O51" i="14"/>
  <c r="O55" i="14" s="1"/>
  <c r="AA67" i="14" s="1"/>
  <c r="R49" i="14"/>
  <c r="R51" i="14" s="1"/>
  <c r="R55" i="14" s="1"/>
  <c r="AJ67" i="14" s="1"/>
  <c r="Q51" i="14"/>
  <c r="Q55" i="14" s="1"/>
  <c r="AG67" i="14" s="1"/>
  <c r="O37" i="14"/>
  <c r="O38" i="14" s="1"/>
  <c r="O42" i="14" s="1"/>
  <c r="AA66" i="14" s="1"/>
  <c r="Q38" i="14"/>
  <c r="Q42" i="14" s="1"/>
  <c r="AG66" i="14" s="1"/>
  <c r="R37" i="14"/>
  <c r="R38" i="14" s="1"/>
  <c r="R42" i="14" s="1"/>
  <c r="AJ66" i="14" s="1"/>
  <c r="Q25" i="14"/>
  <c r="Q29" i="14" s="1"/>
  <c r="AF65" i="14" s="1"/>
  <c r="R24" i="14"/>
  <c r="R25" i="14" s="1"/>
  <c r="R29" i="14" s="1"/>
  <c r="AI65" i="14" s="1"/>
  <c r="O25" i="14"/>
  <c r="O29" i="14" s="1"/>
  <c r="Z65" i="14" s="1"/>
  <c r="P24" i="14"/>
  <c r="P25" i="14" s="1"/>
  <c r="P29" i="14" s="1"/>
  <c r="AC65" i="14" s="1"/>
  <c r="AG11" i="14"/>
  <c r="AF15" i="14" s="1"/>
  <c r="AF64" i="14" s="1"/>
  <c r="AF11" i="14"/>
  <c r="AH15" i="14" s="1"/>
  <c r="AH64" i="14" s="1"/>
  <c r="AB11" i="14"/>
  <c r="AC15" i="14" s="1"/>
  <c r="AC64" i="14" s="1"/>
  <c r="AJ11" i="14"/>
  <c r="AJ15" i="14" s="1"/>
  <c r="AJ64" i="14" s="1"/>
  <c r="Y11" i="14"/>
  <c r="Y15" i="14" s="1"/>
  <c r="Y64" i="14" s="1"/>
  <c r="AI11" i="14"/>
  <c r="AG15" i="14" s="1"/>
  <c r="AG64" i="14" s="1"/>
  <c r="AE11" i="14"/>
  <c r="AE15" i="14" s="1"/>
  <c r="AE64" i="14" s="1"/>
  <c r="AC11" i="14"/>
  <c r="AA15" i="14" s="1"/>
  <c r="AA64" i="14" s="1"/>
  <c r="AA11" i="14"/>
  <c r="Z15" i="14" s="1"/>
  <c r="Z64" i="14" s="1"/>
  <c r="Z9" i="14"/>
  <c r="AD9" i="14"/>
  <c r="AD11" i="14" s="1"/>
  <c r="AH9" i="14"/>
  <c r="Y68" i="14" l="1"/>
  <c r="AE68" i="14"/>
  <c r="AF68" i="14"/>
  <c r="Z68" i="14"/>
  <c r="P37" i="14"/>
  <c r="P38" i="14" s="1"/>
  <c r="P42" i="14" s="1"/>
  <c r="AD66" i="14" s="1"/>
  <c r="AD15" i="14"/>
  <c r="AD64" i="14" s="1"/>
  <c r="AH11" i="14"/>
  <c r="AI15" i="14" s="1"/>
  <c r="Z11" i="14"/>
  <c r="AB15" i="14" s="1"/>
  <c r="AB64" i="14" s="1"/>
  <c r="AE16" i="14"/>
  <c r="Y16" i="14"/>
  <c r="AB68" i="14" l="1"/>
  <c r="AC68" i="14"/>
  <c r="AG68" i="14"/>
  <c r="AE69" i="14" s="1"/>
  <c r="AA68" i="14"/>
  <c r="AH68" i="14"/>
  <c r="AH16" i="14"/>
  <c r="AI64" i="14"/>
  <c r="AB16" i="14"/>
  <c r="AI68" i="14" l="1"/>
  <c r="AJ68" i="14"/>
  <c r="AD68" i="14"/>
  <c r="AB69" i="14" s="1"/>
  <c r="Y69" i="14"/>
  <c r="AH69" i="14" l="1"/>
</calcChain>
</file>

<file path=xl/sharedStrings.xml><?xml version="1.0" encoding="utf-8"?>
<sst xmlns="http://schemas.openxmlformats.org/spreadsheetml/2006/main" count="218" uniqueCount="111">
  <si>
    <t>Asortyment</t>
  </si>
  <si>
    <t>op.</t>
  </si>
  <si>
    <t>Risankizumabum, roztwór do wstrzykiwań, 150 mg/ml, 1 wstrzyk.po 1 ml</t>
  </si>
  <si>
    <t>Upadacitinib 15 mg op. a 28 tabl.</t>
  </si>
  <si>
    <t>j.m.</t>
  </si>
  <si>
    <t>1.</t>
  </si>
  <si>
    <t>2.</t>
  </si>
  <si>
    <t>3.</t>
  </si>
  <si>
    <t>4.</t>
  </si>
  <si>
    <t>5.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</si>
  <si>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</si>
  <si>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</si>
  <si>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</si>
  <si>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</si>
  <si>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</si>
  <si>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Upadacitinib 30 mg op. a 28 tabl.</t>
  </si>
  <si>
    <t>Upadacitinib 45 mg op. a 28 tabl.</t>
  </si>
  <si>
    <t>100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</si>
  <si>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</si>
  <si>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</si>
  <si>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</si>
  <si>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</si>
  <si>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</si>
  <si>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</si>
  <si>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</si>
  <si>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</si>
  <si>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</si>
  <si>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</si>
  <si>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</si>
  <si>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</si>
  <si>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</si>
  <si>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</si>
  <si>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</si>
  <si>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</si>
  <si>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</si>
  <si>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</si>
  <si>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</si>
  <si>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</si>
  <si>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</si>
  <si>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</si>
  <si>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</si>
  <si>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</si>
  <si>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</si>
  <si>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</si>
  <si>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</si>
  <si>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</si>
  <si>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</si>
  <si>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</si>
  <si>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</si>
  <si>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</si>
  <si>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</si>
  <si>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</si>
  <si>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</si>
  <si>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</si>
  <si>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</si>
  <si>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</si>
  <si>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</si>
  <si>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</si>
  <si>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</si>
  <si>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</si>
  <si>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</si>
  <si>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</si>
  <si>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Venetoclaxum 100 mg x 14 tabl. powl</t>
  </si>
  <si>
    <t>Venetoclaxum 100 mg x 112 tabl. powl</t>
  </si>
  <si>
    <t xml:space="preserve">Deksametazon implant do ciała szklistego </t>
  </si>
  <si>
    <t>Levodopum+ Carbidopum żel dojelitowy, 20mg+5mg/1 ml, op = 7 kasetek po 100 ml</t>
  </si>
  <si>
    <t>RAZEM CAŁOŚĆ</t>
  </si>
  <si>
    <t>Pakiet</t>
  </si>
  <si>
    <t>82.</t>
  </si>
  <si>
    <t>83.</t>
  </si>
  <si>
    <t>Produkt leczniczy stosowany w ramach Ratunkowego Dostępu do Technologii Lekowych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</si>
  <si>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</si>
  <si>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</si>
  <si>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129.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</si>
  <si>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</si>
  <si>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</si>
  <si>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 xml:space="preserve">AbbVie Deutschland GmbH &amp; Co. KG, Niemcy; RINVOQ 15mg  X 28 TABL </t>
  </si>
  <si>
    <t xml:space="preserve">AbbVie Deutschland GmbH &amp; Co. KG, Niemcy; RINVOQ 30MG X 28 TABL </t>
  </si>
  <si>
    <t>AbbVie Deutschland GmbH &amp; Co. KG, Niemcy; RINVOQ 45MG X 28 TABL</t>
  </si>
  <si>
    <t>8054083020334</t>
  </si>
  <si>
    <t>8054083022994</t>
  </si>
  <si>
    <t>8054083024189</t>
  </si>
  <si>
    <t>28 tabl.</t>
  </si>
  <si>
    <t xml:space="preserve">Decyzja Komisji Europejskiej EU/1/19/1404/001 </t>
  </si>
  <si>
    <t>Decyzja Komisji Europejskiej EU/1/19/1404/006</t>
  </si>
  <si>
    <t>Decyzja Komisji Europejskiej EU/1/19/1404/010</t>
  </si>
  <si>
    <t xml:space="preserve">AbbVie Deutschland GmbH &amp; Co. KG, Niemcy; Skyrizi 150mg/1ml x 1 wstrzykiwacz </t>
  </si>
  <si>
    <t>Decyzja Komisji Europejskiej EU/1/19/1361/001</t>
  </si>
  <si>
    <t>8054083019277</t>
  </si>
  <si>
    <t>1 wstrzykiwacz</t>
  </si>
  <si>
    <t xml:space="preserve">AbbVie Deutschland GmbH &amp; Co. KG, Niemcy; OZURDEX 0.7 mg, implant do ciała szklistego </t>
  </si>
  <si>
    <t>5909990796663</t>
  </si>
  <si>
    <t>Decyzja Komisji Europejskiej EU/1/10/638/001</t>
  </si>
  <si>
    <t xml:space="preserve">implant do ciała szklistego </t>
  </si>
  <si>
    <t>5909990419135</t>
  </si>
  <si>
    <t>Fresenius Kabi Norge AS, Norwegia; Duodopa 20mg/ml+5mg/ml 7x100ml</t>
  </si>
  <si>
    <t>7 kasetek</t>
  </si>
  <si>
    <t>Decyzja Urzędu Rejestracji Produktów Leczniczych, Wyrobów Medycznych i Produktów Biobójczych 11929</t>
  </si>
  <si>
    <t>AbbVie Deutschland GmbH &amp; Co. KG, Niemcy; Venclyxto 100mg 112 tabl.</t>
  </si>
  <si>
    <t>AbbVie Deutschland GmbH &amp; Co. KG, Niemcy; Venclyxto 100mg 14 tabl.</t>
  </si>
  <si>
    <t>8054083013916</t>
  </si>
  <si>
    <t>8054083013701</t>
  </si>
  <si>
    <t>112 tabl</t>
  </si>
  <si>
    <t>14 tabl</t>
  </si>
  <si>
    <t>Decyzja Komisji Europejskiej EU/1/16/1138/007</t>
  </si>
  <si>
    <t>Decyzja Komisji Europejskiej EU/1/16/1138/006</t>
  </si>
  <si>
    <t>Dane do składania zamówień:</t>
  </si>
  <si>
    <t>Dział Obsługi Klienta</t>
  </si>
  <si>
    <t>Tel. 800 702 915</t>
  </si>
  <si>
    <t>Fax 22 306 09 30</t>
  </si>
  <si>
    <t>E-mail: orders.kr@abbvie.com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</si>
</sst>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[$-415]0"/>
    <numFmt numFmtId="167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2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29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5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5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vertical="center" wrapText="1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44" fontId="13" fillId="4" borderId="13" xfId="0" applyNumberFormat="1" applyFont="1" applyFill="1" applyBorder="1"/>
    <xf numFmtId="44" fontId="13" fillId="6" borderId="13" xfId="0" applyNumberFormat="1" applyFont="1" applyFill="1" applyBorder="1"/>
    <xf numFmtId="44" fontId="13" fillId="5" borderId="13" xfId="0" applyNumberFormat="1" applyFont="1" applyFill="1" applyBorder="1"/>
    <xf numFmtId="0" fontId="13" fillId="0" borderId="18" xfId="0" applyFont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" fontId="10" fillId="0" borderId="1" xfId="2" applyNumberFormat="1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2" quotePrefix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67" fontId="15" fillId="0" borderId="3" xfId="16" applyNumberFormat="1" applyFont="1" applyBorder="1" applyAlignment="1">
      <alignment horizontal="center"/>
    </xf>
    <xf numFmtId="167" fontId="15" fillId="0" borderId="4" xfId="16" applyNumberFormat="1" applyFont="1" applyBorder="1" applyAlignment="1">
      <alignment horizontal="center"/>
    </xf>
    <xf numFmtId="167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7" fontId="10" fillId="2" borderId="10" xfId="2" applyNumberFormat="1" applyFont="1" applyFill="1" applyBorder="1" applyAlignment="1">
      <alignment horizontal="center" vertical="center"/>
    </xf>
    <xf numFmtId="167" fontId="10" fillId="2" borderId="11" xfId="2" applyNumberFormat="1" applyFont="1" applyFill="1" applyBorder="1" applyAlignment="1">
      <alignment horizontal="center" vertical="center"/>
    </xf>
    <xf numFmtId="167" fontId="10" fillId="2" borderId="12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31" applyAlignment="1">
      <alignment vertical="center"/>
    </xf>
  </cellXfs>
  <cellStyles count="32"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Hiperłącze" xfId="31" builtinId="8"/>
    <cellStyle name="Normalny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rocentowy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" xfId="16" builtinId="4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.kr@abbvi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9"/>
  <sheetViews>
    <sheetView tabSelected="1" topLeftCell="A29" zoomScale="90" zoomScaleNormal="90" workbookViewId="0">
      <selection activeCell="B60" sqref="B60:B64"/>
    </sheetView>
  </sheetViews>
  <sheetFormatPr defaultRowHeight="15" x14ac:dyDescent="0.25"/>
  <cols>
    <col min="1" max="1" width="6" bestFit="1" customWidth="1"/>
    <col min="2" max="2" width="34.140625" customWidth="1"/>
    <col min="3" max="3" width="4.42578125" customWidth="1"/>
    <col min="4" max="4" width="8.5703125" bestFit="1" customWidth="1"/>
    <col min="5" max="5" width="10.42578125" customWidth="1"/>
    <col min="6" max="6" width="9.140625" bestFit="1" customWidth="1"/>
    <col min="7" max="7" width="10.42578125" customWidth="1"/>
    <col min="8" max="8" width="11.140625" customWidth="1"/>
    <col min="10" max="10" width="14" customWidth="1"/>
    <col min="11" max="12" width="12.85546875" customWidth="1"/>
    <col min="13" max="13" width="10.5703125" bestFit="1" customWidth="1"/>
    <col min="14" max="14" width="11.140625" bestFit="1" customWidth="1"/>
    <col min="15" max="15" width="12.5703125" customWidth="1"/>
    <col min="16" max="16" width="13.85546875" bestFit="1" customWidth="1"/>
    <col min="17" max="17" width="13" customWidth="1"/>
    <col min="18" max="19" width="12.85546875" bestFit="1" customWidth="1"/>
    <col min="20" max="20" width="13.42578125" customWidth="1"/>
    <col min="21" max="21" width="13.5703125" customWidth="1"/>
    <col min="22" max="22" width="13" customWidth="1"/>
    <col min="23" max="23" width="11.5703125" bestFit="1" customWidth="1"/>
    <col min="24" max="24" width="6.140625" bestFit="1" customWidth="1"/>
    <col min="25" max="29" width="13.85546875" bestFit="1" customWidth="1"/>
    <col min="30" max="31" width="13.5703125" bestFit="1" customWidth="1"/>
    <col min="32" max="35" width="13.85546875" bestFit="1" customWidth="1"/>
    <col min="36" max="36" width="13.5703125" bestFit="1" customWidth="1"/>
    <col min="40" max="40" width="3.5703125" bestFit="1" customWidth="1"/>
    <col min="41" max="41" width="6.140625" bestFit="1" customWidth="1"/>
    <col min="42" max="47" width="14.5703125" bestFit="1" customWidth="1"/>
    <col min="48" max="48" width="3.5703125" bestFit="1" customWidth="1"/>
  </cols>
  <sheetData>
    <row r="1" spans="1:36" ht="120.6" customHeight="1" x14ac:dyDescent="0.25">
      <c r="A1" s="120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4" spans="1:36" x14ac:dyDescent="0.25">
      <c r="A4" s="96"/>
      <c r="B4" s="10"/>
      <c r="C4" s="50"/>
      <c r="D4" s="51"/>
      <c r="E4" s="51"/>
      <c r="F4" s="51"/>
      <c r="G4" s="52"/>
      <c r="H4" s="52" t="s">
        <v>27</v>
      </c>
      <c r="I4" s="51"/>
      <c r="J4" s="51"/>
      <c r="K4" s="51"/>
      <c r="L4" s="53"/>
      <c r="M4" s="12"/>
      <c r="N4" s="13"/>
      <c r="O4" s="12"/>
      <c r="P4" s="25"/>
      <c r="Q4" s="26"/>
      <c r="R4" s="26"/>
      <c r="S4" s="27"/>
      <c r="T4" s="28" t="s">
        <v>49</v>
      </c>
      <c r="U4" s="27"/>
      <c r="V4" s="27"/>
      <c r="W4" s="29"/>
      <c r="X4" s="30"/>
      <c r="Y4" s="12"/>
      <c r="Z4" s="10" t="s">
        <v>59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48.75" thickBot="1" x14ac:dyDescent="0.3">
      <c r="A5" s="97" t="s">
        <v>18</v>
      </c>
      <c r="B5" s="61" t="s">
        <v>0</v>
      </c>
      <c r="C5" s="61" t="s">
        <v>4</v>
      </c>
      <c r="D5" s="62" t="s">
        <v>19</v>
      </c>
      <c r="E5" s="62" t="s">
        <v>20</v>
      </c>
      <c r="F5" s="62" t="s">
        <v>21</v>
      </c>
      <c r="G5" s="63" t="s">
        <v>28</v>
      </c>
      <c r="H5" s="63" t="s">
        <v>29</v>
      </c>
      <c r="I5" s="63" t="s">
        <v>30</v>
      </c>
      <c r="J5" s="64" t="s">
        <v>22</v>
      </c>
      <c r="K5" s="64" t="s">
        <v>23</v>
      </c>
      <c r="L5" s="64" t="s">
        <v>24</v>
      </c>
      <c r="M5" s="65" t="s">
        <v>31</v>
      </c>
      <c r="N5" s="65" t="s">
        <v>32</v>
      </c>
      <c r="O5" s="65" t="s">
        <v>33</v>
      </c>
      <c r="P5" s="65" t="s">
        <v>75</v>
      </c>
      <c r="Q5" s="62" t="s">
        <v>35</v>
      </c>
      <c r="R5" s="62" t="s">
        <v>34</v>
      </c>
      <c r="S5" s="63" t="s">
        <v>36</v>
      </c>
      <c r="T5" s="63" t="s">
        <v>38</v>
      </c>
      <c r="U5" s="64" t="s">
        <v>37</v>
      </c>
      <c r="V5" s="64" t="s">
        <v>39</v>
      </c>
      <c r="W5" s="66" t="s">
        <v>40</v>
      </c>
      <c r="X5" s="67" t="s">
        <v>25</v>
      </c>
      <c r="Y5" s="68" t="s">
        <v>41</v>
      </c>
      <c r="Z5" s="68" t="s">
        <v>43</v>
      </c>
      <c r="AA5" s="69" t="s">
        <v>50</v>
      </c>
      <c r="AB5" s="69" t="s">
        <v>51</v>
      </c>
      <c r="AC5" s="70" t="s">
        <v>42</v>
      </c>
      <c r="AD5" s="70" t="s">
        <v>44</v>
      </c>
      <c r="AE5" s="71" t="s">
        <v>45</v>
      </c>
      <c r="AF5" s="71" t="s">
        <v>47</v>
      </c>
      <c r="AG5" s="72" t="s">
        <v>52</v>
      </c>
      <c r="AH5" s="72" t="s">
        <v>53</v>
      </c>
      <c r="AI5" s="73" t="s">
        <v>46</v>
      </c>
      <c r="AJ5" s="73" t="s">
        <v>48</v>
      </c>
    </row>
    <row r="6" spans="1:36" ht="15.75" thickBot="1" x14ac:dyDescent="0.3">
      <c r="A6" s="98" t="s">
        <v>26</v>
      </c>
      <c r="B6" s="24">
        <v>5</v>
      </c>
      <c r="C6" s="122" t="s">
        <v>71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120" x14ac:dyDescent="0.25">
      <c r="A7" s="99" t="s">
        <v>5</v>
      </c>
      <c r="B7" s="19" t="s">
        <v>2</v>
      </c>
      <c r="C7" s="21" t="s">
        <v>1</v>
      </c>
      <c r="D7" s="31">
        <v>0</v>
      </c>
      <c r="E7" s="32">
        <v>0</v>
      </c>
      <c r="F7" s="31">
        <v>0</v>
      </c>
      <c r="G7" s="33" t="s">
        <v>17</v>
      </c>
      <c r="H7" s="34">
        <v>200</v>
      </c>
      <c r="I7" s="33">
        <v>190</v>
      </c>
      <c r="J7" s="36">
        <v>0</v>
      </c>
      <c r="K7" s="35">
        <v>0</v>
      </c>
      <c r="L7" s="36">
        <v>0</v>
      </c>
      <c r="M7" s="17" t="s">
        <v>86</v>
      </c>
      <c r="N7" s="102" t="s">
        <v>87</v>
      </c>
      <c r="O7" s="103" t="s">
        <v>88</v>
      </c>
      <c r="P7" s="21" t="s">
        <v>89</v>
      </c>
      <c r="Q7" s="32">
        <f>E7</f>
        <v>0</v>
      </c>
      <c r="R7" s="32">
        <f>F7</f>
        <v>0</v>
      </c>
      <c r="S7" s="34">
        <f>H7</f>
        <v>200</v>
      </c>
      <c r="T7" s="33">
        <f>I7</f>
        <v>190</v>
      </c>
      <c r="U7" s="35">
        <f>K7</f>
        <v>0</v>
      </c>
      <c r="V7" s="36">
        <f>L7</f>
        <v>0</v>
      </c>
      <c r="W7" s="20">
        <v>7731.48</v>
      </c>
      <c r="X7" s="49">
        <v>0.08</v>
      </c>
      <c r="Y7" s="74">
        <f>ROUND(W7*Q7,2)</f>
        <v>0</v>
      </c>
      <c r="Z7" s="74">
        <f>ROUND(Y7+Y7*X7,2)</f>
        <v>0</v>
      </c>
      <c r="AA7" s="75">
        <f>ROUND(S7*W7,2)</f>
        <v>1546296</v>
      </c>
      <c r="AB7" s="75">
        <f>ROUND(AA7+AA7*X7,2)</f>
        <v>1669999.68</v>
      </c>
      <c r="AC7" s="76">
        <f>ROUND(U7*W7,2)</f>
        <v>0</v>
      </c>
      <c r="AD7" s="76">
        <f>ROUND(AC7+AC7*X7,2)</f>
        <v>0</v>
      </c>
      <c r="AE7" s="74">
        <f>ROUND(R7*W7,2)</f>
        <v>0</v>
      </c>
      <c r="AF7" s="74">
        <f>ROUND(AE7+AE7*X7,2)</f>
        <v>0</v>
      </c>
      <c r="AG7" s="75">
        <f>ROUND(T7*W7,2)</f>
        <v>1468981.2</v>
      </c>
      <c r="AH7" s="75">
        <f>ROUND(AG7+AG7*X7,2)</f>
        <v>1586499.7</v>
      </c>
      <c r="AI7" s="76">
        <f>ROUND(V7*W7,2)</f>
        <v>0</v>
      </c>
      <c r="AJ7" s="76">
        <f>ROUND(AI7+AI7*X7,2)</f>
        <v>0</v>
      </c>
    </row>
    <row r="8" spans="1:36" ht="96" x14ac:dyDescent="0.25">
      <c r="A8" s="99" t="s">
        <v>6</v>
      </c>
      <c r="B8" s="19" t="s">
        <v>3</v>
      </c>
      <c r="C8" s="21" t="s">
        <v>1</v>
      </c>
      <c r="D8" s="31">
        <v>3</v>
      </c>
      <c r="E8" s="32">
        <v>70</v>
      </c>
      <c r="F8" s="31">
        <v>100</v>
      </c>
      <c r="G8" s="33">
        <v>150</v>
      </c>
      <c r="H8" s="34">
        <v>400</v>
      </c>
      <c r="I8" s="33">
        <v>380</v>
      </c>
      <c r="J8" s="36">
        <v>150</v>
      </c>
      <c r="K8" s="35">
        <v>300</v>
      </c>
      <c r="L8" s="36">
        <v>350</v>
      </c>
      <c r="M8" s="17" t="s">
        <v>76</v>
      </c>
      <c r="N8" s="102" t="s">
        <v>83</v>
      </c>
      <c r="O8" s="103" t="s">
        <v>79</v>
      </c>
      <c r="P8" s="21" t="s">
        <v>82</v>
      </c>
      <c r="Q8" s="32">
        <f t="shared" ref="Q8:Q10" si="0">E8</f>
        <v>70</v>
      </c>
      <c r="R8" s="32">
        <f t="shared" ref="R8:R10" si="1">F8</f>
        <v>100</v>
      </c>
      <c r="S8" s="34">
        <f t="shared" ref="S8:S10" si="2">H8</f>
        <v>400</v>
      </c>
      <c r="T8" s="33">
        <f t="shared" ref="T8:T10" si="3">I8</f>
        <v>380</v>
      </c>
      <c r="U8" s="35">
        <f t="shared" ref="U8:U10" si="4">K8</f>
        <v>300</v>
      </c>
      <c r="V8" s="36">
        <f t="shared" ref="V8:V10" si="5">L8</f>
        <v>350</v>
      </c>
      <c r="W8" s="20">
        <v>1782.4</v>
      </c>
      <c r="X8" s="49">
        <v>0.08</v>
      </c>
      <c r="Y8" s="74">
        <f>ROUND(W8*Q8,2)</f>
        <v>124768</v>
      </c>
      <c r="Z8" s="74">
        <f>ROUND(Y8+Y8*X8,2)</f>
        <v>134749.44</v>
      </c>
      <c r="AA8" s="75">
        <f>ROUND(S8*W8,2)</f>
        <v>712960</v>
      </c>
      <c r="AB8" s="75">
        <f>ROUND(AA8+AA8*X8,2)</f>
        <v>769996.80000000005</v>
      </c>
      <c r="AC8" s="76">
        <f>ROUND(U8*W8,2)</f>
        <v>534720</v>
      </c>
      <c r="AD8" s="76">
        <f>ROUND(AC8+AC8*X8,2)</f>
        <v>577497.59999999998</v>
      </c>
      <c r="AE8" s="74">
        <f>ROUND(R8*W8,2)</f>
        <v>178240</v>
      </c>
      <c r="AF8" s="74">
        <f>ROUND(AE8+AE8*X8,2)</f>
        <v>192499.20000000001</v>
      </c>
      <c r="AG8" s="75">
        <f>ROUND(T8*W8,2)</f>
        <v>677312</v>
      </c>
      <c r="AH8" s="75">
        <f>ROUND(AG8+AG8*X8,2)</f>
        <v>731496.95999999996</v>
      </c>
      <c r="AI8" s="76">
        <f>ROUND(V8*W8,2)</f>
        <v>623840</v>
      </c>
      <c r="AJ8" s="76">
        <f>ROUND(AI8+AI8*X8,2)</f>
        <v>673747.2</v>
      </c>
    </row>
    <row r="9" spans="1:36" ht="96" x14ac:dyDescent="0.25">
      <c r="A9" s="99" t="s">
        <v>7</v>
      </c>
      <c r="B9" s="19" t="s">
        <v>15</v>
      </c>
      <c r="C9" s="21" t="s">
        <v>1</v>
      </c>
      <c r="D9" s="31">
        <v>1</v>
      </c>
      <c r="E9" s="32">
        <v>50</v>
      </c>
      <c r="F9" s="31">
        <v>100</v>
      </c>
      <c r="G9" s="33">
        <v>0</v>
      </c>
      <c r="H9" s="34">
        <v>0</v>
      </c>
      <c r="I9" s="33">
        <v>0</v>
      </c>
      <c r="J9" s="36">
        <v>50</v>
      </c>
      <c r="K9" s="35">
        <v>100</v>
      </c>
      <c r="L9" s="36">
        <v>80</v>
      </c>
      <c r="M9" s="17" t="s">
        <v>77</v>
      </c>
      <c r="N9" s="102" t="s">
        <v>84</v>
      </c>
      <c r="O9" s="103" t="s">
        <v>80</v>
      </c>
      <c r="P9" s="21" t="s">
        <v>82</v>
      </c>
      <c r="Q9" s="32">
        <f t="shared" si="0"/>
        <v>50</v>
      </c>
      <c r="R9" s="32">
        <f t="shared" si="1"/>
        <v>100</v>
      </c>
      <c r="S9" s="34">
        <f t="shared" si="2"/>
        <v>0</v>
      </c>
      <c r="T9" s="33">
        <f t="shared" si="3"/>
        <v>0</v>
      </c>
      <c r="U9" s="35">
        <f t="shared" si="4"/>
        <v>100</v>
      </c>
      <c r="V9" s="36">
        <f t="shared" si="5"/>
        <v>80</v>
      </c>
      <c r="W9" s="20">
        <v>3564.81</v>
      </c>
      <c r="X9" s="49">
        <v>0.08</v>
      </c>
      <c r="Y9" s="74">
        <f>ROUND(W9*Q9,2)</f>
        <v>178240.5</v>
      </c>
      <c r="Z9" s="74">
        <f>ROUND(Y9+Y9*X9,2)</f>
        <v>192499.74</v>
      </c>
      <c r="AA9" s="75">
        <f>ROUND(S9*W9,2)</f>
        <v>0</v>
      </c>
      <c r="AB9" s="75">
        <f>ROUND(AA9+AA9*X9,2)</f>
        <v>0</v>
      </c>
      <c r="AC9" s="76">
        <f>ROUND(U9*W9,2)</f>
        <v>356481</v>
      </c>
      <c r="AD9" s="76">
        <f>ROUND(AC9+AC9*X9,2)</f>
        <v>384999.48</v>
      </c>
      <c r="AE9" s="74">
        <f>ROUND(R9*W9,2)</f>
        <v>356481</v>
      </c>
      <c r="AF9" s="74">
        <f>ROUND(AE9+AE9*X9,2)</f>
        <v>384999.48</v>
      </c>
      <c r="AG9" s="75">
        <f>ROUND(T9*W9,2)</f>
        <v>0</v>
      </c>
      <c r="AH9" s="75">
        <f>ROUND(AG9+AG9*X9,2)</f>
        <v>0</v>
      </c>
      <c r="AI9" s="76">
        <f>ROUND(V9*W9,2)</f>
        <v>285184.8</v>
      </c>
      <c r="AJ9" s="76">
        <f>ROUND(AI9+AI9*X9,2)</f>
        <v>307999.58</v>
      </c>
    </row>
    <row r="10" spans="1:36" ht="96.75" thickBot="1" x14ac:dyDescent="0.3">
      <c r="A10" s="99" t="s">
        <v>8</v>
      </c>
      <c r="B10" s="19" t="s">
        <v>16</v>
      </c>
      <c r="C10" s="21" t="s">
        <v>1</v>
      </c>
      <c r="D10" s="31">
        <v>3</v>
      </c>
      <c r="E10" s="32">
        <v>85</v>
      </c>
      <c r="F10" s="31">
        <v>100</v>
      </c>
      <c r="G10" s="33">
        <v>0</v>
      </c>
      <c r="H10" s="34">
        <v>0</v>
      </c>
      <c r="I10" s="33">
        <v>0</v>
      </c>
      <c r="J10" s="36">
        <v>30</v>
      </c>
      <c r="K10" s="35">
        <v>60</v>
      </c>
      <c r="L10" s="36">
        <v>58</v>
      </c>
      <c r="M10" s="17" t="s">
        <v>78</v>
      </c>
      <c r="N10" s="102" t="s">
        <v>85</v>
      </c>
      <c r="O10" s="103" t="s">
        <v>81</v>
      </c>
      <c r="P10" s="21" t="s">
        <v>82</v>
      </c>
      <c r="Q10" s="32">
        <f t="shared" si="0"/>
        <v>85</v>
      </c>
      <c r="R10" s="32">
        <f t="shared" si="1"/>
        <v>100</v>
      </c>
      <c r="S10" s="34">
        <f t="shared" si="2"/>
        <v>0</v>
      </c>
      <c r="T10" s="33">
        <f t="shared" si="3"/>
        <v>0</v>
      </c>
      <c r="U10" s="35">
        <f t="shared" si="4"/>
        <v>60</v>
      </c>
      <c r="V10" s="36">
        <f t="shared" si="5"/>
        <v>58</v>
      </c>
      <c r="W10" s="20">
        <v>5347.22</v>
      </c>
      <c r="X10" s="49">
        <v>0.08</v>
      </c>
      <c r="Y10" s="74">
        <f>ROUND(W10*Q10,2)</f>
        <v>454513.7</v>
      </c>
      <c r="Z10" s="74">
        <f>ROUND(Y10+Y10*X10,2)</f>
        <v>490874.8</v>
      </c>
      <c r="AA10" s="75">
        <f>ROUND(S10*W10,2)</f>
        <v>0</v>
      </c>
      <c r="AB10" s="75">
        <f>ROUND(AA10+AA10*X10,2)</f>
        <v>0</v>
      </c>
      <c r="AC10" s="76">
        <f>ROUND(U10*W10,2)</f>
        <v>320833.2</v>
      </c>
      <c r="AD10" s="76">
        <f>ROUND(AC10+AC10*X10,2)</f>
        <v>346499.86</v>
      </c>
      <c r="AE10" s="74">
        <f>ROUND(R10*W10,2)</f>
        <v>534722</v>
      </c>
      <c r="AF10" s="74">
        <f>ROUND(AE10+AE10*X10,2)</f>
        <v>577499.76</v>
      </c>
      <c r="AG10" s="75">
        <f>ROUND(T10*W10,2)</f>
        <v>0</v>
      </c>
      <c r="AH10" s="75">
        <f>ROUND(AG10+AG10*X10,2)</f>
        <v>0</v>
      </c>
      <c r="AI10" s="76">
        <f>ROUND(V10*W10,2)</f>
        <v>310138.76</v>
      </c>
      <c r="AJ10" s="76">
        <f>ROUND(AI10+AI10*X10,2)</f>
        <v>334949.86</v>
      </c>
    </row>
    <row r="11" spans="1:36" ht="15.75" thickBot="1" x14ac:dyDescent="0.3">
      <c r="A11" s="96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3"/>
      <c r="O11" s="12"/>
      <c r="P11" s="12"/>
      <c r="Q11" s="14"/>
      <c r="R11" s="14"/>
      <c r="S11" s="12"/>
      <c r="T11" s="15"/>
      <c r="U11" s="12"/>
      <c r="V11" s="12"/>
      <c r="W11" s="16"/>
      <c r="X11" s="44" t="s">
        <v>10</v>
      </c>
      <c r="Y11" s="45">
        <f>SUM(Y7:Y10)</f>
        <v>757522.2</v>
      </c>
      <c r="Z11" s="45">
        <f t="shared" ref="Z11:AJ11" si="6">SUM(Z7:Z10)</f>
        <v>818123.98</v>
      </c>
      <c r="AA11" s="45">
        <f t="shared" si="6"/>
        <v>2259256</v>
      </c>
      <c r="AB11" s="45">
        <f t="shared" si="6"/>
        <v>2439996.48</v>
      </c>
      <c r="AC11" s="45">
        <f t="shared" si="6"/>
        <v>1212034.2</v>
      </c>
      <c r="AD11" s="45">
        <f t="shared" si="6"/>
        <v>1308996.94</v>
      </c>
      <c r="AE11" s="45">
        <f t="shared" si="6"/>
        <v>1069443</v>
      </c>
      <c r="AF11" s="45">
        <f t="shared" si="6"/>
        <v>1154998.44</v>
      </c>
      <c r="AG11" s="45">
        <f t="shared" si="6"/>
        <v>2146293.2000000002</v>
      </c>
      <c r="AH11" s="45">
        <f t="shared" si="6"/>
        <v>2317996.66</v>
      </c>
      <c r="AI11" s="45">
        <f t="shared" si="6"/>
        <v>1219163.56</v>
      </c>
      <c r="AJ11" s="46">
        <f t="shared" si="6"/>
        <v>1316696.6400000001</v>
      </c>
    </row>
    <row r="12" spans="1:36" ht="15.75" thickBot="1" x14ac:dyDescent="0.3">
      <c r="A12" s="96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3"/>
      <c r="O12" s="12"/>
      <c r="P12" s="12"/>
      <c r="Q12" s="14"/>
      <c r="R12" s="14"/>
      <c r="S12" s="12"/>
      <c r="T12" s="15"/>
      <c r="U12" s="12"/>
      <c r="V12" s="12"/>
      <c r="W12" s="16"/>
      <c r="X12" s="12"/>
      <c r="Y12" s="1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.75" thickBot="1" x14ac:dyDescent="0.3">
      <c r="A13" s="96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2"/>
      <c r="M13" s="12"/>
      <c r="N13" s="13"/>
      <c r="O13" s="12"/>
      <c r="P13" s="12"/>
      <c r="Q13" s="14"/>
      <c r="R13" s="14"/>
      <c r="S13" s="12"/>
      <c r="T13" s="15"/>
      <c r="U13" s="12"/>
      <c r="V13" s="12"/>
      <c r="W13" s="16"/>
      <c r="X13" s="12"/>
      <c r="Y13" s="39"/>
      <c r="Z13" s="40"/>
      <c r="AA13" s="40"/>
      <c r="AB13" s="40"/>
      <c r="AC13" s="40"/>
      <c r="AD13" s="41" t="s">
        <v>26</v>
      </c>
      <c r="AE13" s="42">
        <f>COUNTIF($A$3:A5,"Lp.")</f>
        <v>1</v>
      </c>
      <c r="AF13" s="40"/>
      <c r="AG13" s="40"/>
      <c r="AH13" s="40"/>
      <c r="AI13" s="40"/>
      <c r="AJ13" s="43"/>
    </row>
    <row r="14" spans="1:36" x14ac:dyDescent="0.25">
      <c r="A14" s="96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2"/>
      <c r="M14" s="12"/>
      <c r="N14" s="13"/>
      <c r="O14" s="12"/>
      <c r="P14" s="12"/>
      <c r="Q14" s="14"/>
      <c r="R14" s="14"/>
      <c r="S14" s="12"/>
      <c r="T14" s="15"/>
      <c r="U14" s="12"/>
      <c r="V14" s="12"/>
      <c r="W14" s="16"/>
      <c r="X14" s="12"/>
      <c r="Y14" s="113" t="s">
        <v>54</v>
      </c>
      <c r="Z14" s="113"/>
      <c r="AA14" s="113"/>
      <c r="AB14" s="113" t="s">
        <v>58</v>
      </c>
      <c r="AC14" s="113"/>
      <c r="AD14" s="113"/>
      <c r="AE14" s="113" t="s">
        <v>13</v>
      </c>
      <c r="AF14" s="113"/>
      <c r="AG14" s="113"/>
      <c r="AH14" s="113" t="s">
        <v>14</v>
      </c>
      <c r="AI14" s="113"/>
      <c r="AJ14" s="113"/>
    </row>
    <row r="15" spans="1:36" ht="15.75" thickBot="1" x14ac:dyDescent="0.3">
      <c r="A15" s="96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3"/>
      <c r="O15" s="12"/>
      <c r="P15" s="12"/>
      <c r="Q15" s="14"/>
      <c r="R15" s="14"/>
      <c r="S15" s="12"/>
      <c r="T15" s="15"/>
      <c r="U15" s="12"/>
      <c r="V15" s="12"/>
      <c r="W15" s="16"/>
      <c r="X15" s="12"/>
      <c r="Y15" s="80">
        <f>Y11</f>
        <v>757522.2</v>
      </c>
      <c r="Z15" s="81">
        <f>AA11</f>
        <v>2259256</v>
      </c>
      <c r="AA15" s="82">
        <f>AC11</f>
        <v>1212034.2</v>
      </c>
      <c r="AB15" s="83">
        <f>Z11</f>
        <v>818123.98</v>
      </c>
      <c r="AC15" s="81">
        <f>AB11</f>
        <v>2439996.48</v>
      </c>
      <c r="AD15" s="82">
        <f>AD11</f>
        <v>1308996.94</v>
      </c>
      <c r="AE15" s="83">
        <f>AE11</f>
        <v>1069443</v>
      </c>
      <c r="AF15" s="81">
        <f>AG11</f>
        <v>2146293.2000000002</v>
      </c>
      <c r="AG15" s="82">
        <f>AI11</f>
        <v>1219163.56</v>
      </c>
      <c r="AH15" s="83">
        <f>AF11</f>
        <v>1154998.44</v>
      </c>
      <c r="AI15" s="81">
        <f>AH11</f>
        <v>2317996.66</v>
      </c>
      <c r="AJ15" s="82">
        <f>AJ11</f>
        <v>1316696.6400000001</v>
      </c>
    </row>
    <row r="16" spans="1:36" ht="15.75" thickBot="1" x14ac:dyDescent="0.3">
      <c r="A16" s="96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2"/>
      <c r="M16" s="12"/>
      <c r="N16" s="13"/>
      <c r="O16" s="12"/>
      <c r="P16" s="12"/>
      <c r="Q16" s="14"/>
      <c r="R16" s="14"/>
      <c r="S16" s="12"/>
      <c r="T16" s="15"/>
      <c r="U16" s="12"/>
      <c r="V16" s="12"/>
      <c r="W16" s="16"/>
      <c r="X16" s="12"/>
      <c r="Y16" s="124">
        <f>SUM(Y15:AA15)</f>
        <v>4228812.4000000004</v>
      </c>
      <c r="Z16" s="125"/>
      <c r="AA16" s="125"/>
      <c r="AB16" s="125">
        <f>SUM(AB15:AD15)</f>
        <v>4567117.4000000004</v>
      </c>
      <c r="AC16" s="125"/>
      <c r="AD16" s="125"/>
      <c r="AE16" s="125">
        <f>SUM(AE15:AG15)</f>
        <v>4434899.76</v>
      </c>
      <c r="AF16" s="125"/>
      <c r="AG16" s="125"/>
      <c r="AH16" s="125">
        <f>SUM(AH15:AJ15)</f>
        <v>4789691.74</v>
      </c>
      <c r="AI16" s="125"/>
      <c r="AJ16" s="126"/>
    </row>
    <row r="21" spans="1:23" s="10" customFormat="1" ht="12" x14ac:dyDescent="0.25">
      <c r="A21" s="96"/>
      <c r="C21" s="50"/>
      <c r="D21" s="52"/>
      <c r="E21" s="52" t="s">
        <v>27</v>
      </c>
      <c r="F21" s="53"/>
      <c r="G21" s="12"/>
      <c r="H21" s="13"/>
      <c r="I21" s="12"/>
      <c r="J21" s="25"/>
      <c r="K21" s="27"/>
      <c r="L21" s="28" t="s">
        <v>49</v>
      </c>
      <c r="M21" s="29"/>
      <c r="N21" s="30"/>
    </row>
    <row r="22" spans="1:23" s="9" customFormat="1" ht="48.75" thickBot="1" x14ac:dyDescent="0.25">
      <c r="A22" s="100" t="s">
        <v>18</v>
      </c>
      <c r="B22" s="1" t="s">
        <v>0</v>
      </c>
      <c r="C22" s="1" t="s">
        <v>4</v>
      </c>
      <c r="D22" s="2" t="s">
        <v>28</v>
      </c>
      <c r="E22" s="2" t="s">
        <v>29</v>
      </c>
      <c r="F22" s="2" t="s">
        <v>30</v>
      </c>
      <c r="G22" s="4" t="s">
        <v>31</v>
      </c>
      <c r="H22" s="4" t="s">
        <v>32</v>
      </c>
      <c r="I22" s="4" t="s">
        <v>33</v>
      </c>
      <c r="J22" s="65" t="s">
        <v>75</v>
      </c>
      <c r="K22" s="2" t="s">
        <v>36</v>
      </c>
      <c r="L22" s="2" t="s">
        <v>38</v>
      </c>
      <c r="M22" s="47" t="s">
        <v>40</v>
      </c>
      <c r="N22" s="48" t="s">
        <v>25</v>
      </c>
      <c r="O22" s="5" t="s">
        <v>50</v>
      </c>
      <c r="P22" s="5" t="s">
        <v>51</v>
      </c>
      <c r="Q22" s="7" t="s">
        <v>52</v>
      </c>
      <c r="R22" s="7" t="s">
        <v>53</v>
      </c>
    </row>
    <row r="23" spans="1:23" s="9" customFormat="1" ht="15" customHeight="1" thickBot="1" x14ac:dyDescent="0.25">
      <c r="A23" s="98" t="s">
        <v>26</v>
      </c>
      <c r="B23" s="24">
        <v>82</v>
      </c>
      <c r="C23" s="122" t="s">
        <v>71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3"/>
    </row>
    <row r="24" spans="1:23" s="10" customFormat="1" ht="120.75" thickBot="1" x14ac:dyDescent="0.3">
      <c r="A24" s="99" t="s">
        <v>5</v>
      </c>
      <c r="B24" s="18" t="s">
        <v>64</v>
      </c>
      <c r="C24" s="21" t="s">
        <v>1</v>
      </c>
      <c r="D24" s="33">
        <v>1</v>
      </c>
      <c r="E24" s="34">
        <v>12</v>
      </c>
      <c r="F24" s="33">
        <v>5</v>
      </c>
      <c r="G24" s="17" t="s">
        <v>90</v>
      </c>
      <c r="H24" s="102" t="s">
        <v>92</v>
      </c>
      <c r="I24" s="103" t="s">
        <v>91</v>
      </c>
      <c r="J24" s="104" t="s">
        <v>93</v>
      </c>
      <c r="K24" s="34">
        <f>E24</f>
        <v>12</v>
      </c>
      <c r="L24" s="33">
        <f>F24</f>
        <v>5</v>
      </c>
      <c r="M24" s="20">
        <v>2749.47</v>
      </c>
      <c r="N24" s="49">
        <v>0.08</v>
      </c>
      <c r="O24" s="37">
        <f>ROUND(K24*M24,2)</f>
        <v>32993.64</v>
      </c>
      <c r="P24" s="37">
        <f>ROUND(O24+O24*N24,2)</f>
        <v>35633.129999999997</v>
      </c>
      <c r="Q24" s="37">
        <f>ROUND(L24*M24,2)</f>
        <v>13747.35</v>
      </c>
      <c r="R24" s="37">
        <f>ROUND(Q24+Q24*N24,2)</f>
        <v>14847.14</v>
      </c>
    </row>
    <row r="25" spans="1:23" s="10" customFormat="1" ht="12.75" thickBot="1" x14ac:dyDescent="0.3">
      <c r="A25" s="96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44" t="s">
        <v>10</v>
      </c>
      <c r="O25" s="54">
        <f>SUM(O24:O24)</f>
        <v>32993.64</v>
      </c>
      <c r="P25" s="54">
        <f>SUM(P24:P24)</f>
        <v>35633.129999999997</v>
      </c>
      <c r="Q25" s="54">
        <f>SUM(Q24:Q24)</f>
        <v>13747.35</v>
      </c>
      <c r="R25" s="55">
        <f>SUM(R24:R24)</f>
        <v>14847.14</v>
      </c>
      <c r="S25" s="12"/>
      <c r="T25" s="15"/>
      <c r="U25" s="12"/>
      <c r="V25" s="12"/>
      <c r="W25" s="16"/>
    </row>
    <row r="26" spans="1:23" s="10" customFormat="1" ht="12.75" thickBot="1" x14ac:dyDescent="0.3">
      <c r="A26" s="96"/>
      <c r="D26" s="11"/>
      <c r="E26" s="11"/>
      <c r="F26" s="11"/>
      <c r="G26" s="11"/>
      <c r="H26" s="11"/>
      <c r="I26" s="11"/>
      <c r="J26" s="11"/>
      <c r="K26" s="11"/>
      <c r="L26" s="12"/>
      <c r="M26" s="12"/>
      <c r="N26" s="13"/>
      <c r="O26" s="12"/>
      <c r="P26" s="12"/>
      <c r="Q26" s="14"/>
      <c r="R26" s="14"/>
      <c r="S26" s="12"/>
      <c r="T26" s="15"/>
      <c r="U26" s="12"/>
      <c r="V26" s="12"/>
      <c r="W26" s="16"/>
    </row>
    <row r="27" spans="1:23" s="10" customFormat="1" ht="12.75" thickBot="1" x14ac:dyDescent="0.3">
      <c r="A27" s="96"/>
      <c r="D27" s="11"/>
      <c r="E27" s="11"/>
      <c r="F27" s="11"/>
      <c r="G27" s="11"/>
      <c r="H27" s="11"/>
      <c r="I27" s="11"/>
      <c r="J27" s="11"/>
      <c r="K27" s="11"/>
      <c r="L27" s="12"/>
      <c r="M27" s="12"/>
      <c r="N27" s="13"/>
      <c r="O27" s="56"/>
      <c r="P27" s="41" t="s">
        <v>26</v>
      </c>
      <c r="Q27" s="42">
        <f>COUNTIF($A$3:A26,"Lp.")</f>
        <v>2</v>
      </c>
      <c r="R27" s="57"/>
      <c r="S27" s="12"/>
      <c r="T27" s="15"/>
      <c r="U27" s="12"/>
      <c r="V27" s="12"/>
      <c r="W27" s="16"/>
    </row>
    <row r="28" spans="1:23" s="10" customFormat="1" ht="36.75" thickBot="1" x14ac:dyDescent="0.3">
      <c r="A28" s="96"/>
      <c r="D28" s="11"/>
      <c r="E28" s="11"/>
      <c r="F28" s="11"/>
      <c r="G28" s="11"/>
      <c r="H28" s="11"/>
      <c r="I28" s="11"/>
      <c r="J28" s="11"/>
      <c r="K28" s="11"/>
      <c r="L28" s="12"/>
      <c r="M28" s="12"/>
      <c r="N28" s="13"/>
      <c r="O28" s="59" t="s">
        <v>11</v>
      </c>
      <c r="P28" s="59" t="s">
        <v>12</v>
      </c>
      <c r="Q28" s="60" t="s">
        <v>60</v>
      </c>
      <c r="R28" s="60" t="s">
        <v>61</v>
      </c>
      <c r="S28" s="12"/>
      <c r="T28" s="15"/>
      <c r="U28" s="12"/>
      <c r="V28" s="12"/>
      <c r="W28" s="16"/>
    </row>
    <row r="29" spans="1:23" s="10" customFormat="1" ht="12.75" thickBot="1" x14ac:dyDescent="0.3">
      <c r="A29" s="96"/>
      <c r="D29" s="11"/>
      <c r="E29" s="11"/>
      <c r="F29" s="11"/>
      <c r="G29" s="11"/>
      <c r="H29" s="11"/>
      <c r="I29" s="11"/>
      <c r="J29" s="11"/>
      <c r="K29" s="11"/>
      <c r="L29" s="12"/>
      <c r="M29" s="12"/>
      <c r="N29" s="13"/>
      <c r="O29" s="58">
        <f>O25</f>
        <v>32993.64</v>
      </c>
      <c r="P29" s="45">
        <f t="shared" ref="P29:R29" si="7">P25</f>
        <v>35633.129999999997</v>
      </c>
      <c r="Q29" s="45">
        <f t="shared" si="7"/>
        <v>13747.35</v>
      </c>
      <c r="R29" s="46">
        <f t="shared" si="7"/>
        <v>14847.14</v>
      </c>
      <c r="S29" s="12"/>
      <c r="T29" s="15"/>
      <c r="U29" s="12"/>
      <c r="V29" s="12"/>
      <c r="W29" s="16"/>
    </row>
    <row r="34" spans="1:23" s="10" customFormat="1" ht="12" x14ac:dyDescent="0.25">
      <c r="A34" s="96"/>
      <c r="C34" s="50"/>
      <c r="D34" s="52"/>
      <c r="E34" s="52" t="s">
        <v>27</v>
      </c>
      <c r="F34" s="53"/>
      <c r="G34" s="12"/>
      <c r="H34" s="13"/>
      <c r="I34" s="12"/>
      <c r="J34" s="25"/>
      <c r="K34" s="27"/>
      <c r="L34" s="28" t="s">
        <v>49</v>
      </c>
      <c r="M34" s="29"/>
      <c r="N34" s="30"/>
    </row>
    <row r="35" spans="1:23" s="9" customFormat="1" ht="48.75" thickBot="1" x14ac:dyDescent="0.25">
      <c r="A35" s="100" t="s">
        <v>18</v>
      </c>
      <c r="B35" s="1" t="s">
        <v>0</v>
      </c>
      <c r="C35" s="1" t="s">
        <v>4</v>
      </c>
      <c r="D35" s="3" t="s">
        <v>22</v>
      </c>
      <c r="E35" s="3" t="s">
        <v>23</v>
      </c>
      <c r="F35" s="3" t="s">
        <v>24</v>
      </c>
      <c r="G35" s="4" t="s">
        <v>31</v>
      </c>
      <c r="H35" s="4" t="s">
        <v>32</v>
      </c>
      <c r="I35" s="4" t="s">
        <v>33</v>
      </c>
      <c r="J35" s="65" t="s">
        <v>75</v>
      </c>
      <c r="K35" s="3" t="s">
        <v>37</v>
      </c>
      <c r="L35" s="3" t="s">
        <v>39</v>
      </c>
      <c r="M35" s="47" t="s">
        <v>40</v>
      </c>
      <c r="N35" s="48" t="s">
        <v>25</v>
      </c>
      <c r="O35" s="6" t="s">
        <v>42</v>
      </c>
      <c r="P35" s="6" t="s">
        <v>44</v>
      </c>
      <c r="Q35" s="8" t="s">
        <v>46</v>
      </c>
      <c r="R35" s="8" t="s">
        <v>48</v>
      </c>
    </row>
    <row r="36" spans="1:23" s="9" customFormat="1" ht="15" customHeight="1" thickBot="1" x14ac:dyDescent="0.25">
      <c r="A36" s="98" t="s">
        <v>26</v>
      </c>
      <c r="B36" s="24">
        <v>83</v>
      </c>
      <c r="C36" s="122" t="s">
        <v>71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</row>
    <row r="37" spans="1:23" s="10" customFormat="1" ht="120.75" thickBot="1" x14ac:dyDescent="0.3">
      <c r="A37" s="99" t="s">
        <v>5</v>
      </c>
      <c r="B37" s="18" t="s">
        <v>65</v>
      </c>
      <c r="C37" s="21" t="s">
        <v>1</v>
      </c>
      <c r="D37" s="36">
        <v>40</v>
      </c>
      <c r="E37" s="35">
        <v>90</v>
      </c>
      <c r="F37" s="36">
        <v>100</v>
      </c>
      <c r="G37" s="17" t="s">
        <v>95</v>
      </c>
      <c r="H37" s="102" t="s">
        <v>97</v>
      </c>
      <c r="I37" s="103" t="s">
        <v>94</v>
      </c>
      <c r="J37" s="104" t="s">
        <v>96</v>
      </c>
      <c r="K37" s="35">
        <f>E37</f>
        <v>90</v>
      </c>
      <c r="L37" s="36">
        <f>F37</f>
        <v>100</v>
      </c>
      <c r="M37" s="20">
        <v>1835.18</v>
      </c>
      <c r="N37" s="49">
        <v>0.08</v>
      </c>
      <c r="O37" s="38">
        <f>ROUND(K37*M37,2)</f>
        <v>165166.20000000001</v>
      </c>
      <c r="P37" s="38">
        <f>ROUND(O37+O37*N37,2)</f>
        <v>178379.5</v>
      </c>
      <c r="Q37" s="38">
        <f>ROUND(L37*M37,2)</f>
        <v>183518</v>
      </c>
      <c r="R37" s="38">
        <f>ROUND(Q37+Q37*N37,2)</f>
        <v>198199.44</v>
      </c>
    </row>
    <row r="38" spans="1:23" s="10" customFormat="1" ht="12.75" thickBot="1" x14ac:dyDescent="0.3">
      <c r="A38" s="96"/>
      <c r="D38" s="11"/>
      <c r="E38" s="11"/>
      <c r="F38" s="11"/>
      <c r="G38" s="11"/>
      <c r="H38" s="11"/>
      <c r="I38" s="11"/>
      <c r="J38" s="11"/>
      <c r="K38" s="11"/>
      <c r="L38" s="12"/>
      <c r="M38" s="12"/>
      <c r="N38" s="44" t="s">
        <v>10</v>
      </c>
      <c r="O38" s="54">
        <f>SUM(O37:O37)</f>
        <v>165166.20000000001</v>
      </c>
      <c r="P38" s="54">
        <f>SUM(P37:P37)</f>
        <v>178379.5</v>
      </c>
      <c r="Q38" s="54">
        <f>SUM(Q37:Q37)</f>
        <v>183518</v>
      </c>
      <c r="R38" s="55">
        <f>SUM(R37:R37)</f>
        <v>198199.44</v>
      </c>
      <c r="S38" s="12"/>
      <c r="T38" s="15"/>
      <c r="U38" s="12"/>
      <c r="V38" s="12"/>
      <c r="W38" s="16"/>
    </row>
    <row r="39" spans="1:23" s="10" customFormat="1" ht="12.75" thickBot="1" x14ac:dyDescent="0.3">
      <c r="A39" s="96"/>
      <c r="B39" s="114" t="s">
        <v>72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2"/>
      <c r="N39" s="13"/>
      <c r="O39" s="12"/>
      <c r="P39" s="12"/>
      <c r="Q39" s="14"/>
      <c r="R39" s="14"/>
      <c r="S39" s="12"/>
      <c r="T39" s="15"/>
      <c r="U39" s="12"/>
      <c r="V39" s="12"/>
      <c r="W39" s="16"/>
    </row>
    <row r="40" spans="1:23" s="10" customFormat="1" ht="12.75" thickBot="1" x14ac:dyDescent="0.3">
      <c r="A40" s="96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2"/>
      <c r="N40" s="13"/>
      <c r="O40" s="56"/>
      <c r="P40" s="41" t="s">
        <v>26</v>
      </c>
      <c r="Q40" s="42">
        <f>COUNTIF($A$3:A39,"Lp.")</f>
        <v>3</v>
      </c>
      <c r="R40" s="57"/>
      <c r="S40" s="12"/>
      <c r="T40" s="15"/>
      <c r="U40" s="12"/>
      <c r="V40" s="12"/>
      <c r="W40" s="16"/>
    </row>
    <row r="41" spans="1:23" s="10" customFormat="1" ht="36.75" thickBot="1" x14ac:dyDescent="0.3">
      <c r="A41" s="96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2"/>
      <c r="N41" s="13"/>
      <c r="O41" s="59" t="s">
        <v>11</v>
      </c>
      <c r="P41" s="59" t="s">
        <v>12</v>
      </c>
      <c r="Q41" s="60" t="s">
        <v>60</v>
      </c>
      <c r="R41" s="60" t="s">
        <v>61</v>
      </c>
      <c r="S41" s="12"/>
      <c r="T41" s="15"/>
      <c r="U41" s="12"/>
      <c r="V41" s="12"/>
      <c r="W41" s="16"/>
    </row>
    <row r="42" spans="1:23" s="10" customFormat="1" ht="12.75" thickBot="1" x14ac:dyDescent="0.3">
      <c r="A42" s="96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2"/>
      <c r="N42" s="13"/>
      <c r="O42" s="58">
        <f>O38</f>
        <v>165166.20000000001</v>
      </c>
      <c r="P42" s="45">
        <f t="shared" ref="P42:R42" si="8">P38</f>
        <v>178379.5</v>
      </c>
      <c r="Q42" s="45">
        <f t="shared" si="8"/>
        <v>183518</v>
      </c>
      <c r="R42" s="46">
        <f t="shared" si="8"/>
        <v>198199.44</v>
      </c>
      <c r="S42" s="12"/>
      <c r="T42" s="15"/>
      <c r="U42" s="12"/>
      <c r="V42" s="12"/>
      <c r="W42" s="16"/>
    </row>
    <row r="46" spans="1:23" s="10" customFormat="1" ht="12" x14ac:dyDescent="0.25">
      <c r="A46" s="96"/>
      <c r="C46" s="50"/>
      <c r="D46" s="52"/>
      <c r="E46" s="52" t="s">
        <v>27</v>
      </c>
      <c r="F46" s="53"/>
      <c r="G46" s="12"/>
      <c r="H46" s="13"/>
      <c r="I46" s="12"/>
      <c r="J46" s="25"/>
      <c r="K46" s="27"/>
      <c r="L46" s="28" t="s">
        <v>49</v>
      </c>
      <c r="M46" s="29"/>
      <c r="N46" s="30"/>
    </row>
    <row r="47" spans="1:23" s="9" customFormat="1" ht="48.75" thickBot="1" x14ac:dyDescent="0.25">
      <c r="A47" s="100" t="s">
        <v>18</v>
      </c>
      <c r="B47" s="1" t="s">
        <v>0</v>
      </c>
      <c r="C47" s="1" t="s">
        <v>4</v>
      </c>
      <c r="D47" s="3" t="s">
        <v>22</v>
      </c>
      <c r="E47" s="3" t="s">
        <v>23</v>
      </c>
      <c r="F47" s="3" t="s">
        <v>24</v>
      </c>
      <c r="G47" s="4" t="s">
        <v>31</v>
      </c>
      <c r="H47" s="4" t="s">
        <v>32</v>
      </c>
      <c r="I47" s="4" t="s">
        <v>33</v>
      </c>
      <c r="J47" s="65" t="s">
        <v>75</v>
      </c>
      <c r="K47" s="3" t="s">
        <v>37</v>
      </c>
      <c r="L47" s="3" t="s">
        <v>39</v>
      </c>
      <c r="M47" s="47" t="s">
        <v>40</v>
      </c>
      <c r="N47" s="48" t="s">
        <v>25</v>
      </c>
      <c r="O47" s="6" t="s">
        <v>42</v>
      </c>
      <c r="P47" s="6" t="s">
        <v>44</v>
      </c>
      <c r="Q47" s="8" t="s">
        <v>46</v>
      </c>
      <c r="R47" s="8" t="s">
        <v>48</v>
      </c>
    </row>
    <row r="48" spans="1:23" s="93" customFormat="1" ht="15" customHeight="1" thickBot="1" x14ac:dyDescent="0.25">
      <c r="A48" s="98" t="s">
        <v>26</v>
      </c>
      <c r="B48" s="92">
        <v>129</v>
      </c>
      <c r="C48" s="118" t="s">
        <v>70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9"/>
    </row>
    <row r="49" spans="1:36" s="10" customFormat="1" ht="96" x14ac:dyDescent="0.25">
      <c r="A49" s="101" t="s">
        <v>5</v>
      </c>
      <c r="B49" s="18" t="s">
        <v>63</v>
      </c>
      <c r="C49" s="21" t="s">
        <v>1</v>
      </c>
      <c r="D49" s="36">
        <v>1</v>
      </c>
      <c r="E49" s="35">
        <v>1</v>
      </c>
      <c r="F49" s="36">
        <v>3</v>
      </c>
      <c r="G49" s="17" t="s">
        <v>98</v>
      </c>
      <c r="H49" s="102" t="s">
        <v>104</v>
      </c>
      <c r="I49" s="103" t="s">
        <v>100</v>
      </c>
      <c r="J49" s="104" t="s">
        <v>102</v>
      </c>
      <c r="K49" s="35">
        <f>E49</f>
        <v>1</v>
      </c>
      <c r="L49" s="36">
        <f>F49</f>
        <v>3</v>
      </c>
      <c r="M49" s="20">
        <v>12870.66</v>
      </c>
      <c r="N49" s="49">
        <v>0.08</v>
      </c>
      <c r="O49" s="38">
        <f>ROUND(K49*M49,2)</f>
        <v>12870.66</v>
      </c>
      <c r="P49" s="38">
        <f>ROUND(O49+O49*N49,2)</f>
        <v>13900.31</v>
      </c>
      <c r="Q49" s="38">
        <f>ROUND(L49*M49,2)</f>
        <v>38611.980000000003</v>
      </c>
      <c r="R49" s="38">
        <f>ROUND(Q49+Q49*N49,2)</f>
        <v>41700.94</v>
      </c>
    </row>
    <row r="50" spans="1:36" s="10" customFormat="1" ht="96.75" thickBot="1" x14ac:dyDescent="0.3">
      <c r="A50" s="101" t="s">
        <v>6</v>
      </c>
      <c r="B50" s="18" t="s">
        <v>62</v>
      </c>
      <c r="C50" s="21" t="s">
        <v>1</v>
      </c>
      <c r="D50" s="36">
        <v>1</v>
      </c>
      <c r="E50" s="35">
        <v>1</v>
      </c>
      <c r="F50" s="36">
        <v>3</v>
      </c>
      <c r="G50" s="17" t="s">
        <v>99</v>
      </c>
      <c r="H50" s="102" t="s">
        <v>105</v>
      </c>
      <c r="I50" s="103" t="s">
        <v>101</v>
      </c>
      <c r="J50" s="104" t="s">
        <v>103</v>
      </c>
      <c r="K50" s="35">
        <f>E50</f>
        <v>1</v>
      </c>
      <c r="L50" s="36">
        <f>F50</f>
        <v>3</v>
      </c>
      <c r="M50" s="20">
        <v>1608.83</v>
      </c>
      <c r="N50" s="49">
        <v>0.08</v>
      </c>
      <c r="O50" s="38">
        <f>ROUND(K50*M50,2)</f>
        <v>1608.83</v>
      </c>
      <c r="P50" s="38">
        <f>ROUND(O50+O50*N50,2)</f>
        <v>1737.54</v>
      </c>
      <c r="Q50" s="38">
        <f>ROUND(L50*M50,2)</f>
        <v>4826.49</v>
      </c>
      <c r="R50" s="38">
        <f>ROUND(Q50+Q50*N50,2)</f>
        <v>5212.6099999999997</v>
      </c>
    </row>
    <row r="51" spans="1:36" s="10" customFormat="1" ht="12.75" thickBot="1" x14ac:dyDescent="0.3">
      <c r="A51" s="96"/>
      <c r="D51" s="11"/>
      <c r="E51" s="11"/>
      <c r="F51" s="11"/>
      <c r="G51" s="11"/>
      <c r="H51" s="11"/>
      <c r="I51" s="11"/>
      <c r="J51" s="11"/>
      <c r="K51" s="11"/>
      <c r="L51" s="12"/>
      <c r="M51" s="12"/>
      <c r="N51" s="44" t="s">
        <v>10</v>
      </c>
      <c r="O51" s="54">
        <f>SUM(O49:O50)</f>
        <v>14479.49</v>
      </c>
      <c r="P51" s="54">
        <f>SUM(P49:P50)</f>
        <v>15637.849999999999</v>
      </c>
      <c r="Q51" s="54">
        <f>SUM(Q49:Q50)</f>
        <v>43438.47</v>
      </c>
      <c r="R51" s="55">
        <f>SUM(R49:R50)</f>
        <v>46913.55</v>
      </c>
      <c r="S51" s="12"/>
      <c r="T51" s="15"/>
      <c r="U51" s="12"/>
      <c r="V51" s="12"/>
      <c r="W51" s="16"/>
    </row>
    <row r="52" spans="1:36" s="10" customFormat="1" ht="12.75" thickBot="1" x14ac:dyDescent="0.3">
      <c r="A52" s="96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2"/>
      <c r="N52" s="13"/>
      <c r="O52" s="12"/>
      <c r="P52" s="12"/>
      <c r="Q52" s="14"/>
      <c r="R52" s="14"/>
      <c r="S52" s="12"/>
      <c r="T52" s="15"/>
      <c r="U52" s="12"/>
      <c r="V52" s="12"/>
      <c r="W52" s="16"/>
    </row>
    <row r="53" spans="1:36" s="10" customFormat="1" ht="12.75" thickBot="1" x14ac:dyDescent="0.3">
      <c r="A53" s="96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2"/>
      <c r="N53" s="13"/>
      <c r="O53" s="56"/>
      <c r="P53" s="41" t="s">
        <v>26</v>
      </c>
      <c r="Q53" s="42">
        <f>COUNTIF($A$3:A52,"Lp.")</f>
        <v>4</v>
      </c>
      <c r="R53" s="57"/>
      <c r="S53" s="12"/>
      <c r="T53" s="15"/>
      <c r="U53" s="12"/>
      <c r="V53" s="12"/>
      <c r="W53" s="16"/>
    </row>
    <row r="54" spans="1:36" s="10" customFormat="1" ht="36.75" thickBot="1" x14ac:dyDescent="0.3">
      <c r="A54" s="96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2"/>
      <c r="N54" s="13"/>
      <c r="O54" s="59" t="s">
        <v>11</v>
      </c>
      <c r="P54" s="59" t="s">
        <v>12</v>
      </c>
      <c r="Q54" s="60" t="s">
        <v>60</v>
      </c>
      <c r="R54" s="60" t="s">
        <v>61</v>
      </c>
      <c r="S54" s="12"/>
      <c r="T54" s="15"/>
      <c r="U54" s="12"/>
      <c r="V54" s="12"/>
      <c r="W54" s="16"/>
    </row>
    <row r="55" spans="1:36" s="10" customFormat="1" ht="12.75" thickBot="1" x14ac:dyDescent="0.3">
      <c r="A55" s="96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2"/>
      <c r="N55" s="13"/>
      <c r="O55" s="58">
        <f>O51</f>
        <v>14479.49</v>
      </c>
      <c r="P55" s="45">
        <f t="shared" ref="P55:R55" si="9">P51</f>
        <v>15637.849999999999</v>
      </c>
      <c r="Q55" s="45">
        <f t="shared" si="9"/>
        <v>43438.47</v>
      </c>
      <c r="R55" s="46">
        <f t="shared" si="9"/>
        <v>46913.55</v>
      </c>
      <c r="S55" s="12"/>
      <c r="T55" s="15"/>
      <c r="U55" s="12"/>
      <c r="V55" s="12"/>
      <c r="W55" s="16"/>
    </row>
    <row r="60" spans="1:36" ht="16.5" thickBot="1" x14ac:dyDescent="0.3">
      <c r="B60" s="127" t="s">
        <v>106</v>
      </c>
    </row>
    <row r="61" spans="1:36" ht="15.75" customHeight="1" thickBot="1" x14ac:dyDescent="0.3">
      <c r="B61" s="127" t="s">
        <v>107</v>
      </c>
      <c r="X61" s="108" t="s">
        <v>66</v>
      </c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10"/>
    </row>
    <row r="62" spans="1:36" ht="15.75" x14ac:dyDescent="0.25">
      <c r="B62" s="127" t="s">
        <v>108</v>
      </c>
      <c r="X62" s="111" t="s">
        <v>67</v>
      </c>
      <c r="Y62" s="113" t="s">
        <v>54</v>
      </c>
      <c r="Z62" s="113"/>
      <c r="AA62" s="113"/>
      <c r="AB62" s="113" t="s">
        <v>58</v>
      </c>
      <c r="AC62" s="113"/>
      <c r="AD62" s="113"/>
      <c r="AE62" s="113" t="s">
        <v>13</v>
      </c>
      <c r="AF62" s="113"/>
      <c r="AG62" s="113"/>
      <c r="AH62" s="113" t="s">
        <v>14</v>
      </c>
      <c r="AI62" s="113"/>
      <c r="AJ62" s="113"/>
    </row>
    <row r="63" spans="1:36" ht="15.75" x14ac:dyDescent="0.25">
      <c r="B63" s="127" t="s">
        <v>109</v>
      </c>
      <c r="X63" s="112"/>
      <c r="Y63" s="77" t="s">
        <v>55</v>
      </c>
      <c r="Z63" s="78" t="s">
        <v>56</v>
      </c>
      <c r="AA63" s="79" t="s">
        <v>57</v>
      </c>
      <c r="AB63" s="77" t="s">
        <v>55</v>
      </c>
      <c r="AC63" s="78" t="s">
        <v>56</v>
      </c>
      <c r="AD63" s="79" t="s">
        <v>57</v>
      </c>
      <c r="AE63" s="77" t="s">
        <v>55</v>
      </c>
      <c r="AF63" s="78" t="s">
        <v>56</v>
      </c>
      <c r="AG63" s="79" t="s">
        <v>57</v>
      </c>
      <c r="AH63" s="77" t="s">
        <v>55</v>
      </c>
      <c r="AI63" s="78" t="s">
        <v>56</v>
      </c>
      <c r="AJ63" s="79" t="s">
        <v>57</v>
      </c>
    </row>
    <row r="64" spans="1:36" x14ac:dyDescent="0.25">
      <c r="B64" s="128" t="s">
        <v>110</v>
      </c>
      <c r="W64" s="95"/>
      <c r="X64" s="84" t="s">
        <v>9</v>
      </c>
      <c r="Y64" s="85">
        <f t="shared" ref="Y64:AJ64" si="10">Y15</f>
        <v>757522.2</v>
      </c>
      <c r="Z64" s="94">
        <f t="shared" si="10"/>
        <v>2259256</v>
      </c>
      <c r="AA64" s="86">
        <f t="shared" si="10"/>
        <v>1212034.2</v>
      </c>
      <c r="AB64" s="85">
        <f t="shared" si="10"/>
        <v>818123.98</v>
      </c>
      <c r="AC64" s="94">
        <f t="shared" si="10"/>
        <v>2439996.48</v>
      </c>
      <c r="AD64" s="86">
        <f t="shared" si="10"/>
        <v>1308996.94</v>
      </c>
      <c r="AE64" s="85">
        <f t="shared" si="10"/>
        <v>1069443</v>
      </c>
      <c r="AF64" s="94">
        <f t="shared" si="10"/>
        <v>2146293.2000000002</v>
      </c>
      <c r="AG64" s="86">
        <f t="shared" si="10"/>
        <v>1219163.56</v>
      </c>
      <c r="AH64" s="85">
        <f t="shared" si="10"/>
        <v>1154998.44</v>
      </c>
      <c r="AI64" s="94">
        <f t="shared" si="10"/>
        <v>2317996.66</v>
      </c>
      <c r="AJ64" s="86">
        <f t="shared" si="10"/>
        <v>1316696.6400000001</v>
      </c>
    </row>
    <row r="65" spans="24:36" x14ac:dyDescent="0.25">
      <c r="X65" s="84" t="s">
        <v>68</v>
      </c>
      <c r="Y65" s="88"/>
      <c r="Z65" s="87">
        <f>O29</f>
        <v>32993.64</v>
      </c>
      <c r="AA65" s="88"/>
      <c r="AB65" s="88"/>
      <c r="AC65" s="87">
        <f>P29</f>
        <v>35633.129999999997</v>
      </c>
      <c r="AD65" s="88"/>
      <c r="AE65" s="88"/>
      <c r="AF65" s="87">
        <f>Q29</f>
        <v>13747.35</v>
      </c>
      <c r="AG65" s="88"/>
      <c r="AH65" s="88"/>
      <c r="AI65" s="87">
        <f>R29</f>
        <v>14847.14</v>
      </c>
      <c r="AJ65" s="88"/>
    </row>
    <row r="66" spans="24:36" x14ac:dyDescent="0.25">
      <c r="X66" s="84" t="s">
        <v>69</v>
      </c>
      <c r="Y66" s="88"/>
      <c r="Z66" s="88"/>
      <c r="AA66" s="86">
        <f>O42</f>
        <v>165166.20000000001</v>
      </c>
      <c r="AB66" s="88"/>
      <c r="AC66" s="88"/>
      <c r="AD66" s="86">
        <f>P42</f>
        <v>178379.5</v>
      </c>
      <c r="AE66" s="88"/>
      <c r="AF66" s="88"/>
      <c r="AG66" s="86">
        <f>Q42</f>
        <v>183518</v>
      </c>
      <c r="AH66" s="88"/>
      <c r="AI66" s="88"/>
      <c r="AJ66" s="86">
        <f>R42</f>
        <v>198199.44</v>
      </c>
    </row>
    <row r="67" spans="24:36" ht="15.75" thickBot="1" x14ac:dyDescent="0.3">
      <c r="X67" s="84" t="s">
        <v>73</v>
      </c>
      <c r="Y67" s="88"/>
      <c r="Z67" s="88"/>
      <c r="AA67" s="86">
        <f>O55</f>
        <v>14479.49</v>
      </c>
      <c r="AB67" s="88"/>
      <c r="AC67" s="88"/>
      <c r="AD67" s="86">
        <f>P55</f>
        <v>15637.849999999999</v>
      </c>
      <c r="AE67" s="88"/>
      <c r="AF67" s="88"/>
      <c r="AG67" s="86">
        <f>Q55</f>
        <v>43438.47</v>
      </c>
      <c r="AH67" s="88"/>
      <c r="AI67" s="88"/>
      <c r="AJ67" s="86">
        <f>R55</f>
        <v>46913.55</v>
      </c>
    </row>
    <row r="68" spans="24:36" ht="15.75" thickBot="1" x14ac:dyDescent="0.3">
      <c r="X68" s="116" t="s">
        <v>10</v>
      </c>
      <c r="Y68" s="89">
        <f t="shared" ref="Y68:AJ68" si="11">SUM(Y64:Y67)</f>
        <v>757522.2</v>
      </c>
      <c r="Z68" s="90">
        <f t="shared" si="11"/>
        <v>2292249.64</v>
      </c>
      <c r="AA68" s="91">
        <f t="shared" si="11"/>
        <v>1391679.89</v>
      </c>
      <c r="AB68" s="89">
        <f t="shared" si="11"/>
        <v>818123.98</v>
      </c>
      <c r="AC68" s="90">
        <f t="shared" si="11"/>
        <v>2475629.61</v>
      </c>
      <c r="AD68" s="91">
        <f t="shared" si="11"/>
        <v>1503014.29</v>
      </c>
      <c r="AE68" s="89">
        <f t="shared" si="11"/>
        <v>1069443</v>
      </c>
      <c r="AF68" s="90">
        <f t="shared" si="11"/>
        <v>2160040.5500000003</v>
      </c>
      <c r="AG68" s="91">
        <f t="shared" si="11"/>
        <v>1446120.03</v>
      </c>
      <c r="AH68" s="89">
        <f t="shared" si="11"/>
        <v>1154998.44</v>
      </c>
      <c r="AI68" s="90">
        <f t="shared" si="11"/>
        <v>2332843.8000000003</v>
      </c>
      <c r="AJ68" s="91">
        <f t="shared" si="11"/>
        <v>1561809.6300000001</v>
      </c>
    </row>
    <row r="69" spans="24:36" ht="15.75" thickBot="1" x14ac:dyDescent="0.3">
      <c r="X69" s="117"/>
      <c r="Y69" s="105">
        <f>SUM(Y68:AA68)</f>
        <v>4441451.7299999995</v>
      </c>
      <c r="Z69" s="106"/>
      <c r="AA69" s="107"/>
      <c r="AB69" s="105">
        <f t="shared" ref="AB69" si="12">SUM(AB68:AD68)</f>
        <v>4796767.88</v>
      </c>
      <c r="AC69" s="106"/>
      <c r="AD69" s="107"/>
      <c r="AE69" s="105">
        <f t="shared" ref="AE69" si="13">SUM(AE68:AG68)</f>
        <v>4675603.58</v>
      </c>
      <c r="AF69" s="106"/>
      <c r="AG69" s="107"/>
      <c r="AH69" s="105">
        <f t="shared" ref="AH69" si="14">SUM(AH68:AJ68)</f>
        <v>5049651.87</v>
      </c>
      <c r="AI69" s="106"/>
      <c r="AJ69" s="107"/>
    </row>
  </sheetData>
  <mergeCells count="26">
    <mergeCell ref="A1:R1"/>
    <mergeCell ref="C23:R23"/>
    <mergeCell ref="C36:R36"/>
    <mergeCell ref="AE14:AG14"/>
    <mergeCell ref="AH14:AJ14"/>
    <mergeCell ref="Y16:AA16"/>
    <mergeCell ref="C6:R6"/>
    <mergeCell ref="Y14:AA14"/>
    <mergeCell ref="AB14:AD14"/>
    <mergeCell ref="AB16:AD16"/>
    <mergeCell ref="AE16:AG16"/>
    <mergeCell ref="AH16:AJ16"/>
    <mergeCell ref="B39:L42"/>
    <mergeCell ref="X68:X69"/>
    <mergeCell ref="Y69:AA69"/>
    <mergeCell ref="AB69:AD69"/>
    <mergeCell ref="AE69:AG69"/>
    <mergeCell ref="B52:L55"/>
    <mergeCell ref="C48:R48"/>
    <mergeCell ref="AH69:AJ69"/>
    <mergeCell ref="X61:AJ61"/>
    <mergeCell ref="X62:X63"/>
    <mergeCell ref="Y62:AA62"/>
    <mergeCell ref="AB62:AD62"/>
    <mergeCell ref="AE62:AG62"/>
    <mergeCell ref="AH62:AJ62"/>
  </mergeCells>
  <phoneticPr fontId="17" type="noConversion"/>
  <conditionalFormatting sqref="B6">
    <cfRule type="duplicateValues" dxfId="3" priority="128"/>
  </conditionalFormatting>
  <conditionalFormatting sqref="B23">
    <cfRule type="duplicateValues" dxfId="2" priority="56"/>
  </conditionalFormatting>
  <conditionalFormatting sqref="B36">
    <cfRule type="duplicateValues" dxfId="1" priority="54"/>
  </conditionalFormatting>
  <conditionalFormatting sqref="B48">
    <cfRule type="duplicateValues" dxfId="0" priority="8"/>
  </conditionalFormatting>
  <hyperlinks>
    <hyperlink ref="B64" r:id="rId1" display="mailto:orders.kr@abbvie.com" xr:uid="{DB296376-ABCF-4685-AE37-EE969F614F74}"/>
  </hyperlinks>
  <pageMargins left="0.11811023622047245" right="0.11811023622047245" top="0.35433070866141736" bottom="0.15748031496062992" header="0.11811023622047245" footer="0.11811023622047245"/>
  <pageSetup paperSize="9" scale="31" orientation="landscape" horizontalDpi="4294967293" verticalDpi="4294967293" r:id="rId2"/>
  <headerFooter>
    <oddHeader>&amp;L187/PN/ZP/D/2024&amp;CFormularz asortymentowo-cenowy&amp;RZałącznik nr 2</oddHeader>
  </headerFooter>
  <rowBreaks count="1" manualBreakCount="1">
    <brk id="1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Socha, Zbigniew</cp:lastModifiedBy>
  <cp:lastPrinted>2024-12-30T11:54:32Z</cp:lastPrinted>
  <dcterms:created xsi:type="dcterms:W3CDTF">2023-01-03T08:32:40Z</dcterms:created>
  <dcterms:modified xsi:type="dcterms:W3CDTF">2024-12-30T11:55:18Z</dcterms:modified>
</cp:coreProperties>
</file>