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S:\DZP\PRZETARGI DD 2024\ŁÓDZKIE\Łódź - Żeromskiego\2024-11-08 (157) DW\3.OFERTA\"/>
    </mc:Choice>
  </mc:AlternateContent>
  <xr:revisionPtr revIDLastSave="0" documentId="13_ncr:1_{8BFC2A55-E930-4427-AD8D-E09A8DF391F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87" i="1" l="1"/>
  <c r="Y287" i="1"/>
  <c r="X287" i="1"/>
  <c r="W287" i="1"/>
  <c r="V287" i="1"/>
  <c r="U287" i="1"/>
  <c r="T287" i="1"/>
  <c r="S287" i="1"/>
  <c r="Z282" i="1"/>
  <c r="Y282" i="1"/>
  <c r="X282" i="1"/>
  <c r="W282" i="1"/>
  <c r="V282" i="1"/>
  <c r="U282" i="1"/>
  <c r="T282" i="1"/>
  <c r="S282" i="1"/>
  <c r="P208" i="1"/>
  <c r="Y208" i="1" s="1"/>
  <c r="Z208" i="1" s="1"/>
  <c r="P207" i="1"/>
  <c r="Y207" i="1" s="1"/>
  <c r="O208" i="1"/>
  <c r="W208" i="1" s="1"/>
  <c r="X208" i="1" s="1"/>
  <c r="O207" i="1"/>
  <c r="W207" i="1" s="1"/>
  <c r="N208" i="1"/>
  <c r="U208" i="1" s="1"/>
  <c r="V208" i="1" s="1"/>
  <c r="N207" i="1"/>
  <c r="M208" i="1"/>
  <c r="S208" i="1" s="1"/>
  <c r="T208" i="1" s="1"/>
  <c r="M207" i="1"/>
  <c r="U207" i="1"/>
  <c r="V207" i="1" s="1"/>
  <c r="S207" i="1"/>
  <c r="Y209" i="1" l="1"/>
  <c r="X214" i="1" s="1"/>
  <c r="W209" i="1"/>
  <c r="T214" i="1" s="1"/>
  <c r="V209" i="1"/>
  <c r="Y214" i="1" s="1"/>
  <c r="S209" i="1"/>
  <c r="S214" i="1" s="1"/>
  <c r="S215" i="1" s="1"/>
  <c r="T207" i="1"/>
  <c r="T209" i="1" s="1"/>
  <c r="U214" i="1" s="1"/>
  <c r="X207" i="1"/>
  <c r="X209" i="1" s="1"/>
  <c r="V214" i="1" s="1"/>
  <c r="U209" i="1"/>
  <c r="W214" i="1" s="1"/>
  <c r="W215" i="1" s="1"/>
  <c r="Z207" i="1"/>
  <c r="Z209" i="1" s="1"/>
  <c r="Z214" i="1" s="1"/>
  <c r="Y215" i="1" s="1"/>
  <c r="U215" i="1" l="1"/>
  <c r="P194" i="1" l="1"/>
  <c r="O194" i="1"/>
  <c r="N194" i="1"/>
  <c r="M194" i="1"/>
  <c r="P179" i="1"/>
  <c r="O179" i="1"/>
  <c r="N179" i="1"/>
  <c r="M179" i="1"/>
  <c r="P100" i="1"/>
  <c r="O100" i="1"/>
  <c r="N100" i="1"/>
  <c r="M100" i="1"/>
  <c r="P18" i="1"/>
  <c r="O18" i="1"/>
  <c r="N18" i="1"/>
  <c r="M18" i="1"/>
  <c r="P13" i="1"/>
  <c r="O13" i="1"/>
  <c r="N13" i="1"/>
  <c r="M13" i="1"/>
  <c r="P12" i="1"/>
  <c r="P11" i="1"/>
  <c r="O11" i="1"/>
  <c r="N11" i="1"/>
  <c r="M11" i="1"/>
  <c r="P10" i="1"/>
  <c r="O10" i="1"/>
  <c r="N10" i="1"/>
  <c r="M10" i="1"/>
  <c r="P9" i="1"/>
  <c r="O9" i="1"/>
  <c r="N9" i="1"/>
  <c r="P8" i="1"/>
  <c r="O8" i="1"/>
  <c r="N8" i="1"/>
  <c r="M8" i="1"/>
  <c r="P67" i="1"/>
  <c r="O67" i="1"/>
  <c r="N67" i="1"/>
  <c r="M67" i="1"/>
  <c r="P65" i="1"/>
  <c r="O65" i="1"/>
  <c r="N65" i="1"/>
  <c r="M65" i="1"/>
  <c r="P64" i="1"/>
  <c r="O64" i="1"/>
  <c r="N64" i="1"/>
  <c r="M64" i="1"/>
  <c r="P61" i="1"/>
  <c r="O61" i="1"/>
  <c r="N61" i="1"/>
  <c r="M61" i="1"/>
  <c r="P60" i="1"/>
  <c r="O60" i="1"/>
  <c r="N60" i="1"/>
  <c r="M60" i="1"/>
  <c r="P59" i="1"/>
  <c r="O59" i="1"/>
  <c r="N59" i="1"/>
  <c r="M59" i="1"/>
  <c r="P58" i="1"/>
  <c r="O58" i="1"/>
  <c r="N58" i="1"/>
  <c r="M58" i="1"/>
  <c r="P57" i="1"/>
  <c r="O57" i="1"/>
  <c r="N57" i="1"/>
  <c r="M57" i="1"/>
  <c r="P56" i="1"/>
  <c r="O56" i="1"/>
  <c r="N56" i="1"/>
  <c r="M56" i="1"/>
  <c r="P55" i="1"/>
  <c r="O55" i="1"/>
  <c r="N55" i="1"/>
  <c r="M55" i="1"/>
  <c r="P54" i="1"/>
  <c r="O54" i="1"/>
  <c r="N54" i="1"/>
  <c r="M54" i="1"/>
  <c r="P53" i="1"/>
  <c r="O53" i="1"/>
  <c r="N53" i="1"/>
  <c r="M53" i="1"/>
  <c r="P52" i="1"/>
  <c r="O52" i="1"/>
  <c r="N52" i="1"/>
  <c r="M52" i="1"/>
  <c r="P43" i="1"/>
  <c r="O43" i="1"/>
  <c r="N43" i="1"/>
  <c r="M43" i="1"/>
  <c r="P41" i="1"/>
  <c r="O41" i="1"/>
  <c r="N41" i="1"/>
  <c r="M41" i="1"/>
  <c r="P40" i="1"/>
  <c r="O40" i="1"/>
  <c r="N40" i="1"/>
  <c r="M40" i="1"/>
  <c r="P39" i="1"/>
  <c r="O39" i="1"/>
  <c r="N39" i="1"/>
  <c r="M39" i="1"/>
  <c r="P37" i="1"/>
  <c r="O37" i="1"/>
  <c r="N37" i="1"/>
  <c r="M37" i="1"/>
  <c r="P20" i="1"/>
  <c r="O20" i="1"/>
  <c r="N20" i="1"/>
  <c r="M20" i="1"/>
  <c r="P17" i="1"/>
  <c r="O17" i="1"/>
  <c r="N17" i="1"/>
  <c r="M17" i="1"/>
  <c r="P16" i="1"/>
  <c r="O16" i="1"/>
  <c r="N16" i="1"/>
  <c r="M16" i="1"/>
  <c r="P14" i="1"/>
  <c r="O14" i="1"/>
  <c r="N14" i="1"/>
  <c r="M14" i="1"/>
  <c r="M9" i="1"/>
  <c r="P7" i="1"/>
  <c r="O7" i="1"/>
  <c r="N7" i="1"/>
  <c r="M7" i="1"/>
  <c r="P6" i="1"/>
  <c r="O6" i="1"/>
  <c r="N6" i="1"/>
  <c r="M6" i="1"/>
  <c r="S262" i="1" l="1"/>
  <c r="T262" i="1" s="1"/>
  <c r="U262" i="1"/>
  <c r="V262" i="1" s="1"/>
  <c r="W262" i="1"/>
  <c r="X262" i="1" s="1"/>
  <c r="Y262" i="1"/>
  <c r="Z262" i="1" s="1"/>
  <c r="Y261" i="1"/>
  <c r="W261" i="1"/>
  <c r="U261" i="1"/>
  <c r="S261" i="1"/>
  <c r="S263" i="1" l="1"/>
  <c r="S268" i="1" s="1"/>
  <c r="S286" i="1" s="1"/>
  <c r="U263" i="1"/>
  <c r="W268" i="1" s="1"/>
  <c r="W286" i="1" s="1"/>
  <c r="W263" i="1"/>
  <c r="T268" i="1" s="1"/>
  <c r="T286" i="1" s="1"/>
  <c r="Y263" i="1"/>
  <c r="X268" i="1" s="1"/>
  <c r="X286" i="1" s="1"/>
  <c r="T261" i="1"/>
  <c r="V261" i="1"/>
  <c r="X261" i="1"/>
  <c r="Z261" i="1"/>
  <c r="Y248" i="1"/>
  <c r="W248" i="1"/>
  <c r="U248" i="1"/>
  <c r="S248" i="1"/>
  <c r="Y235" i="1"/>
  <c r="W235" i="1"/>
  <c r="U235" i="1"/>
  <c r="S235" i="1"/>
  <c r="Z263" i="1" l="1"/>
  <c r="Z268" i="1" s="1"/>
  <c r="Z286" i="1" s="1"/>
  <c r="X263" i="1"/>
  <c r="V268" i="1" s="1"/>
  <c r="V286" i="1" s="1"/>
  <c r="W269" i="1"/>
  <c r="V263" i="1"/>
  <c r="Y268" i="1" s="1"/>
  <c r="Y286" i="1" s="1"/>
  <c r="S269" i="1"/>
  <c r="T263" i="1"/>
  <c r="U268" i="1" s="1"/>
  <c r="U286" i="1" s="1"/>
  <c r="Z235" i="1"/>
  <c r="Z236" i="1" s="1"/>
  <c r="Z241" i="1" s="1"/>
  <c r="Z284" i="1" s="1"/>
  <c r="Y236" i="1"/>
  <c r="X241" i="1" s="1"/>
  <c r="X284" i="1" s="1"/>
  <c r="Z248" i="1"/>
  <c r="Z249" i="1" s="1"/>
  <c r="Z254" i="1" s="1"/>
  <c r="Z285" i="1" s="1"/>
  <c r="Y249" i="1"/>
  <c r="X254" i="1" s="1"/>
  <c r="X285" i="1" s="1"/>
  <c r="V235" i="1"/>
  <c r="V236" i="1" s="1"/>
  <c r="Y241" i="1" s="1"/>
  <c r="Y284" i="1" s="1"/>
  <c r="U236" i="1"/>
  <c r="W241" i="1" s="1"/>
  <c r="W284" i="1" s="1"/>
  <c r="V248" i="1"/>
  <c r="V249" i="1" s="1"/>
  <c r="Y254" i="1" s="1"/>
  <c r="U249" i="1"/>
  <c r="W254" i="1" s="1"/>
  <c r="X235" i="1"/>
  <c r="X236" i="1" s="1"/>
  <c r="V241" i="1" s="1"/>
  <c r="V284" i="1" s="1"/>
  <c r="W236" i="1"/>
  <c r="T241" i="1" s="1"/>
  <c r="T284" i="1" s="1"/>
  <c r="X248" i="1"/>
  <c r="X249" i="1" s="1"/>
  <c r="V254" i="1" s="1"/>
  <c r="V285" i="1" s="1"/>
  <c r="W249" i="1"/>
  <c r="T254" i="1" s="1"/>
  <c r="T285" i="1" s="1"/>
  <c r="T235" i="1"/>
  <c r="T236" i="1" s="1"/>
  <c r="U241" i="1" s="1"/>
  <c r="U284" i="1" s="1"/>
  <c r="S236" i="1"/>
  <c r="S241" i="1" s="1"/>
  <c r="S284" i="1" s="1"/>
  <c r="T248" i="1"/>
  <c r="T249" i="1" s="1"/>
  <c r="U254" i="1" s="1"/>
  <c r="U285" i="1" s="1"/>
  <c r="S249" i="1"/>
  <c r="S254" i="1" s="1"/>
  <c r="S285" i="1" s="1"/>
  <c r="Y222" i="1"/>
  <c r="Z222" i="1" s="1"/>
  <c r="W222" i="1"/>
  <c r="X222" i="1" s="1"/>
  <c r="U222" i="1"/>
  <c r="V222" i="1" s="1"/>
  <c r="S222" i="1"/>
  <c r="T222" i="1" s="1"/>
  <c r="Y221" i="1"/>
  <c r="Z221" i="1" s="1"/>
  <c r="W221" i="1"/>
  <c r="X221" i="1" s="1"/>
  <c r="U221" i="1"/>
  <c r="V221" i="1" s="1"/>
  <c r="S221" i="1"/>
  <c r="T221" i="1" s="1"/>
  <c r="Y194" i="1"/>
  <c r="Z194" i="1" s="1"/>
  <c r="W194" i="1"/>
  <c r="X194" i="1" s="1"/>
  <c r="U194" i="1"/>
  <c r="V194" i="1" s="1"/>
  <c r="S194" i="1"/>
  <c r="T194" i="1" s="1"/>
  <c r="Y193" i="1"/>
  <c r="Z193" i="1" s="1"/>
  <c r="W193" i="1"/>
  <c r="X193" i="1" s="1"/>
  <c r="U193" i="1"/>
  <c r="V193" i="1" s="1"/>
  <c r="S193" i="1"/>
  <c r="T193" i="1" s="1"/>
  <c r="Y180" i="1"/>
  <c r="Z180" i="1" s="1"/>
  <c r="W180" i="1"/>
  <c r="X180" i="1" s="1"/>
  <c r="U180" i="1"/>
  <c r="V180" i="1" s="1"/>
  <c r="S180" i="1"/>
  <c r="T180" i="1" s="1"/>
  <c r="Y179" i="1"/>
  <c r="Z179" i="1" s="1"/>
  <c r="W179" i="1"/>
  <c r="X179" i="1" s="1"/>
  <c r="U179" i="1"/>
  <c r="V179" i="1" s="1"/>
  <c r="S179" i="1"/>
  <c r="T179" i="1" s="1"/>
  <c r="Y166" i="1"/>
  <c r="Z166" i="1" s="1"/>
  <c r="W166" i="1"/>
  <c r="X166" i="1" s="1"/>
  <c r="U166" i="1"/>
  <c r="V166" i="1" s="1"/>
  <c r="S166" i="1"/>
  <c r="T166" i="1" s="1"/>
  <c r="Y165" i="1"/>
  <c r="Z165" i="1" s="1"/>
  <c r="W165" i="1"/>
  <c r="X165" i="1" s="1"/>
  <c r="U165" i="1"/>
  <c r="V165" i="1" s="1"/>
  <c r="S165" i="1"/>
  <c r="T165" i="1" s="1"/>
  <c r="Y164" i="1"/>
  <c r="Z164" i="1" s="1"/>
  <c r="W164" i="1"/>
  <c r="X164" i="1" s="1"/>
  <c r="U164" i="1"/>
  <c r="V164" i="1" s="1"/>
  <c r="S164" i="1"/>
  <c r="T164" i="1" s="1"/>
  <c r="Y163" i="1"/>
  <c r="Z163" i="1" s="1"/>
  <c r="W163" i="1"/>
  <c r="X163" i="1" s="1"/>
  <c r="U163" i="1"/>
  <c r="V163" i="1" s="1"/>
  <c r="S163" i="1"/>
  <c r="T163" i="1" s="1"/>
  <c r="Y162" i="1"/>
  <c r="W162" i="1"/>
  <c r="U162" i="1"/>
  <c r="S162" i="1"/>
  <c r="Y149" i="1"/>
  <c r="Z149" i="1" s="1"/>
  <c r="W149" i="1"/>
  <c r="X149" i="1" s="1"/>
  <c r="U149" i="1"/>
  <c r="V149" i="1" s="1"/>
  <c r="S149" i="1"/>
  <c r="T149" i="1" s="1"/>
  <c r="Y148" i="1"/>
  <c r="W148" i="1"/>
  <c r="U148" i="1"/>
  <c r="S148" i="1"/>
  <c r="Y135" i="1"/>
  <c r="Z135" i="1" s="1"/>
  <c r="W135" i="1"/>
  <c r="X135" i="1" s="1"/>
  <c r="U135" i="1"/>
  <c r="V135" i="1" s="1"/>
  <c r="S135" i="1"/>
  <c r="T135" i="1" s="1"/>
  <c r="Y134" i="1"/>
  <c r="Z134" i="1" s="1"/>
  <c r="W134" i="1"/>
  <c r="X134" i="1" s="1"/>
  <c r="U134" i="1"/>
  <c r="V134" i="1" s="1"/>
  <c r="S134" i="1"/>
  <c r="T134" i="1" s="1"/>
  <c r="Y133" i="1"/>
  <c r="Z133" i="1" s="1"/>
  <c r="W133" i="1"/>
  <c r="X133" i="1" s="1"/>
  <c r="U133" i="1"/>
  <c r="V133" i="1" s="1"/>
  <c r="S133" i="1"/>
  <c r="T133" i="1" s="1"/>
  <c r="W255" i="1" l="1"/>
  <c r="W285" i="1"/>
  <c r="Y255" i="1"/>
  <c r="Y285" i="1"/>
  <c r="U269" i="1"/>
  <c r="S242" i="1"/>
  <c r="Y269" i="1"/>
  <c r="V195" i="1"/>
  <c r="Y200" i="1" s="1"/>
  <c r="Y281" i="1" s="1"/>
  <c r="U242" i="1"/>
  <c r="V223" i="1"/>
  <c r="Y228" i="1" s="1"/>
  <c r="Y283" i="1" s="1"/>
  <c r="W242" i="1"/>
  <c r="Y242" i="1"/>
  <c r="S255" i="1"/>
  <c r="U255" i="1"/>
  <c r="X223" i="1"/>
  <c r="V228" i="1" s="1"/>
  <c r="V283" i="1" s="1"/>
  <c r="V181" i="1"/>
  <c r="Y186" i="1" s="1"/>
  <c r="Y280" i="1" s="1"/>
  <c r="V136" i="1"/>
  <c r="Y141" i="1" s="1"/>
  <c r="Y277" i="1" s="1"/>
  <c r="X195" i="1"/>
  <c r="V200" i="1" s="1"/>
  <c r="V281" i="1" s="1"/>
  <c r="X136" i="1"/>
  <c r="V141" i="1" s="1"/>
  <c r="V277" i="1" s="1"/>
  <c r="T223" i="1"/>
  <c r="U228" i="1" s="1"/>
  <c r="U283" i="1" s="1"/>
  <c r="Z223" i="1"/>
  <c r="Z228" i="1" s="1"/>
  <c r="Z283" i="1" s="1"/>
  <c r="Z181" i="1"/>
  <c r="Z186" i="1" s="1"/>
  <c r="Z280" i="1" s="1"/>
  <c r="X181" i="1"/>
  <c r="V186" i="1" s="1"/>
  <c r="V280" i="1" s="1"/>
  <c r="S223" i="1"/>
  <c r="S228" i="1" s="1"/>
  <c r="S283" i="1" s="1"/>
  <c r="W223" i="1"/>
  <c r="T228" i="1" s="1"/>
  <c r="T283" i="1" s="1"/>
  <c r="U223" i="1"/>
  <c r="W228" i="1" s="1"/>
  <c r="W283" i="1" s="1"/>
  <c r="Y223" i="1"/>
  <c r="X228" i="1" s="1"/>
  <c r="X283" i="1" s="1"/>
  <c r="Z195" i="1"/>
  <c r="Z200" i="1" s="1"/>
  <c r="Z281" i="1" s="1"/>
  <c r="T136" i="1"/>
  <c r="U141" i="1" s="1"/>
  <c r="U277" i="1" s="1"/>
  <c r="T181" i="1"/>
  <c r="U186" i="1" s="1"/>
  <c r="U280" i="1" s="1"/>
  <c r="T195" i="1"/>
  <c r="U200" i="1" s="1"/>
  <c r="U281" i="1" s="1"/>
  <c r="U195" i="1"/>
  <c r="W200" i="1" s="1"/>
  <c r="W281" i="1" s="1"/>
  <c r="W195" i="1"/>
  <c r="T200" i="1" s="1"/>
  <c r="T281" i="1" s="1"/>
  <c r="S195" i="1"/>
  <c r="S200" i="1" s="1"/>
  <c r="S281" i="1" s="1"/>
  <c r="Y195" i="1"/>
  <c r="X200" i="1" s="1"/>
  <c r="X281" i="1" s="1"/>
  <c r="U181" i="1"/>
  <c r="W186" i="1" s="1"/>
  <c r="W280" i="1" s="1"/>
  <c r="Y181" i="1"/>
  <c r="X186" i="1" s="1"/>
  <c r="X280" i="1" s="1"/>
  <c r="S181" i="1"/>
  <c r="S186" i="1" s="1"/>
  <c r="S280" i="1" s="1"/>
  <c r="W181" i="1"/>
  <c r="T186" i="1" s="1"/>
  <c r="T280" i="1" s="1"/>
  <c r="V162" i="1"/>
  <c r="V167" i="1" s="1"/>
  <c r="Y172" i="1" s="1"/>
  <c r="Y279" i="1" s="1"/>
  <c r="U167" i="1"/>
  <c r="W172" i="1" s="1"/>
  <c r="W279" i="1" s="1"/>
  <c r="S167" i="1"/>
  <c r="S172" i="1" s="1"/>
  <c r="S279" i="1" s="1"/>
  <c r="X162" i="1"/>
  <c r="X167" i="1" s="1"/>
  <c r="V172" i="1" s="1"/>
  <c r="V279" i="1" s="1"/>
  <c r="W167" i="1"/>
  <c r="T172" i="1" s="1"/>
  <c r="T279" i="1" s="1"/>
  <c r="Z162" i="1"/>
  <c r="Z167" i="1" s="1"/>
  <c r="Z172" i="1" s="1"/>
  <c r="Z279" i="1" s="1"/>
  <c r="Y167" i="1"/>
  <c r="X172" i="1" s="1"/>
  <c r="X279" i="1" s="1"/>
  <c r="T162" i="1"/>
  <c r="T167" i="1" s="1"/>
  <c r="U172" i="1" s="1"/>
  <c r="U279" i="1" s="1"/>
  <c r="T148" i="1"/>
  <c r="T150" i="1" s="1"/>
  <c r="U155" i="1" s="1"/>
  <c r="U278" i="1" s="1"/>
  <c r="S150" i="1"/>
  <c r="S155" i="1" s="1"/>
  <c r="S278" i="1" s="1"/>
  <c r="X148" i="1"/>
  <c r="X150" i="1" s="1"/>
  <c r="V155" i="1" s="1"/>
  <c r="V278" i="1" s="1"/>
  <c r="W150" i="1"/>
  <c r="T155" i="1" s="1"/>
  <c r="T278" i="1" s="1"/>
  <c r="V148" i="1"/>
  <c r="V150" i="1" s="1"/>
  <c r="Y155" i="1" s="1"/>
  <c r="Y278" i="1" s="1"/>
  <c r="U150" i="1"/>
  <c r="W155" i="1" s="1"/>
  <c r="W278" i="1" s="1"/>
  <c r="Z148" i="1"/>
  <c r="Z150" i="1" s="1"/>
  <c r="Z155" i="1" s="1"/>
  <c r="Z278" i="1" s="1"/>
  <c r="Y150" i="1"/>
  <c r="X155" i="1" s="1"/>
  <c r="X278" i="1" s="1"/>
  <c r="W136" i="1"/>
  <c r="T141" i="1" s="1"/>
  <c r="T277" i="1" s="1"/>
  <c r="S136" i="1"/>
  <c r="S141" i="1" s="1"/>
  <c r="S277" i="1" s="1"/>
  <c r="Y136" i="1"/>
  <c r="X141" i="1" s="1"/>
  <c r="X277" i="1" s="1"/>
  <c r="U136" i="1"/>
  <c r="W141" i="1" s="1"/>
  <c r="W277" i="1" s="1"/>
  <c r="Z136" i="1"/>
  <c r="Z141" i="1" s="1"/>
  <c r="Z277" i="1" s="1"/>
  <c r="Y120" i="1"/>
  <c r="Z120" i="1" s="1"/>
  <c r="W120" i="1"/>
  <c r="X120" i="1" s="1"/>
  <c r="U120" i="1"/>
  <c r="V120" i="1" s="1"/>
  <c r="S120" i="1"/>
  <c r="T120" i="1" s="1"/>
  <c r="Y119" i="1"/>
  <c r="Z119" i="1" s="1"/>
  <c r="W119" i="1"/>
  <c r="X119" i="1" s="1"/>
  <c r="U119" i="1"/>
  <c r="V119" i="1" s="1"/>
  <c r="S119" i="1"/>
  <c r="T119" i="1" s="1"/>
  <c r="Y118" i="1"/>
  <c r="Z118" i="1" s="1"/>
  <c r="W118" i="1"/>
  <c r="X118" i="1" s="1"/>
  <c r="U118" i="1"/>
  <c r="V118" i="1" s="1"/>
  <c r="S118" i="1"/>
  <c r="T118" i="1" s="1"/>
  <c r="Y117" i="1"/>
  <c r="Z117" i="1" s="1"/>
  <c r="W117" i="1"/>
  <c r="X117" i="1" s="1"/>
  <c r="U117" i="1"/>
  <c r="V117" i="1" s="1"/>
  <c r="S117" i="1"/>
  <c r="T117" i="1" s="1"/>
  <c r="Y116" i="1"/>
  <c r="Z116" i="1" s="1"/>
  <c r="W116" i="1"/>
  <c r="X116" i="1" s="1"/>
  <c r="U116" i="1"/>
  <c r="V116" i="1" s="1"/>
  <c r="S116" i="1"/>
  <c r="T116" i="1" s="1"/>
  <c r="Y115" i="1"/>
  <c r="Z115" i="1" s="1"/>
  <c r="W115" i="1"/>
  <c r="X115" i="1" s="1"/>
  <c r="U115" i="1"/>
  <c r="V115" i="1" s="1"/>
  <c r="S115" i="1"/>
  <c r="T115" i="1" s="1"/>
  <c r="Y114" i="1"/>
  <c r="Z114" i="1" s="1"/>
  <c r="W114" i="1"/>
  <c r="X114" i="1" s="1"/>
  <c r="U114" i="1"/>
  <c r="V114" i="1" s="1"/>
  <c r="S114" i="1"/>
  <c r="T114" i="1" s="1"/>
  <c r="Y113" i="1"/>
  <c r="Z113" i="1" s="1"/>
  <c r="W113" i="1"/>
  <c r="X113" i="1" s="1"/>
  <c r="U113" i="1"/>
  <c r="V113" i="1" s="1"/>
  <c r="S113" i="1"/>
  <c r="T113" i="1" s="1"/>
  <c r="Y229" i="1" l="1"/>
  <c r="Y201" i="1"/>
  <c r="X121" i="1"/>
  <c r="V126" i="1" s="1"/>
  <c r="V276" i="1" s="1"/>
  <c r="U229" i="1"/>
  <c r="Y187" i="1"/>
  <c r="U201" i="1"/>
  <c r="U187" i="1"/>
  <c r="S229" i="1"/>
  <c r="W229" i="1"/>
  <c r="V121" i="1"/>
  <c r="Y126" i="1" s="1"/>
  <c r="Y276" i="1" s="1"/>
  <c r="Z121" i="1"/>
  <c r="Z126" i="1" s="1"/>
  <c r="Z276" i="1" s="1"/>
  <c r="W187" i="1"/>
  <c r="T121" i="1"/>
  <c r="U126" i="1" s="1"/>
  <c r="U276" i="1" s="1"/>
  <c r="W201" i="1"/>
  <c r="S201" i="1"/>
  <c r="W173" i="1"/>
  <c r="S187" i="1"/>
  <c r="S173" i="1"/>
  <c r="Y173" i="1"/>
  <c r="U173" i="1"/>
  <c r="U142" i="1"/>
  <c r="W156" i="1"/>
  <c r="S156" i="1"/>
  <c r="Y142" i="1"/>
  <c r="U156" i="1"/>
  <c r="Y156" i="1"/>
  <c r="S142" i="1"/>
  <c r="W142" i="1"/>
  <c r="U121" i="1"/>
  <c r="W126" i="1" s="1"/>
  <c r="W276" i="1" s="1"/>
  <c r="Y121" i="1"/>
  <c r="X126" i="1" s="1"/>
  <c r="X276" i="1" s="1"/>
  <c r="S121" i="1"/>
  <c r="S126" i="1" s="1"/>
  <c r="S276" i="1" s="1"/>
  <c r="W121" i="1"/>
  <c r="T126" i="1" s="1"/>
  <c r="T276" i="1" s="1"/>
  <c r="S99" i="1"/>
  <c r="T99" i="1" s="1"/>
  <c r="U99" i="1"/>
  <c r="V99" i="1" s="1"/>
  <c r="W99" i="1"/>
  <c r="X99" i="1" s="1"/>
  <c r="Y99" i="1"/>
  <c r="Z99" i="1" s="1"/>
  <c r="S100" i="1"/>
  <c r="T100" i="1" s="1"/>
  <c r="U100" i="1"/>
  <c r="V100" i="1" s="1"/>
  <c r="W100" i="1"/>
  <c r="X100" i="1" s="1"/>
  <c r="Y100" i="1"/>
  <c r="Z100" i="1" s="1"/>
  <c r="Y98" i="1"/>
  <c r="W98" i="1"/>
  <c r="U98" i="1"/>
  <c r="S98" i="1"/>
  <c r="U127" i="1" l="1"/>
  <c r="Y127" i="1"/>
  <c r="W127" i="1"/>
  <c r="S127" i="1"/>
  <c r="X98" i="1"/>
  <c r="X101" i="1" s="1"/>
  <c r="V106" i="1" s="1"/>
  <c r="V275" i="1" s="1"/>
  <c r="W101" i="1"/>
  <c r="T106" i="1" s="1"/>
  <c r="T275" i="1" s="1"/>
  <c r="S101" i="1"/>
  <c r="S106" i="1" s="1"/>
  <c r="S275" i="1" s="1"/>
  <c r="T98" i="1"/>
  <c r="T101" i="1" s="1"/>
  <c r="U106" i="1" s="1"/>
  <c r="U275" i="1" s="1"/>
  <c r="U101" i="1"/>
  <c r="W106" i="1" s="1"/>
  <c r="W275" i="1" s="1"/>
  <c r="V98" i="1"/>
  <c r="V101" i="1" s="1"/>
  <c r="Y106" i="1" s="1"/>
  <c r="Y275" i="1" s="1"/>
  <c r="Z98" i="1"/>
  <c r="Z101" i="1" s="1"/>
  <c r="Z106" i="1" s="1"/>
  <c r="Z275" i="1" s="1"/>
  <c r="Y101" i="1"/>
  <c r="X106" i="1" s="1"/>
  <c r="X275" i="1" s="1"/>
  <c r="W107" i="1" l="1"/>
  <c r="S107" i="1"/>
  <c r="Y107" i="1"/>
  <c r="U107" i="1"/>
  <c r="S7" i="1" l="1"/>
  <c r="T7" i="1" s="1"/>
  <c r="U7" i="1"/>
  <c r="V7" i="1" s="1"/>
  <c r="W7" i="1"/>
  <c r="Y7" i="1"/>
  <c r="Z7" i="1" s="1"/>
  <c r="S8" i="1"/>
  <c r="T8" i="1" s="1"/>
  <c r="U8" i="1"/>
  <c r="V8" i="1" s="1"/>
  <c r="W8" i="1"/>
  <c r="X8" i="1" s="1"/>
  <c r="Y8" i="1"/>
  <c r="Z8" i="1" s="1"/>
  <c r="S9" i="1"/>
  <c r="T9" i="1" s="1"/>
  <c r="U9" i="1"/>
  <c r="V9" i="1" s="1"/>
  <c r="W9" i="1"/>
  <c r="X9" i="1" s="1"/>
  <c r="Y9" i="1"/>
  <c r="Z9" i="1" s="1"/>
  <c r="S10" i="1"/>
  <c r="T10" i="1" s="1"/>
  <c r="U10" i="1"/>
  <c r="V10" i="1" s="1"/>
  <c r="W10" i="1"/>
  <c r="X10" i="1" s="1"/>
  <c r="Y10" i="1"/>
  <c r="Z10" i="1" s="1"/>
  <c r="S11" i="1"/>
  <c r="T11" i="1" s="1"/>
  <c r="U11" i="1"/>
  <c r="V11" i="1" s="1"/>
  <c r="W11" i="1"/>
  <c r="X11" i="1" s="1"/>
  <c r="Y11" i="1"/>
  <c r="Z11" i="1" s="1"/>
  <c r="S12" i="1"/>
  <c r="T12" i="1" s="1"/>
  <c r="U12" i="1"/>
  <c r="V12" i="1" s="1"/>
  <c r="W12" i="1"/>
  <c r="X12" i="1" s="1"/>
  <c r="Y12" i="1"/>
  <c r="Z12" i="1" s="1"/>
  <c r="S13" i="1"/>
  <c r="T13" i="1" s="1"/>
  <c r="U13" i="1"/>
  <c r="V13" i="1" s="1"/>
  <c r="W13" i="1"/>
  <c r="X13" i="1" s="1"/>
  <c r="Y13" i="1"/>
  <c r="Z13" i="1" s="1"/>
  <c r="S14" i="1"/>
  <c r="T14" i="1" s="1"/>
  <c r="U14" i="1"/>
  <c r="V14" i="1" s="1"/>
  <c r="W14" i="1"/>
  <c r="X14" i="1" s="1"/>
  <c r="Y14" i="1"/>
  <c r="Z14" i="1" s="1"/>
  <c r="S15" i="1"/>
  <c r="T15" i="1" s="1"/>
  <c r="U15" i="1"/>
  <c r="V15" i="1" s="1"/>
  <c r="W15" i="1"/>
  <c r="X15" i="1" s="1"/>
  <c r="Y15" i="1"/>
  <c r="Z15" i="1" s="1"/>
  <c r="S16" i="1"/>
  <c r="T16" i="1" s="1"/>
  <c r="U16" i="1"/>
  <c r="V16" i="1" s="1"/>
  <c r="W16" i="1"/>
  <c r="X16" i="1" s="1"/>
  <c r="Y16" i="1"/>
  <c r="Z16" i="1" s="1"/>
  <c r="S17" i="1"/>
  <c r="T17" i="1" s="1"/>
  <c r="U17" i="1"/>
  <c r="V17" i="1" s="1"/>
  <c r="W17" i="1"/>
  <c r="X17" i="1" s="1"/>
  <c r="Y17" i="1"/>
  <c r="Z17" i="1" s="1"/>
  <c r="S18" i="1"/>
  <c r="T18" i="1" s="1"/>
  <c r="U18" i="1"/>
  <c r="V18" i="1" s="1"/>
  <c r="W18" i="1"/>
  <c r="X18" i="1" s="1"/>
  <c r="Y18" i="1"/>
  <c r="Z18" i="1" s="1"/>
  <c r="S19" i="1"/>
  <c r="T19" i="1" s="1"/>
  <c r="U19" i="1"/>
  <c r="V19" i="1" s="1"/>
  <c r="W19" i="1"/>
  <c r="X19" i="1" s="1"/>
  <c r="Y19" i="1"/>
  <c r="Z19" i="1" s="1"/>
  <c r="S20" i="1"/>
  <c r="T20" i="1" s="1"/>
  <c r="U20" i="1"/>
  <c r="V20" i="1" s="1"/>
  <c r="W20" i="1"/>
  <c r="X20" i="1" s="1"/>
  <c r="Y20" i="1"/>
  <c r="Z20" i="1" s="1"/>
  <c r="S21" i="1"/>
  <c r="T21" i="1" s="1"/>
  <c r="U21" i="1"/>
  <c r="V21" i="1" s="1"/>
  <c r="W21" i="1"/>
  <c r="X21" i="1" s="1"/>
  <c r="Y21" i="1"/>
  <c r="Z21" i="1" s="1"/>
  <c r="S22" i="1"/>
  <c r="T22" i="1" s="1"/>
  <c r="U22" i="1"/>
  <c r="V22" i="1" s="1"/>
  <c r="W22" i="1"/>
  <c r="X22" i="1" s="1"/>
  <c r="Y22" i="1"/>
  <c r="Z22" i="1" s="1"/>
  <c r="S23" i="1"/>
  <c r="T23" i="1" s="1"/>
  <c r="U23" i="1"/>
  <c r="V23" i="1" s="1"/>
  <c r="W23" i="1"/>
  <c r="X23" i="1" s="1"/>
  <c r="Y23" i="1"/>
  <c r="Z23" i="1" s="1"/>
  <c r="S24" i="1"/>
  <c r="T24" i="1" s="1"/>
  <c r="U24" i="1"/>
  <c r="V24" i="1" s="1"/>
  <c r="W24" i="1"/>
  <c r="X24" i="1" s="1"/>
  <c r="Y24" i="1"/>
  <c r="Z24" i="1" s="1"/>
  <c r="S25" i="1"/>
  <c r="T25" i="1" s="1"/>
  <c r="U25" i="1"/>
  <c r="V25" i="1" s="1"/>
  <c r="W25" i="1"/>
  <c r="X25" i="1" s="1"/>
  <c r="Y25" i="1"/>
  <c r="Z25" i="1" s="1"/>
  <c r="S26" i="1"/>
  <c r="T26" i="1" s="1"/>
  <c r="U26" i="1"/>
  <c r="V26" i="1" s="1"/>
  <c r="W26" i="1"/>
  <c r="X26" i="1" s="1"/>
  <c r="Y26" i="1"/>
  <c r="Z26" i="1" s="1"/>
  <c r="S27" i="1"/>
  <c r="T27" i="1" s="1"/>
  <c r="U27" i="1"/>
  <c r="V27" i="1" s="1"/>
  <c r="W27" i="1"/>
  <c r="X27" i="1" s="1"/>
  <c r="Y27" i="1"/>
  <c r="Z27" i="1" s="1"/>
  <c r="S28" i="1"/>
  <c r="T28" i="1" s="1"/>
  <c r="U28" i="1"/>
  <c r="V28" i="1" s="1"/>
  <c r="W28" i="1"/>
  <c r="X28" i="1" s="1"/>
  <c r="Y28" i="1"/>
  <c r="Z28" i="1" s="1"/>
  <c r="S29" i="1"/>
  <c r="T29" i="1" s="1"/>
  <c r="U29" i="1"/>
  <c r="V29" i="1" s="1"/>
  <c r="W29" i="1"/>
  <c r="X29" i="1" s="1"/>
  <c r="Y29" i="1"/>
  <c r="Z29" i="1" s="1"/>
  <c r="S30" i="1"/>
  <c r="T30" i="1" s="1"/>
  <c r="U30" i="1"/>
  <c r="V30" i="1" s="1"/>
  <c r="W30" i="1"/>
  <c r="X30" i="1" s="1"/>
  <c r="Y30" i="1"/>
  <c r="Z30" i="1" s="1"/>
  <c r="S31" i="1"/>
  <c r="T31" i="1" s="1"/>
  <c r="U31" i="1"/>
  <c r="V31" i="1" s="1"/>
  <c r="W31" i="1"/>
  <c r="X31" i="1" s="1"/>
  <c r="Y31" i="1"/>
  <c r="Z31" i="1" s="1"/>
  <c r="S32" i="1"/>
  <c r="T32" i="1" s="1"/>
  <c r="U32" i="1"/>
  <c r="V32" i="1" s="1"/>
  <c r="W32" i="1"/>
  <c r="X32" i="1" s="1"/>
  <c r="Y32" i="1"/>
  <c r="Z32" i="1" s="1"/>
  <c r="S33" i="1"/>
  <c r="T33" i="1" s="1"/>
  <c r="U33" i="1"/>
  <c r="V33" i="1" s="1"/>
  <c r="W33" i="1"/>
  <c r="X33" i="1" s="1"/>
  <c r="Y33" i="1"/>
  <c r="Z33" i="1" s="1"/>
  <c r="S34" i="1"/>
  <c r="T34" i="1" s="1"/>
  <c r="U34" i="1"/>
  <c r="V34" i="1" s="1"/>
  <c r="W34" i="1"/>
  <c r="X34" i="1" s="1"/>
  <c r="Y34" i="1"/>
  <c r="Z34" i="1" s="1"/>
  <c r="S35" i="1"/>
  <c r="T35" i="1" s="1"/>
  <c r="U35" i="1"/>
  <c r="V35" i="1" s="1"/>
  <c r="W35" i="1"/>
  <c r="X35" i="1" s="1"/>
  <c r="Y35" i="1"/>
  <c r="Z35" i="1" s="1"/>
  <c r="S36" i="1"/>
  <c r="T36" i="1" s="1"/>
  <c r="U36" i="1"/>
  <c r="V36" i="1" s="1"/>
  <c r="W36" i="1"/>
  <c r="X36" i="1" s="1"/>
  <c r="Y36" i="1"/>
  <c r="Z36" i="1" s="1"/>
  <c r="S37" i="1"/>
  <c r="T37" i="1" s="1"/>
  <c r="U37" i="1"/>
  <c r="V37" i="1" s="1"/>
  <c r="W37" i="1"/>
  <c r="X37" i="1" s="1"/>
  <c r="Y37" i="1"/>
  <c r="Z37" i="1" s="1"/>
  <c r="S38" i="1"/>
  <c r="T38" i="1" s="1"/>
  <c r="U38" i="1"/>
  <c r="V38" i="1" s="1"/>
  <c r="W38" i="1"/>
  <c r="X38" i="1" s="1"/>
  <c r="Y38" i="1"/>
  <c r="Z38" i="1" s="1"/>
  <c r="S39" i="1"/>
  <c r="T39" i="1" s="1"/>
  <c r="U39" i="1"/>
  <c r="V39" i="1" s="1"/>
  <c r="W39" i="1"/>
  <c r="X39" i="1" s="1"/>
  <c r="Y39" i="1"/>
  <c r="Z39" i="1" s="1"/>
  <c r="S40" i="1"/>
  <c r="T40" i="1" s="1"/>
  <c r="U40" i="1"/>
  <c r="V40" i="1" s="1"/>
  <c r="W40" i="1"/>
  <c r="X40" i="1" s="1"/>
  <c r="Y40" i="1"/>
  <c r="Z40" i="1" s="1"/>
  <c r="S41" i="1"/>
  <c r="T41" i="1" s="1"/>
  <c r="U41" i="1"/>
  <c r="V41" i="1" s="1"/>
  <c r="W41" i="1"/>
  <c r="X41" i="1" s="1"/>
  <c r="Y41" i="1"/>
  <c r="Z41" i="1" s="1"/>
  <c r="S42" i="1"/>
  <c r="T42" i="1" s="1"/>
  <c r="U42" i="1"/>
  <c r="V42" i="1" s="1"/>
  <c r="W42" i="1"/>
  <c r="X42" i="1" s="1"/>
  <c r="Y42" i="1"/>
  <c r="Z42" i="1" s="1"/>
  <c r="S43" i="1"/>
  <c r="T43" i="1" s="1"/>
  <c r="U43" i="1"/>
  <c r="V43" i="1" s="1"/>
  <c r="W43" i="1"/>
  <c r="X43" i="1" s="1"/>
  <c r="Y43" i="1"/>
  <c r="Z43" i="1" s="1"/>
  <c r="S44" i="1"/>
  <c r="T44" i="1" s="1"/>
  <c r="U44" i="1"/>
  <c r="V44" i="1" s="1"/>
  <c r="W44" i="1"/>
  <c r="X44" i="1" s="1"/>
  <c r="Y44" i="1"/>
  <c r="Z44" i="1" s="1"/>
  <c r="S45" i="1"/>
  <c r="T45" i="1" s="1"/>
  <c r="U45" i="1"/>
  <c r="V45" i="1" s="1"/>
  <c r="W45" i="1"/>
  <c r="X45" i="1" s="1"/>
  <c r="Y45" i="1"/>
  <c r="Z45" i="1" s="1"/>
  <c r="S46" i="1"/>
  <c r="T46" i="1" s="1"/>
  <c r="U46" i="1"/>
  <c r="V46" i="1" s="1"/>
  <c r="W46" i="1"/>
  <c r="X46" i="1" s="1"/>
  <c r="Y46" i="1"/>
  <c r="Z46" i="1" s="1"/>
  <c r="S47" i="1"/>
  <c r="T47" i="1" s="1"/>
  <c r="U47" i="1"/>
  <c r="V47" i="1" s="1"/>
  <c r="W47" i="1"/>
  <c r="X47" i="1" s="1"/>
  <c r="Y47" i="1"/>
  <c r="Z47" i="1" s="1"/>
  <c r="S48" i="1"/>
  <c r="T48" i="1" s="1"/>
  <c r="U48" i="1"/>
  <c r="V48" i="1" s="1"/>
  <c r="W48" i="1"/>
  <c r="X48" i="1" s="1"/>
  <c r="Y48" i="1"/>
  <c r="Z48" i="1" s="1"/>
  <c r="S49" i="1"/>
  <c r="T49" i="1" s="1"/>
  <c r="U49" i="1"/>
  <c r="V49" i="1" s="1"/>
  <c r="W49" i="1"/>
  <c r="X49" i="1" s="1"/>
  <c r="Y49" i="1"/>
  <c r="Z49" i="1" s="1"/>
  <c r="S50" i="1"/>
  <c r="T50" i="1" s="1"/>
  <c r="U50" i="1"/>
  <c r="V50" i="1" s="1"/>
  <c r="W50" i="1"/>
  <c r="X50" i="1" s="1"/>
  <c r="Y50" i="1"/>
  <c r="Z50" i="1" s="1"/>
  <c r="S51" i="1"/>
  <c r="T51" i="1" s="1"/>
  <c r="U51" i="1"/>
  <c r="V51" i="1" s="1"/>
  <c r="W51" i="1"/>
  <c r="X51" i="1" s="1"/>
  <c r="Y51" i="1"/>
  <c r="Z51" i="1" s="1"/>
  <c r="S52" i="1"/>
  <c r="T52" i="1" s="1"/>
  <c r="U52" i="1"/>
  <c r="V52" i="1" s="1"/>
  <c r="W52" i="1"/>
  <c r="X52" i="1" s="1"/>
  <c r="Y52" i="1"/>
  <c r="Z52" i="1" s="1"/>
  <c r="S53" i="1"/>
  <c r="T53" i="1" s="1"/>
  <c r="U53" i="1"/>
  <c r="V53" i="1" s="1"/>
  <c r="W53" i="1"/>
  <c r="X53" i="1" s="1"/>
  <c r="Y53" i="1"/>
  <c r="Z53" i="1" s="1"/>
  <c r="S54" i="1"/>
  <c r="T54" i="1" s="1"/>
  <c r="U54" i="1"/>
  <c r="V54" i="1" s="1"/>
  <c r="W54" i="1"/>
  <c r="X54" i="1" s="1"/>
  <c r="Y54" i="1"/>
  <c r="Z54" i="1" s="1"/>
  <c r="S55" i="1"/>
  <c r="T55" i="1" s="1"/>
  <c r="U55" i="1"/>
  <c r="V55" i="1" s="1"/>
  <c r="W55" i="1"/>
  <c r="X55" i="1" s="1"/>
  <c r="Y55" i="1"/>
  <c r="Z55" i="1" s="1"/>
  <c r="S56" i="1"/>
  <c r="T56" i="1" s="1"/>
  <c r="U56" i="1"/>
  <c r="V56" i="1" s="1"/>
  <c r="W56" i="1"/>
  <c r="X56" i="1" s="1"/>
  <c r="Y56" i="1"/>
  <c r="Z56" i="1" s="1"/>
  <c r="S57" i="1"/>
  <c r="T57" i="1" s="1"/>
  <c r="U57" i="1"/>
  <c r="V57" i="1" s="1"/>
  <c r="W57" i="1"/>
  <c r="X57" i="1" s="1"/>
  <c r="Y57" i="1"/>
  <c r="Z57" i="1" s="1"/>
  <c r="S58" i="1"/>
  <c r="T58" i="1" s="1"/>
  <c r="U58" i="1"/>
  <c r="V58" i="1" s="1"/>
  <c r="W58" i="1"/>
  <c r="X58" i="1" s="1"/>
  <c r="Y58" i="1"/>
  <c r="Z58" i="1" s="1"/>
  <c r="S59" i="1"/>
  <c r="T59" i="1" s="1"/>
  <c r="U59" i="1"/>
  <c r="V59" i="1" s="1"/>
  <c r="W59" i="1"/>
  <c r="X59" i="1" s="1"/>
  <c r="Y59" i="1"/>
  <c r="Z59" i="1" s="1"/>
  <c r="S60" i="1"/>
  <c r="T60" i="1" s="1"/>
  <c r="U60" i="1"/>
  <c r="V60" i="1" s="1"/>
  <c r="W60" i="1"/>
  <c r="X60" i="1" s="1"/>
  <c r="Y60" i="1"/>
  <c r="Z60" i="1" s="1"/>
  <c r="S61" i="1"/>
  <c r="T61" i="1" s="1"/>
  <c r="U61" i="1"/>
  <c r="V61" i="1" s="1"/>
  <c r="W61" i="1"/>
  <c r="X61" i="1" s="1"/>
  <c r="Y61" i="1"/>
  <c r="Z61" i="1" s="1"/>
  <c r="S62" i="1"/>
  <c r="T62" i="1" s="1"/>
  <c r="U62" i="1"/>
  <c r="V62" i="1" s="1"/>
  <c r="W62" i="1"/>
  <c r="X62" i="1" s="1"/>
  <c r="Y62" i="1"/>
  <c r="Z62" i="1" s="1"/>
  <c r="S63" i="1"/>
  <c r="T63" i="1" s="1"/>
  <c r="U63" i="1"/>
  <c r="V63" i="1" s="1"/>
  <c r="W63" i="1"/>
  <c r="X63" i="1" s="1"/>
  <c r="Y63" i="1"/>
  <c r="Z63" i="1" s="1"/>
  <c r="S64" i="1"/>
  <c r="T64" i="1" s="1"/>
  <c r="U64" i="1"/>
  <c r="V64" i="1" s="1"/>
  <c r="W64" i="1"/>
  <c r="X64" i="1" s="1"/>
  <c r="Y64" i="1"/>
  <c r="Z64" i="1" s="1"/>
  <c r="S65" i="1"/>
  <c r="T65" i="1" s="1"/>
  <c r="U65" i="1"/>
  <c r="V65" i="1" s="1"/>
  <c r="W65" i="1"/>
  <c r="X65" i="1" s="1"/>
  <c r="Y65" i="1"/>
  <c r="Z65" i="1" s="1"/>
  <c r="S66" i="1"/>
  <c r="T66" i="1" s="1"/>
  <c r="U66" i="1"/>
  <c r="V66" i="1" s="1"/>
  <c r="W66" i="1"/>
  <c r="X66" i="1" s="1"/>
  <c r="Y66" i="1"/>
  <c r="Z66" i="1" s="1"/>
  <c r="S67" i="1"/>
  <c r="T67" i="1" s="1"/>
  <c r="U67" i="1"/>
  <c r="V67" i="1" s="1"/>
  <c r="W67" i="1"/>
  <c r="X67" i="1" s="1"/>
  <c r="Y67" i="1"/>
  <c r="Z67" i="1" s="1"/>
  <c r="S68" i="1"/>
  <c r="T68" i="1" s="1"/>
  <c r="U68" i="1"/>
  <c r="V68" i="1" s="1"/>
  <c r="W68" i="1"/>
  <c r="X68" i="1" s="1"/>
  <c r="Y68" i="1"/>
  <c r="Z68" i="1" s="1"/>
  <c r="S69" i="1"/>
  <c r="T69" i="1" s="1"/>
  <c r="U69" i="1"/>
  <c r="V69" i="1" s="1"/>
  <c r="W69" i="1"/>
  <c r="X69" i="1" s="1"/>
  <c r="Y69" i="1"/>
  <c r="Z69" i="1" s="1"/>
  <c r="S70" i="1"/>
  <c r="T70" i="1" s="1"/>
  <c r="U70" i="1"/>
  <c r="V70" i="1" s="1"/>
  <c r="W70" i="1"/>
  <c r="X70" i="1" s="1"/>
  <c r="Y70" i="1"/>
  <c r="Z70" i="1" s="1"/>
  <c r="S71" i="1"/>
  <c r="T71" i="1" s="1"/>
  <c r="U71" i="1"/>
  <c r="V71" i="1" s="1"/>
  <c r="W71" i="1"/>
  <c r="X71" i="1" s="1"/>
  <c r="Y71" i="1"/>
  <c r="Z71" i="1" s="1"/>
  <c r="Y6" i="1"/>
  <c r="Z6" i="1" s="1"/>
  <c r="W6" i="1"/>
  <c r="X6" i="1" s="1"/>
  <c r="U6" i="1"/>
  <c r="V6" i="1" s="1"/>
  <c r="S6" i="1"/>
  <c r="T6" i="1" s="1"/>
  <c r="X7" i="1" l="1"/>
  <c r="X72" i="1" s="1"/>
  <c r="V78" i="1" s="1"/>
  <c r="V274" i="1" s="1"/>
  <c r="W72" i="1"/>
  <c r="T78" i="1" s="1"/>
  <c r="T274" i="1" s="1"/>
  <c r="T72" i="1"/>
  <c r="U78" i="1" s="1"/>
  <c r="U274" i="1" s="1"/>
  <c r="Z72" i="1"/>
  <c r="Z78" i="1" s="1"/>
  <c r="Z274" i="1" s="1"/>
  <c r="V72" i="1"/>
  <c r="Y78" i="1" s="1"/>
  <c r="Y274" i="1" s="1"/>
  <c r="S72" i="1"/>
  <c r="S78" i="1" s="1"/>
  <c r="S274" i="1" s="1"/>
  <c r="Y72" i="1"/>
  <c r="X78" i="1" s="1"/>
  <c r="X274" i="1" s="1"/>
  <c r="U72" i="1"/>
  <c r="W78" i="1" s="1"/>
  <c r="W274" i="1" s="1"/>
  <c r="W288" i="1" l="1"/>
  <c r="S288" i="1"/>
  <c r="Y288" i="1"/>
  <c r="U288" i="1"/>
  <c r="W79" i="1"/>
  <c r="Y79" i="1"/>
  <c r="U79" i="1"/>
  <c r="S79" i="1"/>
</calcChain>
</file>

<file path=xl/sharedStrings.xml><?xml version="1.0" encoding="utf-8"?>
<sst xmlns="http://schemas.openxmlformats.org/spreadsheetml/2006/main" count="1390" uniqueCount="485">
  <si>
    <t>Lp.</t>
  </si>
  <si>
    <t>Asortyment</t>
  </si>
  <si>
    <t>Nazwa handlowa</t>
  </si>
  <si>
    <t>Stawka VAT (%)</t>
  </si>
  <si>
    <t>PAKIET</t>
  </si>
  <si>
    <t>1</t>
  </si>
  <si>
    <t>Aqua pro injectione opakowanie butelka  z dwoma portami 1 szt=500ml</t>
  </si>
  <si>
    <t>szt.</t>
  </si>
  <si>
    <t>Glucosum 10%  roztwór do infuzji, opakowanie butelka z dwoma portami; 1szt=500ml x 20 op</t>
  </si>
  <si>
    <t>Glucosum 5% roztwór do infuzji, opakowanie butelka z dwoma portami; 1szt=250ml. Op a 20 szt</t>
  </si>
  <si>
    <t>Glucosum 5% roztwór do infuzji, opakowanie butelka z dwoma portami; 1szt=500ml. Op a 20 szt</t>
  </si>
  <si>
    <t>Natrii chloridum 0,9% roztwór do infuzji, opakowanie butelka  z dwoma portami, 1szt=500ml. Op a 20 szt</t>
  </si>
  <si>
    <t>Natrii chloridum 0,9% roztwór do infuzji, opakowanie  butelka z dwoma portami, 1szt=100ml. Op a 40 szt</t>
  </si>
  <si>
    <t>Natrii chloridum 0,9% roztwór do infuzji, opakowanie butelka  z dwoma portami, 1szt=250ml. Op a 20 szt</t>
  </si>
  <si>
    <t>1.</t>
  </si>
  <si>
    <t xml:space="preserve"> Glukoza 5% opakowanie z dwoma portami; 1 szt.=100ml. Op a 40 szt</t>
  </si>
  <si>
    <t>Glucosum  20% opakowanie z dwoma  portami; 1szt=250ml Op a 20 szt</t>
  </si>
  <si>
    <t>Glucosum  20% opakowanie z dwoma  portami; 1szt=500ml. Op a 1 szt</t>
  </si>
  <si>
    <t>Roztwór do infuzji; 100 mg/ml (100 ml zawiera: 10 g dekstranu, 900 mg chlorku sodu);  40 000 10% 1szt=250ml Op a 12 szt</t>
  </si>
  <si>
    <t>Natrii Chloridum 0,9% do przepłukiwania; opakowanie- butelka  z nakrętką; 1szt.=500ml</t>
  </si>
  <si>
    <t>Roztwór do inf. zawiera: 8,6 g chlorku sodu, 0,3 g chlorku potasu, 0,33 g dwuwodnego chlorku wapnia, 147,2 mmol Na+, 4,0 mmol K+, 2,25 mmol Ca2+, 155,7 Cl- / 1000 ml;   opakowanie z dwoma portami. ; 1 szt=500ml . Op a 20 szt</t>
  </si>
  <si>
    <t>op.</t>
  </si>
  <si>
    <t>METRONIDAZOLE [0,5%/100 ML] X 40 FLAK.</t>
  </si>
  <si>
    <t>CEFTAZIDIME [1G] X 1FIOL</t>
  </si>
  <si>
    <t>CEFTAZIDIME [2G] X 1FIOL</t>
  </si>
  <si>
    <t>NATRIUM CHLORATUM 0,9% X 10 ML X 50 AMP.</t>
  </si>
  <si>
    <t>FUROSEMIDE [0,02 G/2 ML] X 50 AMP.</t>
  </si>
  <si>
    <t>LINEZOLID [0,6 G/300 ML] X 10 WORKÓW, WOREK INFUZYJNY Z PP LUB BUTELKA, Z DWOMA PORTAMI.</t>
  </si>
  <si>
    <t>CIPROFLOXACIN [0,4 G/200 ML] X 20 FLAK.</t>
  </si>
  <si>
    <t>AMIKACIN [500MG/100ML] X 10 FLAK.</t>
  </si>
  <si>
    <t>AMIKACIN [1000MG/100ML] X 10 FLAK.</t>
  </si>
  <si>
    <t>FLUMAZENIL [0,5 MG/5ML] X 5 AMP.</t>
  </si>
  <si>
    <t>PROPOFOL 1% MCT/LCT 0,2G/20ML X 5 AMP.</t>
  </si>
  <si>
    <t>PROPOFOL 2% MCT/LCT 20MG/1ML X 10 FIOL. PO 50ML</t>
  </si>
  <si>
    <t>IMIPENEM/CILASTATIN 500 MG + 500 MG X 10 FIOL. 20ML</t>
  </si>
  <si>
    <t>ROCURONIUM BROMIDE [0,05 G/5 ML] X 10 FIOL.</t>
  </si>
  <si>
    <t>ROCURONIUM BROMIDE [0,1 G/10 ML] X 10 FIOL.</t>
  </si>
  <si>
    <t>LEVOFLOXACIN 0,5G/100ML OP. A'5 SZT.</t>
  </si>
  <si>
    <t>CLINDAMYCIN [0,3 G/2 ML] X 5 AMP.</t>
  </si>
  <si>
    <t>LIDOCAINE 1% 2 ML LUB 5 ML X 10 AMP.</t>
  </si>
  <si>
    <t>LIDOCAINE 2% 2 ML LUB 5 ML X 10 AMP.</t>
  </si>
  <si>
    <t>Natrii Chloridum 0,9% do przepłukiwania; opakowanie- butelka  z nakrętką; 1szt.=1000ml</t>
  </si>
  <si>
    <t>Aminoacids roztw do inf ( roztw aminokwasów przystosowany do parenteralnego odzywiania pacjentów z niewydolnościa wątroby). Preparat 8% lub 10% pojemność 500 ml</t>
  </si>
  <si>
    <t xml:space="preserve">Trójkomorowy worek o poj. 506 ml: roztwór zawiera 33,1 g aminokwasów, 5,3g azotu, 42,8 g glukozy, 14,6g tłuszczu, olej sojowy , MCT 7,3 g oleju z oliwek oczyszczonego, 4,4 g oleju rybnego bogatego w kwasy omega-3. Wartość energetyczna 450 kcal, energia niebiałkowa 317 kcal.  Op a 6 szt. </t>
  </si>
  <si>
    <t>Trójkomorowy worek o poj. 1012 ml: roztwór zawiera 66,3 g aminokwasów, 10,6 g azotu, 85,7g glukozy, 29,2g tłuszczu; 3,3 g L-izoleucyny, 4,9 g L-leucyny, 4,4 g octanu lizyny, 7,9 g L-argininy, 2,0 g L-histydyny, 9,3 g L-alaniny, 7,3 g glicyny, 7,3 g oleju z oliwek oczyszczonego, 4,4 g oleju rybnego bogatego w kwasy omega-3. Wartość energetyczna 900 kcal, energia niebiałkowa 635 kcal. Osmolarność: 1300 mOsm/l. pH: 5,6. Stosunek glukoza : tłuszcze [kcal; % energii pozabiałkowej] 54 : 46. Współczynnik Q - 60. Op a 4 szt</t>
  </si>
  <si>
    <t>Trójkomorowy worek o poj. 1518 ml: roztwór zawiera 99,4 g aminokwasów, 15,9 g azotu, 129 g glukozy, 43,8 g tłuszczu; 5,0 g L-izoleucyny, 7,3 g L-leucyny, 6,6 g octanu lizyny, 12 g L-argininy, 3,0 g L-histydyny, 14 g L-alaniny, 11 g glicyny, 11 g oleju z oliwek oczyszczonego, 6,6 g oleju rybnego bogatego w kwasy omega-3. Wartość energetyczna 1350 kcal, energia niebiałkowa 952 kcal. Osmolarność: 1300 mOsm/l. pH: 5,6. Stosunek glukoza : tłuszcze [kcal; % energii pozabiałkowej] 54 : 46. Współczynnik Q - 60.  Op a 4 szt</t>
  </si>
  <si>
    <t>Trójkomorowy worek o poj. 1488 ml: roztwór zawiera 46 g aminokwasów, 7,4 g azotu, 103 g glukozy, 41 g tłuszczu; 2,3 g L-izoleucyny, 3,3 g L-leucyny, 3,0 g octanu lizyny, 5,5 g L-argininy, 1,3 g L-histydyny, 6,4 g L-alaniny, 5,1 g glicyny, 10,1 g oleju z oliwek oczyszczonego, 6,1 g oleju rybnego bogatego w kwasy omega-3. Wartość energetyczna 1000 kcal, energia niebiałkowa 800 kcal. Osmolarność: 950 mOsm/l. pH: 5,6. Op a 4 szt</t>
  </si>
  <si>
    <t>Worek trójkomorowy do podawania drogą żyły centralnej o objętości 1477 ml, zawartości azotu 12 g, z tauryną,  zawierający  emulsję 4 tłuszczy: LCT/MCT, oliwę z oliwek i  kwasy Omega 3, bez zawartości kwasu glutaminowego; 1 op. =4 x  1477ml; . Op a 4 szt</t>
  </si>
  <si>
    <t>Worek trójkomorowy do żywienia pozajelitowego , drogą obwodową.Zawierający 5,6g azotu, energię całkowitA 1000 ckal , taurynę, oraz emulsję , olej sojowy ,MCT, oliwę z oliwek i kwasy omega 3. Objętość worka 1400 ml, omolarność 750 mOsm/l. Op a 4 szt</t>
  </si>
  <si>
    <t>Worek trójkomorowy do żywienia pozajelitowego , drogą obwodową.Zawierający 3,41 g azotu, energię całkowitą 600ckal , taurynę, oraz emulsję MCT/LCT, oliwę z oliwek i kwasy omega 3. Objętość worka 850 ml, omolarność 750 mOsm/l. 1 op. = 5 worków; . Op a 5 szt</t>
  </si>
  <si>
    <t>Emulsja tłuszczowa do żywienia pozajelitowego ,zawierająca kwasy MCT/LCT, OLIWĘ Z OLIWEK I KWASY OMEGA 3. OBJ. 500 ML Op a 10 szt</t>
  </si>
  <si>
    <t xml:space="preserve">Kompletna dieta wysokoenergetyczna (1,3 kcal/ml), o zwiększonej zawartości aminokwasów rozgałęzionych, przeznaczona dla pacjentów z chorobami wątroby. Zawiera błonnik, MCT, substancje słodzące oraz kofeinę (4,0 mg/100 ml). Nie zawiera glutenu, klinicznie wolna od laktozy, niskosodowa,o osmolarności do 460 mosmol/l,  1 szt.= 200 ml. </t>
  </si>
  <si>
    <t>Kompletna dieta wysokoenergetyczna (1,5 kcal/ml), normobiałkowa (15% energii pochodzenia białkowego) przeznaczona do żywienia drogą doustną. Nie zawiera glutenu, klinicznie wolna od laktozy. Osmolarności do 405 mosmol/l, smakowa (smak: wanilia, truskawka, owoce leśne, czekolada do wyboru w trakcie zamówienia przez Zamawiającego), 1 szt.= 200 ml. Op a 4 szt</t>
  </si>
  <si>
    <t xml:space="preserve">Kompletna dieta do żywienia dojelitowego, bogatobiałkowa – 27% energii białkowej, oparta na białku kazeinowym i hydrolizacie serwatki, o wysokiej zawartości ω-3 kwasów tłuszczowych, tłuszczy MCT i antyoksydantów, wysokokaloryczna 1,5 kcal/ml,
bogatoresztkowa, niskosodowa, o osmolarności do 340 mosmol/l, w worku zabezpieczonym samozasklepiającą się membraną. 1 szt = 500 ml. </t>
  </si>
  <si>
    <t>Kompletna dieta wysokoenergetyczna (2,0 kcal/ml), o zmniejszonej zawartości białka (6 en%) i elektrolitów, zmodyfikowana pod względem zawartości węglowodanów, przeznaczona do żywienia drogą doustną lub przez zgłębnik pacjentów z przewlekłą chorobą nerek. Zawiera błonnik, skrobię, izomaltulozę oraz EPA i DHA pochodzące z oleju rybnego. Nie zawiera glutenu. Osmolarność: 500 mosmol/l, o smaku waniliowym, w opakowaniach o objętości 200 ml. Op a 4 szt</t>
  </si>
  <si>
    <t xml:space="preserve">Suplement białka - białko serwatki w proszku (proszek rozpuszczalny). Zawiera 87 g białka/100 g oraz 1 g tłuszczu/100 g Nie zawiera glutenu oraz błonnika. Opakowanie 300 g. </t>
  </si>
  <si>
    <t xml:space="preserve">Koncentrat zawierający zestaw pierwiastków śladowych z selenem do żywienia pozajelitowego (stabilność w worku 24h) 10 ml. 1op. =20amp. </t>
  </si>
  <si>
    <t>Zestaw witamnin rozpuszczalnych w wodzie  do żywienia pozajelitowego 10 ml. Op a 10 fiolek</t>
  </si>
  <si>
    <t>Trójkomorowy worek do wkłucia centralnego o poj. 493 ml zawierający 4 g azotu , energii  całkowitej 550 kcal . Zawierający mieszaninę 4 rodzajów emulsji tłuszczowej w tym olej rybi 15% , olej sojowy, MCT,olej z oliwek, węglowodany i elektrolity.Op a 6 szt</t>
  </si>
  <si>
    <t>Trójkomorowy worek do wkłucia centralnego o poj. 986 ml zawierający 8 g azotu ,  całkowitej 1100kcal . Zawierający mieszaninę 4 rodzajów emulsji tłuszczowej w tym olej rybi 15% , olej sojowy, MCT,olej z oliwek, węglowodany i elektrolity. Op a 4 szt</t>
  </si>
  <si>
    <t>Trójkomorowy worek do wkłucia centralnego  bez zawartości elektrolitów o poj. 986 ml zawierający 8 g azotu ,  całkowitej 1100kcal. Zawierający mieszaninę 4 rodzajów emulsji tłuszczowej w tym olej rybi 15% , olej sojowy, MCT,olej z oliwek, węglowodany. Op a 4 szt</t>
  </si>
  <si>
    <t xml:space="preserve">Koncentrat 20g /100ml zawiera 8,2 g alaniny i 13,46 g glutaminy; 1 op. = 50 ml. </t>
  </si>
  <si>
    <t xml:space="preserve">Koncentrat 20g /100ml zawiera 8,2 g alaniny i 13,46 g glutaminy; 1 op. = 100ml. </t>
  </si>
  <si>
    <t xml:space="preserve">10% emulsja wysoko oczyszczonego oleju rybiego; 1op.= 100 ml . </t>
  </si>
  <si>
    <t xml:space="preserve">Worek trzykomorowy do żywienia pozajelitowego drogą obwodową zawierający roztwór aminokwasów, 20% emulsję tłuszczową LCT, węgloodany i elektrolity. Objętość 1440 ml, zawartość azotu 5,4 g, energię całkowita 1000 kcal, osmolarność poniżej 750  mosmol/l. </t>
  </si>
  <si>
    <t xml:space="preserve">Worek trzykomorowy do żywienia pozajelitowego drogą centralną zawierający roztwór aminokwasów, 20% emulsję tłuszczową LCT, węgloodany i elektrolity. Objętość 1540 ml, zawartość azotu  8,1 g, energią całkowitą 1400 kcal, osmolarność 1060 mosmol/l.  </t>
  </si>
  <si>
    <t>Kompletna dieta do żywienia dojelitowego, dla pacjentów z zaburzeniami wchłaniania. Wysokokaloryczna,bogatobiałkowa , bezresztkowa. Duża zawartość hydrolizatu serwatki. Wysoka zawartość MCT. Osmolarnosc 578 mOsmola/l. objętość 200 ml Op a 4 szt.</t>
  </si>
  <si>
    <t>Kompletna dieta  do żywienia pacjentów z zaburzeniami wchłaniania. Wysokokaloryczna, niskobiałkowa, bezresztkowa,niskosodowa. Oparta o białko serwatki, beztłuszczowa. Osmolarność 680 mOsmol/l. Butelka 200 ml, smak wiśnia. Op a 4 szt</t>
  </si>
  <si>
    <t xml:space="preserve">Zagęszczacz do żywności oraz napojów na bazie skrobi modyfikowanej, celulozy i gumy ksantanowej. Bezbarwny, pozbawiony zapachu oraz smaku. Mieszanka odporna na działanie amylazy. Nie zawiera laktozy oraz glutenu. Opakowanie 126 g </t>
  </si>
  <si>
    <t>10 % Emulsja tłuszczowa , pochodząca z oleju rybiego, źródło kwasów omega 3. poj 50ml</t>
  </si>
  <si>
    <t xml:space="preserve">Płyn fizjologiczny wieloelektrolitowy izotoniczny roztwór do infuzji, opakowanie z  dwoma portami zawierający jony Na+ 141mmol/l, Cl-109mmol/l, K+5mmol/lCa2+ 2mmol/l, octany, cytryniany, osmolarnośc 295mOsml/l. 1 szt= 500ml. </t>
  </si>
  <si>
    <t>Glucosum 5%  et  Natrii chloridum 0,9% 1:1 -roztwór do infuzji,  opakowanie z dwoma portami; 1szt=500ml.</t>
  </si>
  <si>
    <t xml:space="preserve">Mannitol roztw do inf 200mg/ml poj 100ml opakowanie szklane </t>
  </si>
  <si>
    <t>Paracetamol roztw do inf 1000mg/100ml butelka, op 10 szt 100ml</t>
  </si>
  <si>
    <t>Paracetamol roztw do inf 500mg/50ml butelka, op 10 szt 50ml</t>
  </si>
  <si>
    <t>Roztwór elektrolitów przeznaczony do stosowania u dzieci i młodzieży, stężenie kationów odpowiwdajace ich stężeniu w osoczu, zawierajacy węglowodany (10mg/ml) w postaci glukozy oraz octany butelka stojąca z dwoma niezależnymi portami 250ml op a 20 szt</t>
  </si>
  <si>
    <t xml:space="preserve">Roztwór elektrolitów przeznaczony do stosowania u dzieci i młodzieży, stężenie kationów odpowiwdajace ich stężeniu w osoczu, zawierajacy węglowodany (10mg/ml) w postaci glukozy oraz octany butelka stojąca z dwoma niezależnymi portami 500ml op a 10 szt </t>
  </si>
  <si>
    <t>Kompletna dieta wysokoenergetyczna (1,5 kcal/ml) przeznaczona dla pacjentów z chorobami nowotworowymi, bogatobiałkowa (10g białka/100 ml) o niskiej zawartości węglowodanów (31% energii pochodzenia węglowodanowego) i dużej zawartości błonnika, przeznaczona do żywienia drogą doustną. Z wysoką zawartością ω-3 kwasów tłuszczowych, tłuszczy MCT i antyoksydantów, o osmolarności do 435 mosmol/l, o smaku cappuccino lub owoców tropikalnych, 1 szt.= 200 ml.</t>
  </si>
  <si>
    <t>Preparat do żywienia pozajelitowego do podaży drogą żył centralnych, emulsja tłuszczowa 200mg/ml, zawierająca mieszaninę oleju sojowego LCT, oleju kokosowego MCT, oliwy z oliwek oraz oleju rybnego; butelka 250ml. Op 10 szt</t>
  </si>
  <si>
    <t xml:space="preserve">Koncentrat fosforanów organicznych do żywienia pozajelitowego 20ml 1 op = 20fiol. </t>
  </si>
  <si>
    <t>Kompletna dieta do żywienia dojelitowego, oligopeptydowa, zawierająca hydrolizat serwatki, ponad 50% tłuszczy MCT i ω-3 kwasy tłuszczowe, normokaloryczna 1 kcal/ml, bezresztkowa, o osmolarności do 300 , pojemność 1000ml</t>
  </si>
  <si>
    <t>Doustny suplement pokarmowy w postaci proszku, przeznaczony do rozpuszczania w płynach, o wysokiej zawartości glutaminy oraz związków przeciwutleniających (witamina C, witamina E, beta-karoten, cynk oraz selen). Nie zawiera laktozy oraz glutenu, o niskiej zawartości błonnika. op 30 sasz a 22,4g</t>
  </si>
  <si>
    <t>Kompletna dieta do żywienia dojelitowego, bogatobiałkowa – 22% energii białkowej, zawierająca białko kazeinowe i hydrolizat białka pszenicy, z glutaminą (1,00g/100ml) i argininą (0,67g/100ml), ponad 50% tłuszczy MCT i ω-3 kwasy tłuszczowe, bezresztkowa, normokaloryczna 1 kcal/ml, o osmolarności 270 mosmol/l, w worku zabezpieczonym samozasklepiającą się membraną, pojemność 500ml</t>
  </si>
  <si>
    <t>Dieta kompletna, hiperkaloryczna (1,5kcal/ml) w postaci napoju mlecznego, do leczenia żywieniowego drogą przewodu pokarmowego 200ml (różne smaki)</t>
  </si>
  <si>
    <t>Lidocaine h/chloride roztw do wstrz 10mg/ml, op 5 amp lub fiolek 20ml (1%)</t>
  </si>
  <si>
    <t>Trójkomorowy worek do żywienia 1206 ml pozajelitowego drogą żył obwodowych, zawierający 6,2g azotu, 800kcal energii całkowitej z emulsją tłuszczową LCT, MCT, oliwą z oliwek, kwasami omega -3,  Op a 4 szt</t>
  </si>
  <si>
    <t>Worek trójkomorowy do żywienia drogą żył centralnych, zawartość azotu 16 g, glukoza 250 g, 2200 kcal-energii całkowitej, osmolarność 1500mOsm/l. Zawierający emulsję tłuszczową LCT,MCT,oliwę z oliwek i kwasy omega 3, objetosc 1970 ml. Op x 4 szt</t>
  </si>
  <si>
    <t>Kompletna dieta doustna , podawana za pomocą łyżeczki, 1,5 kcal/ml, bogatobiałkowa ,4 poziom zagęszczenia. Zawiera LCT,MUFA, duża zawartość wapnia i witaminy D. Niska zawartość błonnika i sodu. Zalecenia: zaburzenia połykania, duże zapotrzebowanie na białko i energię. Różne smaki, op 4 x 125g</t>
  </si>
  <si>
    <t>Niekompletna dieta doustna, wysokoenergetyczna 1,5kcal/ml, 2 poziom zagęszczenia, zawiera LCT,MUFA,błonnik. Niska zawartośc sodu, bezglutenowa, wolna od laktozy, 430 mOsmol/l. Zalecana przy zaburzeniach połykania, smak waniliowy, op 4 x 200ml</t>
  </si>
  <si>
    <t>Niekompletna dieta doustna, wysokoenergetyczna 1,5kcal/ml, 1 poziom zagęszczenia, zawiera LCT,MUFA,błonnik. Niska zawartośc sodu, bezglutenowa, wolna od laktozy, 430 mOsmol/l. Zalecana przy zaburzeniach połykania, smak waniliowy, op 4x200ml</t>
  </si>
  <si>
    <t>CIPROFLOXACIN [0,2 G/100 ML] X 40 FLAK.</t>
  </si>
  <si>
    <t>Zestaw witamnin rozpuszczalnych w tłuszczach (z wit. K) do żywienia pozajelitowego 10 ml. Op a a 10 mpułek</t>
  </si>
  <si>
    <t>Worek trzykomorowy do żywienia pozajelitowego drogą obwodową. Zawartość  azotu 7,2 g, energia całkowita 1400kcal, emulsja tłuszczowa LCT pochodząca z oleju sojowego. Osmolarność 750mOsm/</t>
  </si>
  <si>
    <t>Worek trzykomorowy do żywienia pozajelitowego drogą obwodową. Zawartość  azotu 7,81 g, energia całkowita 1400kcal, emulsja tłuszczowa LCT ,MCT, oliwa z oliwek  i kwasy omega 3. Osmolarność 750mOsm/l. Op a 4 szt</t>
  </si>
  <si>
    <t>Worek trzykomorowy do żywienia pozajelitowego drogą obwodową. Zawartość  azotu 9,8 g, energia całkowita 1300 kcal, emulsja tłuszczowa LCT ,MCT, oliwa z oliwek i kwasy omega 3 . Osmolarność 850 mOsm/. Op a 4 szt</t>
  </si>
  <si>
    <t>Zestaw do przetoczeń żywienia pozajelitowego kompatybilny z oferowanymi pompami. Op a 15 szt</t>
  </si>
  <si>
    <t>j.m.</t>
  </si>
  <si>
    <t>BARLICKI
Ilość minimalna (j.m.)</t>
  </si>
  <si>
    <t>BARLICKI
Ilość podstawowa (j.m.)</t>
  </si>
  <si>
    <t>BARLICKI
Prawo opcji (j.m.)</t>
  </si>
  <si>
    <t>Producent</t>
  </si>
  <si>
    <t>Wielkość op. oferowanego (zgodnie z raportowaniem do ZSMOPL)</t>
  </si>
  <si>
    <t>BARLICKI
Oferowana ilość podstawowa (op.)</t>
  </si>
  <si>
    <t>BARLICKI
Oferowane prawo opcji (op.)</t>
  </si>
  <si>
    <t>USK nr 2
Ilość minimalna (j.m.)</t>
  </si>
  <si>
    <t>USK nr 2
Ilość podstawowa (j.m.)</t>
  </si>
  <si>
    <t>USK nr 2
Prawo opcji (j.m.)</t>
  </si>
  <si>
    <t>USK nr 2
Oferowana ilość podstawowa (op.)</t>
  </si>
  <si>
    <t>USK nr 2
Oferowane prawo opcji (op.)</t>
  </si>
  <si>
    <t xml:space="preserve">Cena netto za oferowane op. (zł) </t>
  </si>
  <si>
    <t>BARLICKI
Wartość podstawowa netto (zł)</t>
  </si>
  <si>
    <t>BARLICKI
Wartość podstawowa brutto (zł)</t>
  </si>
  <si>
    <t>BARLICKI
Wartość prawa opcji netto (zł)</t>
  </si>
  <si>
    <t>BARLICKI
Wartość prawa opcji brutto (zł)</t>
  </si>
  <si>
    <t>USK nr 2
Wartość podstawowa netto (zł)</t>
  </si>
  <si>
    <t>USK nr 2
Wartość podstawowa brutto (zł)</t>
  </si>
  <si>
    <t>USK nr 2
Wartość prawa opcji netto (zł)</t>
  </si>
  <si>
    <t>USK nr 2
Wartość prawa opcji brutto (zł)</t>
  </si>
  <si>
    <r>
      <t xml:space="preserve">Kompletna dieta do żywienia dojelitowego, wysokokaloryczna 1,5 kcal/ml, </t>
    </r>
    <r>
      <rPr>
        <b/>
        <sz val="9"/>
        <rFont val="Calibri"/>
        <family val="2"/>
        <charset val="238"/>
        <scheme val="minor"/>
      </rPr>
      <t>normobiałkowa,</t>
    </r>
    <r>
      <rPr>
        <sz val="9"/>
        <color theme="1"/>
        <rFont val="Calibri"/>
        <family val="2"/>
        <charset val="238"/>
        <scheme val="minor"/>
      </rPr>
      <t xml:space="preserve"> zawierająca białko kazeinowe i serwatkowe, tłuszcze MCT/LCT i ω-3 kwasy tłuszczowe, bezresztkowa, o osmolarności do 330 mosmol/l, </t>
    </r>
    <r>
      <rPr>
        <b/>
        <sz val="9"/>
        <rFont val="Calibri"/>
        <family val="2"/>
        <charset val="238"/>
        <scheme val="minor"/>
      </rPr>
      <t>w worku zabezpieczonym samozasklepiającą się membraną ; 1op. =500ml.</t>
    </r>
  </si>
  <si>
    <r>
      <t>Specjalistyczna, kompletna dieta do żywienia dojelitowego, dla pacjentów z niewydolnością wątroby,</t>
    </r>
    <r>
      <rPr>
        <b/>
        <sz val="9"/>
        <rFont val="Calibri"/>
        <family val="2"/>
        <charset val="238"/>
        <scheme val="minor"/>
      </rPr>
      <t xml:space="preserve"> o smaku neutralnym, zawierająca 44% aminokwasów rozgałęzionych</t>
    </r>
    <r>
      <rPr>
        <sz val="9"/>
        <rFont val="Calibri"/>
        <family val="2"/>
        <charset val="238"/>
        <scheme val="minor"/>
      </rPr>
      <t xml:space="preserve">, białko kazeinowe i sojowe, tłuszcze MCT, wysokokaloryczna 1,3 kcal/ml, bogatoresztkowa, </t>
    </r>
    <r>
      <rPr>
        <b/>
        <sz val="9"/>
        <rFont val="Calibri"/>
        <family val="2"/>
        <charset val="238"/>
        <scheme val="minor"/>
      </rPr>
      <t xml:space="preserve">niskosodowa,o osmolarności 330 mosmol/l, w worku zabezpieczonym samozasklepiającą się membraną ; 1op. =500ml. </t>
    </r>
  </si>
  <si>
    <r>
      <t xml:space="preserve">Kompletna dieta do żywienia dojelitowego, przeznaczona dla pacjentów chorych na cukrzycę, </t>
    </r>
    <r>
      <rPr>
        <b/>
        <sz val="9"/>
        <rFont val="Calibri"/>
        <family val="2"/>
        <charset val="238"/>
        <scheme val="minor"/>
      </rPr>
      <t>o niskiej zawartości węglowodanów (skrobia i fruktoza) 9,25 g /100m</t>
    </r>
    <r>
      <rPr>
        <sz val="9"/>
        <color theme="1"/>
        <rFont val="Calibri"/>
        <family val="2"/>
        <charset val="238"/>
        <scheme val="minor"/>
      </rPr>
      <t>l, o dużej  zawartości błonnika, zawierająca białka mleka,</t>
    </r>
    <r>
      <rPr>
        <b/>
        <sz val="9"/>
        <rFont val="Calibri"/>
        <family val="2"/>
        <charset val="238"/>
        <scheme val="minor"/>
      </rPr>
      <t xml:space="preserve"> ω-3 kwasy</t>
    </r>
    <r>
      <rPr>
        <sz val="9"/>
        <color theme="1"/>
        <rFont val="Calibri"/>
        <family val="2"/>
        <charset val="238"/>
        <scheme val="minor"/>
      </rPr>
      <t xml:space="preserve"> tłuszczowe, normokaloryczna 1 kcal/ml, </t>
    </r>
    <r>
      <rPr>
        <b/>
        <sz val="9"/>
        <rFont val="Calibri"/>
        <family val="2"/>
        <charset val="238"/>
        <scheme val="minor"/>
      </rPr>
      <t xml:space="preserve">w worku zabezpieczonym samozasklepiającą się membraną ; 1op. =500ml. </t>
    </r>
  </si>
  <si>
    <r>
      <t xml:space="preserve">Kompletna dieta do żywienia dojelitowego, oligopeptydowa, zawierająca hydrolizat serwatki, </t>
    </r>
    <r>
      <rPr>
        <b/>
        <sz val="9"/>
        <rFont val="Calibri"/>
        <family val="2"/>
        <charset val="238"/>
        <scheme val="minor"/>
      </rPr>
      <t>ponad 50% tłuszczy MCT i ω-3 kwasy tłuszczowe</t>
    </r>
    <r>
      <rPr>
        <sz val="9"/>
        <color theme="1"/>
        <rFont val="Calibri"/>
        <family val="2"/>
        <charset val="238"/>
        <scheme val="minor"/>
      </rPr>
      <t xml:space="preserve">, normokaloryczna 1 kcal/ml, bezresztkowa, o osmolarności </t>
    </r>
    <r>
      <rPr>
        <b/>
        <sz val="9"/>
        <rFont val="Calibri"/>
        <family val="2"/>
        <charset val="238"/>
        <scheme val="minor"/>
      </rPr>
      <t>do 300 mosmol/</t>
    </r>
    <r>
      <rPr>
        <sz val="9"/>
        <color theme="1"/>
        <rFont val="Calibri"/>
        <family val="2"/>
        <charset val="238"/>
        <scheme val="minor"/>
      </rPr>
      <t xml:space="preserve">l, </t>
    </r>
    <r>
      <rPr>
        <b/>
        <sz val="9"/>
        <rFont val="Calibri"/>
        <family val="2"/>
        <charset val="238"/>
        <scheme val="minor"/>
      </rPr>
      <t xml:space="preserve">w worku zabezpieczonym samozasklepiającą się membraną ; 1op. =500ml. </t>
    </r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</si>
  <si>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</si>
  <si>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</si>
  <si>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</si>
  <si>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</si>
  <si>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</si>
  <si>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</si>
  <si>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</si>
  <si>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</si>
  <si>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</si>
  <si>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</si>
  <si>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</si>
  <si>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</si>
  <si>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</si>
  <si>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</si>
  <si>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</si>
  <si>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</si>
  <si>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</si>
  <si>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</si>
  <si>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</si>
  <si>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</si>
  <si>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</si>
  <si>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</si>
  <si>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</si>
  <si>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</si>
  <si>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</si>
  <si>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</si>
  <si>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</si>
  <si>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</si>
  <si>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</si>
  <si>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</si>
  <si>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</si>
  <si>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</si>
  <si>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</si>
  <si>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</si>
  <si>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</si>
  <si>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</si>
  <si>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</si>
  <si>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</si>
  <si>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</si>
  <si>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</si>
  <si>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</si>
  <si>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</si>
  <si>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</si>
  <si>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</si>
  <si>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</si>
  <si>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</si>
  <si>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</si>
  <si>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</si>
  <si>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</si>
  <si>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</si>
  <si>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</si>
  <si>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</si>
  <si>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</si>
  <si>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</si>
  <si>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</si>
  <si>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</si>
  <si>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</si>
  <si>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</si>
  <si>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</si>
  <si>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</si>
  <si>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</si>
  <si>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</si>
  <si>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</si>
  <si>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</si>
  <si>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</si>
  <si>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RAZEM:</t>
  </si>
  <si>
    <t>19=13x17</t>
  </si>
  <si>
    <t>20=19+19x18</t>
  </si>
  <si>
    <t>21=14x17</t>
  </si>
  <si>
    <t>22=21+21x18</t>
  </si>
  <si>
    <t>23=15x17</t>
  </si>
  <si>
    <t>24=23+23x18</t>
  </si>
  <si>
    <t>25=16x17</t>
  </si>
  <si>
    <t>26=25+25x18</t>
  </si>
  <si>
    <t>ZAPOTRZEBOWANIE ZAMAWIAJĄCEGO</t>
  </si>
  <si>
    <t>WIELKOŚCI OFEROWANE PRZEZ WYKONAWCĘ</t>
  </si>
  <si>
    <t>fiol.</t>
  </si>
  <si>
    <t>Wartość podstawowa netto (zł)</t>
  </si>
  <si>
    <t>Wartość podstawowa brutto (zł)</t>
  </si>
  <si>
    <t>Wartość prawa opcji netto (zł)</t>
  </si>
  <si>
    <t>Wartość prawa opcji brutto (zł)</t>
  </si>
  <si>
    <t>BARLICKI</t>
  </si>
  <si>
    <t>USK nr 2</t>
  </si>
  <si>
    <t>80.</t>
  </si>
  <si>
    <t>124.</t>
  </si>
  <si>
    <t>126.</t>
  </si>
  <si>
    <t>139.</t>
  </si>
  <si>
    <t xml:space="preserve">                               </t>
  </si>
  <si>
    <t>Pakiet</t>
  </si>
  <si>
    <t>RAZEM CAŁOŚĆ</t>
  </si>
  <si>
    <t>RAZEM</t>
  </si>
  <si>
    <t xml:space="preserve"> </t>
  </si>
  <si>
    <t>MEROPENEM [0,5 G] X 10 FIOL.- ZAMAWIĄJĄCY WYMAGA STABILNOŚCI MINIMUM 4H W NACL 0,9%</t>
  </si>
  <si>
    <t>MEROPENEM [1 G] X 10 FIOL. ZAMAWIĄJĄCY WYMAGA STABILNOŚCI MINIMUM 4H W NACL 0,9%</t>
  </si>
  <si>
    <t>W PRZYPADKU ZAOFEROWANIA PRZEDMIOTU ZAMOWIENIA O DOPUSZCZONYCH PARAMETRACH, INNYCH NIŻ POWYŻEJ OPISANE, PROSZĘ UZUPEŁNIĆ ODRĘBNIE DLA KAŻDEJ POZYCJI:</t>
  </si>
  <si>
    <t>W pozycji …. zaoferowano towar zgodnie z odpowiedzią Zamawiającego nr …. z dnia …</t>
  </si>
  <si>
    <r>
      <rPr>
        <b/>
        <sz val="12"/>
        <color rgb="FFFF0000"/>
        <rFont val="Calibri"/>
        <family val="2"/>
        <charset val="238"/>
        <scheme val="minor"/>
      </rPr>
      <t xml:space="preserve">Proszę o pozostawienie jedynie pakietów, na kóre zostanie złożona oferta </t>
    </r>
    <r>
      <rPr>
        <b/>
        <sz val="9"/>
        <color theme="1"/>
        <rFont val="Calibri"/>
        <family val="2"/>
        <charset val="238"/>
        <scheme val="minor"/>
      </rPr>
      <t xml:space="preserve">
Kolumna pn. "zamawiana ilość" stanowi wielkośc zamówienia podstawowego 
Kolumna pn. "minimalne wykorzystanie" stanowi o minimalnej realizacji umowy i nie jest podstawą wyceny zamówienia
</t>
    </r>
    <r>
      <rPr>
        <b/>
        <sz val="12"/>
        <color rgb="FFFF0000"/>
        <rFont val="Calibri"/>
        <family val="2"/>
        <charset val="238"/>
        <scheme val="minor"/>
      </rPr>
      <t>!!! WAŻNE !!!</t>
    </r>
    <r>
      <rPr>
        <b/>
        <sz val="9"/>
        <color theme="1"/>
        <rFont val="Calibri"/>
        <family val="2"/>
        <charset val="238"/>
        <scheme val="minor"/>
      </rPr>
      <t xml:space="preserve"> Zamawiający zwraca uwagę, iż w Formularzu asortymentowo-cenowym kolumna „ilość podstawowa” i „prawo opcji” to zapotrzebowanie Zamawiającego (we wskazanej przez Zamawiającego j.m.), na podstawie którego Wykonawca powinien wskazać wielkość opakowania oferowanego i wyliczyć oferowaną ilość (opakowań) i wartość towaru zarówno w zamówieniu podstawowym jak i w prawie opcji.
Wartość netto i brutto winna być wyliczona dla ilości opakowań oferowanych.</t>
    </r>
  </si>
  <si>
    <r>
      <rPr>
        <strike/>
        <sz val="8"/>
        <color theme="1"/>
        <rFont val="Calibri"/>
        <family val="2"/>
        <charset val="238"/>
        <scheme val="minor"/>
      </rPr>
      <t>op.</t>
    </r>
    <r>
      <rPr>
        <sz val="9"/>
        <color theme="1"/>
        <rFont val="Calibri"/>
        <family val="2"/>
        <charset val="238"/>
        <scheme val="minor"/>
      </rPr>
      <t xml:space="preserve">
szt.</t>
    </r>
  </si>
  <si>
    <t>Strzykawka Enteralna  o pojemności 60ml przeznaczona tylko do obsługi żywienia drogą przewodu pokarmowego, nie zawiera lateksu.</t>
  </si>
  <si>
    <t>NOREPINEPHRINE [0,001 G/1 ML] X 10 AMP. Zarejestrowana do przechowywania w temperaturze pokojowej. Zamawiający wymaga, aby produkt posiadał, na podstawie ChPL, możliwość podania poza centralnym dostępem dożylnym również podanie do odpowiednio dużego obwodowego naczynia żylnego w sytuacji, gdy centralny dostęp dożylny jest ograniczony</t>
  </si>
  <si>
    <t>NOREPINEPHRINE [0,004 G/4 ML] X 5 AMP.Zarejestrowana do przechowywania w temperaturze pokojowej.  Zamawiający wymaga, aby produkt posiadał, na podstawie ChPL, możliwość podania poza centralnym dostępem dożylnym również podanie do odpowiednio dużego obwodowego naczynia żylnego w sytuacji, gdy centralny dostęp dożylny jest ograniczony.</t>
  </si>
  <si>
    <r>
      <rPr>
        <strike/>
        <sz val="8"/>
        <color theme="1"/>
        <rFont val="Calibri"/>
        <family val="2"/>
        <charset val="238"/>
        <scheme val="minor"/>
      </rPr>
      <t>200</t>
    </r>
    <r>
      <rPr>
        <b/>
        <sz val="9"/>
        <color theme="1"/>
        <rFont val="Calibri"/>
        <family val="2"/>
        <charset val="238"/>
        <scheme val="minor"/>
      </rPr>
      <t xml:space="preserve">
400</t>
    </r>
  </si>
  <si>
    <r>
      <rPr>
        <strike/>
        <sz val="8"/>
        <color theme="1"/>
        <rFont val="Calibri"/>
        <family val="2"/>
        <charset val="238"/>
        <scheme val="minor"/>
      </rPr>
      <t>100</t>
    </r>
    <r>
      <rPr>
        <sz val="9"/>
        <color theme="1"/>
        <rFont val="Calibri"/>
        <family val="2"/>
        <charset val="238"/>
        <scheme val="minor"/>
      </rPr>
      <t xml:space="preserve">
200</t>
    </r>
  </si>
  <si>
    <r>
      <rPr>
        <strike/>
        <sz val="8"/>
        <color theme="1"/>
        <rFont val="Calibri"/>
        <family val="2"/>
        <charset val="238"/>
        <scheme val="minor"/>
      </rPr>
      <t>400</t>
    </r>
    <r>
      <rPr>
        <b/>
        <sz val="9"/>
        <color theme="1"/>
        <rFont val="Calibri"/>
        <family val="2"/>
        <charset val="238"/>
        <scheme val="minor"/>
      </rPr>
      <t xml:space="preserve">
1700</t>
    </r>
  </si>
  <si>
    <r>
      <rPr>
        <strike/>
        <sz val="8"/>
        <color theme="1"/>
        <rFont val="Calibri"/>
        <family val="2"/>
        <charset val="238"/>
        <scheme val="minor"/>
      </rPr>
      <t>300</t>
    </r>
    <r>
      <rPr>
        <sz val="9"/>
        <color theme="1"/>
        <rFont val="Calibri"/>
        <family val="2"/>
        <charset val="238"/>
        <scheme val="minor"/>
      </rPr>
      <t xml:space="preserve">
1100</t>
    </r>
  </si>
  <si>
    <r>
      <rPr>
        <strike/>
        <sz val="8"/>
        <color theme="1"/>
        <rFont val="Calibri"/>
        <family val="2"/>
        <charset val="238"/>
        <scheme val="minor"/>
      </rPr>
      <t>2000</t>
    </r>
    <r>
      <rPr>
        <b/>
        <sz val="9"/>
        <color theme="1"/>
        <rFont val="Calibri"/>
        <family val="2"/>
        <charset val="238"/>
        <scheme val="minor"/>
      </rPr>
      <t xml:space="preserve">
2700</t>
    </r>
  </si>
  <si>
    <r>
      <rPr>
        <strike/>
        <sz val="8"/>
        <color theme="1"/>
        <rFont val="Calibri"/>
        <family val="2"/>
        <charset val="238"/>
        <scheme val="minor"/>
      </rPr>
      <t>2400</t>
    </r>
    <r>
      <rPr>
        <sz val="9"/>
        <color theme="1"/>
        <rFont val="Calibri"/>
        <family val="2"/>
        <charset val="238"/>
        <scheme val="minor"/>
      </rPr>
      <t xml:space="preserve">
2500</t>
    </r>
  </si>
  <si>
    <r>
      <rPr>
        <strike/>
        <sz val="8"/>
        <color theme="1"/>
        <rFont val="Calibri"/>
        <family val="2"/>
        <charset val="238"/>
        <scheme val="minor"/>
      </rPr>
      <t>1900</t>
    </r>
    <r>
      <rPr>
        <sz val="9"/>
        <color theme="1"/>
        <rFont val="Calibri"/>
        <family val="2"/>
        <charset val="238"/>
        <scheme val="minor"/>
      </rPr>
      <t xml:space="preserve">
2300</t>
    </r>
  </si>
  <si>
    <r>
      <rPr>
        <strike/>
        <sz val="8"/>
        <color theme="1"/>
        <rFont val="Calibri"/>
        <family val="2"/>
        <charset val="238"/>
        <scheme val="minor"/>
      </rPr>
      <t>5000</t>
    </r>
    <r>
      <rPr>
        <b/>
        <sz val="9"/>
        <color theme="1"/>
        <rFont val="Calibri"/>
        <family val="2"/>
        <charset val="238"/>
        <scheme val="minor"/>
      </rPr>
      <t xml:space="preserve">
7200</t>
    </r>
  </si>
  <si>
    <r>
      <rPr>
        <strike/>
        <sz val="8"/>
        <color theme="1"/>
        <rFont val="Calibri"/>
        <family val="2"/>
        <charset val="238"/>
        <scheme val="minor"/>
      </rPr>
      <t>2500</t>
    </r>
    <r>
      <rPr>
        <sz val="9"/>
        <color theme="1"/>
        <rFont val="Calibri"/>
        <family val="2"/>
        <charset val="238"/>
        <scheme val="minor"/>
      </rPr>
      <t xml:space="preserve">
3500</t>
    </r>
  </si>
  <si>
    <r>
      <rPr>
        <strike/>
        <sz val="8"/>
        <color theme="1"/>
        <rFont val="Calibri"/>
        <family val="2"/>
        <charset val="238"/>
        <scheme val="minor"/>
      </rPr>
      <t>5500</t>
    </r>
    <r>
      <rPr>
        <b/>
        <sz val="9"/>
        <color theme="1"/>
        <rFont val="Calibri"/>
        <family val="2"/>
        <charset val="238"/>
        <scheme val="minor"/>
      </rPr>
      <t xml:space="preserve">
11500</t>
    </r>
  </si>
  <si>
    <r>
      <rPr>
        <strike/>
        <sz val="8"/>
        <color theme="1"/>
        <rFont val="Calibri"/>
        <family val="2"/>
        <charset val="238"/>
        <scheme val="minor"/>
      </rPr>
      <t>4500</t>
    </r>
    <r>
      <rPr>
        <sz val="9"/>
        <color theme="1"/>
        <rFont val="Calibri"/>
        <family val="2"/>
        <charset val="238"/>
        <scheme val="minor"/>
      </rPr>
      <t xml:space="preserve">
8500</t>
    </r>
  </si>
  <si>
    <r>
      <rPr>
        <strike/>
        <sz val="8"/>
        <color theme="1"/>
        <rFont val="Calibri"/>
        <family val="2"/>
        <charset val="238"/>
        <scheme val="minor"/>
      </rPr>
      <t>23000</t>
    </r>
    <r>
      <rPr>
        <b/>
        <sz val="9"/>
        <color theme="1"/>
        <rFont val="Calibri"/>
        <family val="2"/>
        <charset val="238"/>
        <scheme val="minor"/>
      </rPr>
      <t xml:space="preserve">
25000</t>
    </r>
  </si>
  <si>
    <r>
      <rPr>
        <strike/>
        <sz val="9"/>
        <color theme="1"/>
        <rFont val="Calibri"/>
        <family val="2"/>
        <charset val="238"/>
        <scheme val="minor"/>
      </rPr>
      <t>15000</t>
    </r>
    <r>
      <rPr>
        <sz val="9"/>
        <color theme="1"/>
        <rFont val="Calibri"/>
        <family val="2"/>
        <charset val="238"/>
        <scheme val="minor"/>
      </rPr>
      <t xml:space="preserve">
16500</t>
    </r>
  </si>
  <si>
    <r>
      <rPr>
        <strike/>
        <sz val="8"/>
        <color theme="1"/>
        <rFont val="Calibri"/>
        <family val="2"/>
        <charset val="238"/>
        <scheme val="minor"/>
      </rPr>
      <t>25000</t>
    </r>
    <r>
      <rPr>
        <b/>
        <sz val="9"/>
        <color theme="1"/>
        <rFont val="Calibri"/>
        <family val="2"/>
        <charset val="238"/>
        <scheme val="minor"/>
      </rPr>
      <t xml:space="preserve">
45000</t>
    </r>
  </si>
  <si>
    <r>
      <rPr>
        <strike/>
        <sz val="8"/>
        <color theme="1"/>
        <rFont val="Calibri"/>
        <family val="2"/>
        <charset val="238"/>
        <scheme val="minor"/>
      </rPr>
      <t>22000</t>
    </r>
    <r>
      <rPr>
        <sz val="9"/>
        <color theme="1"/>
        <rFont val="Calibri"/>
        <family val="2"/>
        <charset val="238"/>
        <scheme val="minor"/>
      </rPr>
      <t xml:space="preserve">
37000</t>
    </r>
  </si>
  <si>
    <r>
      <rPr>
        <strike/>
        <sz val="8"/>
        <color theme="1"/>
        <rFont val="Calibri"/>
        <family val="2"/>
        <charset val="238"/>
        <scheme val="minor"/>
      </rPr>
      <t>60000</t>
    </r>
    <r>
      <rPr>
        <b/>
        <sz val="9"/>
        <color theme="1"/>
        <rFont val="Calibri"/>
        <family val="2"/>
        <charset val="238"/>
        <scheme val="minor"/>
      </rPr>
      <t xml:space="preserve">
82500</t>
    </r>
  </si>
  <si>
    <r>
      <rPr>
        <strike/>
        <sz val="8"/>
        <color theme="1"/>
        <rFont val="Calibri"/>
        <family val="2"/>
        <charset val="238"/>
        <scheme val="minor"/>
      </rPr>
      <t>23000</t>
    </r>
    <r>
      <rPr>
        <sz val="9"/>
        <color theme="1"/>
        <rFont val="Calibri"/>
        <family val="2"/>
        <charset val="238"/>
        <scheme val="minor"/>
      </rPr>
      <t xml:space="preserve">
34500</t>
    </r>
  </si>
  <si>
    <r>
      <rPr>
        <strike/>
        <sz val="9"/>
        <color theme="1"/>
        <rFont val="Calibri"/>
        <family val="2"/>
        <charset val="238"/>
        <scheme val="minor"/>
      </rPr>
      <t>37880</t>
    </r>
    <r>
      <rPr>
        <b/>
        <sz val="9"/>
        <color theme="1"/>
        <rFont val="Calibri"/>
        <family val="2"/>
        <charset val="238"/>
        <scheme val="minor"/>
      </rPr>
      <t xml:space="preserve">
75500</t>
    </r>
  </si>
  <si>
    <r>
      <rPr>
        <strike/>
        <sz val="8"/>
        <color theme="1"/>
        <rFont val="Calibri"/>
        <family val="2"/>
        <charset val="238"/>
        <scheme val="minor"/>
      </rPr>
      <t>30000</t>
    </r>
    <r>
      <rPr>
        <sz val="9"/>
        <color theme="1"/>
        <rFont val="Calibri"/>
        <family val="2"/>
        <charset val="238"/>
        <scheme val="minor"/>
      </rPr>
      <t xml:space="preserve">
55000</t>
    </r>
  </si>
  <si>
    <r>
      <rPr>
        <strike/>
        <sz val="8"/>
        <color theme="1"/>
        <rFont val="Calibri"/>
        <family val="2"/>
        <charset val="238"/>
        <scheme val="minor"/>
      </rPr>
      <t>27000</t>
    </r>
    <r>
      <rPr>
        <b/>
        <sz val="9"/>
        <color theme="1"/>
        <rFont val="Calibri"/>
        <family val="2"/>
        <charset val="238"/>
        <scheme val="minor"/>
      </rPr>
      <t xml:space="preserve">
33000</t>
    </r>
  </si>
  <si>
    <r>
      <rPr>
        <strike/>
        <sz val="8"/>
        <color theme="1"/>
        <rFont val="Calibri"/>
        <family val="2"/>
        <charset val="238"/>
        <scheme val="minor"/>
      </rPr>
      <t>14000</t>
    </r>
    <r>
      <rPr>
        <sz val="9"/>
        <color theme="1"/>
        <rFont val="Calibri"/>
        <family val="2"/>
        <charset val="238"/>
        <scheme val="minor"/>
      </rPr>
      <t xml:space="preserve">
15500</t>
    </r>
  </si>
  <si>
    <r>
      <rPr>
        <strike/>
        <sz val="8"/>
        <color theme="1"/>
        <rFont val="Calibri"/>
        <family val="2"/>
        <charset val="238"/>
        <scheme val="minor"/>
      </rPr>
      <t>16200</t>
    </r>
    <r>
      <rPr>
        <b/>
        <sz val="9"/>
        <color theme="1"/>
        <rFont val="Calibri"/>
        <family val="2"/>
        <charset val="238"/>
        <scheme val="minor"/>
      </rPr>
      <t xml:space="preserve">
31000</t>
    </r>
  </si>
  <si>
    <r>
      <rPr>
        <strike/>
        <sz val="8"/>
        <color theme="1"/>
        <rFont val="Calibri"/>
        <family val="2"/>
        <charset val="238"/>
        <scheme val="minor"/>
      </rPr>
      <t>12000</t>
    </r>
    <r>
      <rPr>
        <sz val="9"/>
        <color theme="1"/>
        <rFont val="Calibri"/>
        <family val="2"/>
        <charset val="238"/>
        <scheme val="minor"/>
      </rPr>
      <t xml:space="preserve">
22000</t>
    </r>
  </si>
  <si>
    <r>
      <rPr>
        <strike/>
        <sz val="8"/>
        <color theme="1"/>
        <rFont val="Calibri"/>
        <family val="2"/>
        <charset val="238"/>
        <scheme val="minor"/>
      </rPr>
      <t>9000</t>
    </r>
    <r>
      <rPr>
        <b/>
        <sz val="9"/>
        <color theme="1"/>
        <rFont val="Calibri"/>
        <family val="2"/>
        <charset val="238"/>
        <scheme val="minor"/>
      </rPr>
      <t xml:space="preserve">
23000</t>
    </r>
  </si>
  <si>
    <r>
      <rPr>
        <strike/>
        <sz val="8"/>
        <color theme="1"/>
        <rFont val="Calibri"/>
        <family val="2"/>
        <charset val="238"/>
        <scheme val="minor"/>
      </rPr>
      <t>4500</t>
    </r>
    <r>
      <rPr>
        <sz val="9"/>
        <color theme="1"/>
        <rFont val="Calibri"/>
        <family val="2"/>
        <charset val="238"/>
        <scheme val="minor"/>
      </rPr>
      <t xml:space="preserve">
13000</t>
    </r>
  </si>
  <si>
    <r>
      <rPr>
        <strike/>
        <sz val="8"/>
        <color theme="1"/>
        <rFont val="Calibri"/>
        <family val="2"/>
        <charset val="238"/>
        <scheme val="minor"/>
      </rPr>
      <t>56000</t>
    </r>
    <r>
      <rPr>
        <b/>
        <sz val="9"/>
        <color theme="1"/>
        <rFont val="Calibri"/>
        <family val="2"/>
        <charset val="238"/>
        <scheme val="minor"/>
      </rPr>
      <t xml:space="preserve">
65000</t>
    </r>
  </si>
  <si>
    <r>
      <rPr>
        <strike/>
        <sz val="8"/>
        <color theme="1"/>
        <rFont val="Calibri"/>
        <family val="2"/>
        <charset val="238"/>
        <scheme val="minor"/>
      </rPr>
      <t>40000</t>
    </r>
    <r>
      <rPr>
        <sz val="9"/>
        <color theme="1"/>
        <rFont val="Calibri"/>
        <family val="2"/>
        <charset val="238"/>
        <scheme val="minor"/>
      </rPr>
      <t xml:space="preserve">
45000</t>
    </r>
  </si>
  <si>
    <t>kod EAN</t>
  </si>
  <si>
    <t>PAKIET 1</t>
  </si>
  <si>
    <t>Woda do wstrzykiwań Fresenius 500 ml</t>
  </si>
  <si>
    <t>Aminosteril N-Hepa 8% 500 ml</t>
  </si>
  <si>
    <t>Glucosum 10% Fresenius 500 ml</t>
  </si>
  <si>
    <t>Glucosum 5 % Fresenius 250 ml</t>
  </si>
  <si>
    <t>Glucosum 5 % Fresenius 500 ml</t>
  </si>
  <si>
    <t>Natrium Chloratum 0,9% Fresenius 500 ml</t>
  </si>
  <si>
    <t>Natrium Chloratum 0,9% Fresenius 100 ml</t>
  </si>
  <si>
    <t>Natrium Chloratum 0,9% Fresenius 250 ml</t>
  </si>
  <si>
    <t>Glucosum 5% et Natrium Chloratum 0,9% 1:1 Fresenius 500 ml</t>
  </si>
  <si>
    <t>Glucosum 5 % Fresenius 100 ml</t>
  </si>
  <si>
    <t>Glucosum 20% Fresenius 250 ml</t>
  </si>
  <si>
    <t>Glucosum 20% Fresenius 500 ml</t>
  </si>
  <si>
    <t>Optilyte 500 ml</t>
  </si>
  <si>
    <t>10 % Dekstran 40 000 Fresenius 250 ml</t>
  </si>
  <si>
    <t>Mannitol 20% Fresenius 100 ml</t>
  </si>
  <si>
    <t>Paracetamol Kabi 100 ml</t>
  </si>
  <si>
    <t>Paracetamol Kabi 50 ml</t>
  </si>
  <si>
    <t>SmofKabiven extra Nitrogen 506 ml</t>
  </si>
  <si>
    <t>SmofKabiven extra Nitrogen 1012 ml</t>
  </si>
  <si>
    <t>SmofKabiven extra Nitrogen 1518 ml</t>
  </si>
  <si>
    <t>SmofKabiven Peripheral 1448 ml</t>
  </si>
  <si>
    <t>SmofKabiven Peripheral 1206 ml</t>
  </si>
  <si>
    <t>SmofKabiven 1477 ml</t>
  </si>
  <si>
    <t>SmofKabiven 1970 ml</t>
  </si>
  <si>
    <t>SmofKabiven Low Osmo Peripheral 1400 ml</t>
  </si>
  <si>
    <t>SmofKabiven Low Osmo Peripheral 850 ml</t>
  </si>
  <si>
    <t>SmofKabiven Low Osmo Peripheral 1950 ml</t>
  </si>
  <si>
    <t>SMOFlipid 250 ml</t>
  </si>
  <si>
    <t>SMOFlipid 500 ml</t>
  </si>
  <si>
    <t>Fresubin Hepa Drink 200 ml</t>
  </si>
  <si>
    <t>Fresubin Energy Drink 200 ml</t>
  </si>
  <si>
    <t>Supportan Drink 200 ml</t>
  </si>
  <si>
    <t>Supportan 500 ml</t>
  </si>
  <si>
    <t>Thick &amp; Easy Clear 126 g</t>
  </si>
  <si>
    <t>Fresubin Renal o smaku waniliowym 200 ml</t>
  </si>
  <si>
    <t>Fresubin Protein Powder 300 g</t>
  </si>
  <si>
    <t>Supliven 10 ml</t>
  </si>
  <si>
    <t>Vitalipid N Adult 10 ml</t>
  </si>
  <si>
    <t>Soluvit N 10 ml</t>
  </si>
  <si>
    <t>Glycophos 20 ml</t>
  </si>
  <si>
    <t>SmofKabiven 493 ml</t>
  </si>
  <si>
    <t>SmofKabiven 986 ml</t>
  </si>
  <si>
    <t>SmofKabiven EF 986 ml</t>
  </si>
  <si>
    <t>SmofKabiven Peripheral 1904 ml</t>
  </si>
  <si>
    <t>Dipeptiven 50 ml</t>
  </si>
  <si>
    <t>Dipeptiven 100 ml</t>
  </si>
  <si>
    <t>Omegaven 100 ml</t>
  </si>
  <si>
    <t>Kabiven Peripheral 1440 ml</t>
  </si>
  <si>
    <t>Kabiven Peripheral 1920 ml</t>
  </si>
  <si>
    <t>Kabiven 1540 ml</t>
  </si>
  <si>
    <t>Fresubin Energy 500 ml</t>
  </si>
  <si>
    <t>Fresubin Hepa 500 ml</t>
  </si>
  <si>
    <t>Diben 500 ml</t>
  </si>
  <si>
    <t>Survimed OPD 1.5 kcal Drink 200 ml</t>
  </si>
  <si>
    <t>Fresubin Jucy Drink 200 ml</t>
  </si>
  <si>
    <t>Survimed OPD 500 ml</t>
  </si>
  <si>
    <t>Survimed OPD 1000 ml</t>
  </si>
  <si>
    <t>Reconvan 500 ml</t>
  </si>
  <si>
    <t>Fresubin Yocreme 125 g</t>
  </si>
  <si>
    <t>Fresubin thickened Stage 2 200 ml</t>
  </si>
  <si>
    <t>Fresubin thickened Stage 1 200 ml</t>
  </si>
  <si>
    <t xml:space="preserve">Ambix nova Stationary Set zestaw Ambix nova Stationary Set </t>
  </si>
  <si>
    <t>Fresenius Kabi Polska Sp. z o.o.</t>
  </si>
  <si>
    <t>Fresenius Kabi Deutschland GmbH</t>
  </si>
  <si>
    <t>Fresenius Kabi AB</t>
  </si>
  <si>
    <t>Hormel Food Sales</t>
  </si>
  <si>
    <t>Fresenius Kabi AG</t>
  </si>
  <si>
    <t>Benelyte 250ml</t>
  </si>
  <si>
    <t>Benelyte 500ml</t>
  </si>
  <si>
    <t>Omegaven 50 ml</t>
  </si>
  <si>
    <t>5909991515799</t>
  </si>
  <si>
    <t>5909990226719</t>
  </si>
  <si>
    <t>5909991470432</t>
  </si>
  <si>
    <t>5909991468255</t>
  </si>
  <si>
    <t>5909991468231</t>
  </si>
  <si>
    <t>5909991455644</t>
  </si>
  <si>
    <t>5909991455675</t>
  </si>
  <si>
    <t>5909991455637</t>
  </si>
  <si>
    <t>5909991507411</t>
  </si>
  <si>
    <t>5909991468163</t>
  </si>
  <si>
    <t>5909991454135</t>
  </si>
  <si>
    <t>5909991454142</t>
  </si>
  <si>
    <t>5909991455415</t>
  </si>
  <si>
    <t>5909991375942</t>
  </si>
  <si>
    <t>5909990212811</t>
  </si>
  <si>
    <t>5909990863181</t>
  </si>
  <si>
    <t>5909990863143</t>
  </si>
  <si>
    <t>5909991342449</t>
  </si>
  <si>
    <t>5909991342425</t>
  </si>
  <si>
    <t>5909991342418</t>
  </si>
  <si>
    <t>5909990754823</t>
  </si>
  <si>
    <t>5909990723041</t>
  </si>
  <si>
    <t>5909990694501</t>
  </si>
  <si>
    <t>5909990694563</t>
  </si>
  <si>
    <t>5909991390051</t>
  </si>
  <si>
    <t>5909991390075</t>
  </si>
  <si>
    <t>5909991390068</t>
  </si>
  <si>
    <t>5909991407575</t>
  </si>
  <si>
    <t>5909991407551</t>
  </si>
  <si>
    <t>4051895041902</t>
  </si>
  <si>
    <t>4051895026671</t>
  </si>
  <si>
    <t>4051895022970</t>
  </si>
  <si>
    <t>4051895045078</t>
  </si>
  <si>
    <t>4051895000862</t>
  </si>
  <si>
    <t>5909991225759</t>
  </si>
  <si>
    <t>5909990272112</t>
  </si>
  <si>
    <t>5909990272211</t>
  </si>
  <si>
    <t>5909991410582</t>
  </si>
  <si>
    <t>5909990909858</t>
  </si>
  <si>
    <t>5909990694488</t>
  </si>
  <si>
    <t>5909990694433</t>
  </si>
  <si>
    <t>5909990723058</t>
  </si>
  <si>
    <t>5909990733019</t>
  </si>
  <si>
    <t>5909990733026</t>
  </si>
  <si>
    <t>5909990850921</t>
  </si>
  <si>
    <t>5909990053629</t>
  </si>
  <si>
    <t>5909990053636</t>
  </si>
  <si>
    <t>5909990049530</t>
  </si>
  <si>
    <t>4051895023809</t>
  </si>
  <si>
    <t>4051895037752</t>
  </si>
  <si>
    <t>4051895045429</t>
  </si>
  <si>
    <t>4051895029832</t>
  </si>
  <si>
    <t>4051895036618</t>
  </si>
  <si>
    <t>4051895045542</t>
  </si>
  <si>
    <t>4051895045566</t>
  </si>
  <si>
    <t>4051895016627</t>
  </si>
  <si>
    <t>4051895028095</t>
  </si>
  <si>
    <t>4051895015316</t>
  </si>
  <si>
    <t>4051895015279</t>
  </si>
  <si>
    <t>4250273737608</t>
  </si>
  <si>
    <t>5909991285234</t>
  </si>
  <si>
    <t>5909991285227</t>
  </si>
  <si>
    <t>5909990850914</t>
  </si>
  <si>
    <t>W pozycji 16 zaoferowano towar zgodnie z odpowiedzią Zamawiającego nr 105 z dnia 30.10.2024</t>
  </si>
  <si>
    <t>W pozycji 17 zaoferowano towar zgodnie z odpowiedzią Zamawiającego nr 105 z dnia 30.10.2024</t>
  </si>
  <si>
    <t>W pozycji 23 zaoferowano towar zgodnie z odpowiedzią Zamawiającego nr 106 z dnia 30.10.2024</t>
  </si>
  <si>
    <t>W pozycji 33 zaoferowano towar zgodnie z odpowiedzią Zamawiającego nr 107 z dnia 30.10.2024</t>
  </si>
  <si>
    <t>W pozycji 35 zaoferowano towar zgodnie z odpowiedzią Zamawiającego nr 108 z dnia 30.10.2024</t>
  </si>
  <si>
    <t>W pozycji 42 zaoferowano towar zgodnie z odpowiedzią Zamawiającego nr 109 z dnia 30.10.2024</t>
  </si>
  <si>
    <t>W pozycji 47 zaoferowano towar zgodnie z odpowiedzią Zamawiającego nr 110 z dnia 30.10.2024</t>
  </si>
  <si>
    <t>W pozycji 48 zaoferowano towar zgodnie z odpowiedzią Zamawiającego nr 110 z dnia 30.10.2024</t>
  </si>
  <si>
    <t>W pozycji 49 zaoferowano towar zgodnie z odpowiedzią Zamawiającego nr 110 z dnia 30.10.2024</t>
  </si>
  <si>
    <t>W pozycji 50 zaoferowano towar zgodnie z odpowiedzią Zamawiającego nr 110 z dnia 30.10.2024</t>
  </si>
  <si>
    <t>W pozycji 51 zaoferowano towar zgodnie z odpowiedzią Zamawiającego nr 111 z dnia 30.10.2024</t>
  </si>
  <si>
    <t>W pozycji 54 zaoferowano towar zgodnie z odpowiedzią Zamawiającego nr 112 z dnia 30.10.2024</t>
  </si>
  <si>
    <t>W pozycji 55 zaoferowano towar zgodnie z odpowiedzią Zamawiającego nr 113 z dnia 30.10.2024</t>
  </si>
  <si>
    <t>W pozycji 56 zaoferowano towar zgodnie z odpowiedzią Zamawiającego nr 114 z dnia 30.10.2024</t>
  </si>
  <si>
    <t>W pozycji 58 zaoferowano towar zgodnie z odpowiedzią Zamawiającego nr 115 z dnia 30.10.2024</t>
  </si>
  <si>
    <t>Zamawiający wymaga dostarczenia pomp do żywienia pozajelitowego w ilościach: USK nr 2 do 30 pomp; Barlicki do 25 pomp.
Wartość 1 użyczonej pompy, określa się na kwotę 5 551,46 netto / 5 995,58 brutto
Wartość 30 użyczonych pomp, które zostaną przekazane Zamawiającemu do użytkowania w ramach Pakietu nr 1 określa się na kwotę 166 543,80 netto / 179 867,40 brutto (dotyczy USK nr 2)
Wartość 25 użyczonych pomp, które zostaną przekazane Zamawiającemu do użytkowania w ramach Pakietu nr 1 określa się na kwotę 138 786,50 netto / 149 889,50 brutto (dotyczy Barlicki)</t>
  </si>
  <si>
    <t>PAKIET 3</t>
  </si>
  <si>
    <t>PAKIET 28</t>
  </si>
  <si>
    <t>PAKIET 43</t>
  </si>
  <si>
    <t>PAKIET 44</t>
  </si>
  <si>
    <t>PAKIET 47</t>
  </si>
  <si>
    <t>PAKIET 50</t>
  </si>
  <si>
    <t>PAKIET 51</t>
  </si>
  <si>
    <t>PAKIET 80</t>
  </si>
  <si>
    <t>PAKIET 124</t>
  </si>
  <si>
    <t>PAKIET 126</t>
  </si>
  <si>
    <t>PAKIET 139</t>
  </si>
  <si>
    <t>cappuccino: 4051895049960
owoce tropikalne: 4051895047508</t>
  </si>
  <si>
    <t>biszkopt: 4051895038247
cytryna: 4051895038186</t>
  </si>
  <si>
    <t>Versylene Fresenius NaCl 0,9% 500 ml</t>
  </si>
  <si>
    <t>Versylene Fresenius NaCl 0,9% 1000 ml</t>
  </si>
  <si>
    <t>Płyn Ringera Fresenius 500 ml</t>
  </si>
  <si>
    <t>Fresenius Kabi France</t>
  </si>
  <si>
    <t>Metronidazol 0,5% Fresenius 500 mg / 100 ml</t>
  </si>
  <si>
    <t>Ceftazidime Kabi 1000 mg / 10ml</t>
  </si>
  <si>
    <t>Ceftazidime Kabi 2000 mg / 50 ml</t>
  </si>
  <si>
    <t>Natrium chloratum 0,9% Kabi 10 ml</t>
  </si>
  <si>
    <t>Furosemide Kabi 20 mg / 2 ml</t>
  </si>
  <si>
    <t>Linezolid Kabi 600 mg / 300 ml</t>
  </si>
  <si>
    <t>Ciprofloxacin Kabi 200mg/100ml, roztwór do infuzji 100 ml</t>
  </si>
  <si>
    <t>Ciprofloxacin Kabi 400mg/200ml, roztwór do infuzji 200 ml</t>
  </si>
  <si>
    <t>5909991362331</t>
  </si>
  <si>
    <t>5909990860494</t>
  </si>
  <si>
    <t>5909990860562</t>
  </si>
  <si>
    <t>5909990735532</t>
  </si>
  <si>
    <t>5909990635788</t>
  </si>
  <si>
    <t>5909991243036</t>
  </si>
  <si>
    <t>5909990737109</t>
  </si>
  <si>
    <t>5909990737178</t>
  </si>
  <si>
    <t>3700443100011</t>
  </si>
  <si>
    <t>3700443100035</t>
  </si>
  <si>
    <t>5909991519810</t>
  </si>
  <si>
    <t>Amikacin Kabi, 5 mg/ml, roztwór do infuzji 500 mg / 100 ml</t>
  </si>
  <si>
    <t>Amikacin Kabi, 5 mg/ml, roztwór do infuzji 1000 mg / 200 ml</t>
  </si>
  <si>
    <t>Flumazenil Kabi 0,1 mg/ml roztwór do wstrzykiwań 5 ml</t>
  </si>
  <si>
    <t>5909991435172</t>
  </si>
  <si>
    <t>5909991435189</t>
  </si>
  <si>
    <t>5909990649709</t>
  </si>
  <si>
    <t>Propofol 1% MCT/LCT Fresenius 20 ml</t>
  </si>
  <si>
    <t>Propofol 2% MCT/LCT Fresenius 50 ml</t>
  </si>
  <si>
    <t>5909990420988</t>
  </si>
  <si>
    <t>5909990421084</t>
  </si>
  <si>
    <t>Meropenem Kabi 500 mg / 20 ml</t>
  </si>
  <si>
    <t>Meropenem Kabi 1000 mg / 20 ml</t>
  </si>
  <si>
    <t>Imipenem/Cilastatin Kabi (500 mg + 500 mg) / 20 ml</t>
  </si>
  <si>
    <t>Rocuronium Kabi 50 mg / 5 ml</t>
  </si>
  <si>
    <t>Rocuronium Kabi 100 mg / 10 ml</t>
  </si>
  <si>
    <t>5909990860197</t>
  </si>
  <si>
    <t>5909990860241</t>
  </si>
  <si>
    <t>5909990805600</t>
  </si>
  <si>
    <t>4052682075704</t>
  </si>
  <si>
    <t>4052682075711</t>
  </si>
  <si>
    <t>Levofloxacin Kabi 500 mg / 100 ml</t>
  </si>
  <si>
    <t>Clindamycin Kabi 300 mg / 2ml</t>
  </si>
  <si>
    <t>5909991074883</t>
  </si>
  <si>
    <t>5909990647071</t>
  </si>
  <si>
    <t>5909991464561</t>
  </si>
  <si>
    <t>5909991464530</t>
  </si>
  <si>
    <t>Noradrenaline Kabi 1 mg 1 ml</t>
  </si>
  <si>
    <t>Noradrenaline Kabi 4 mg 4 ml</t>
  </si>
  <si>
    <t>Lidocaine 1% Fresenius Kabi 5 ml</t>
  </si>
  <si>
    <t>Lidocaine 2% Fresenius Kabi 5 ml</t>
  </si>
  <si>
    <t>5909991384760</t>
  </si>
  <si>
    <t>5909991384913</t>
  </si>
  <si>
    <t>czarna porzeczka: 4051895043210
czekolada: 4051895043241
smak neutralny: 4051895043760
truskawka: 4051895043791
wanilia: 4051895043821</t>
  </si>
  <si>
    <t>Lidocaine 1% Fresenius Kabi 20 ml</t>
  </si>
  <si>
    <t>5909991384746</t>
  </si>
  <si>
    <t>Freka Connect ENFit/ProNeo 60 ml</t>
  </si>
  <si>
    <t>Freka Connect ENFit/ProNeo 10 ml</t>
  </si>
  <si>
    <t>W pozycji 2 zaoferowano towar zgodnie z odpowiedzią Zamawiającego nr 116 z dnia 30.10.2024</t>
  </si>
  <si>
    <t>czarna porzeczka: 4051895043210
czekolada: 4051895043241
truskawka: 4051895043791
wanilia: 4051895043821</t>
  </si>
  <si>
    <t>Glutamine Plus</t>
  </si>
  <si>
    <r>
      <t xml:space="preserve">Strzykawka Enteralna o pojemności </t>
    </r>
    <r>
      <rPr>
        <strike/>
        <sz val="8"/>
        <color theme="1"/>
        <rFont val="Calibri"/>
        <family val="2"/>
        <charset val="238"/>
        <scheme val="minor"/>
      </rPr>
      <t>60</t>
    </r>
    <r>
      <rPr>
        <sz val="9"/>
        <color theme="1"/>
        <rFont val="Calibri"/>
        <family val="2"/>
        <charset val="238"/>
        <scheme val="minor"/>
      </rPr>
      <t xml:space="preserve"> 10ml przeznaczona tylko do obsługi żywienia drogą przewodu pokarmowego, nie zawiera lateksu.</t>
    </r>
  </si>
  <si>
    <t>wyrób medyczny nie posiada kodu EAN</t>
  </si>
  <si>
    <t>METAMIZOLE [ 1G / 2 ML] X 5 AMP.</t>
  </si>
  <si>
    <t>METAMIZOLE [2,5 G/5 ML] X 5 AMP.</t>
  </si>
  <si>
    <t>Metamizole Kabi 2 ml</t>
  </si>
  <si>
    <t>Metamizole Kabi 5 ml</t>
  </si>
  <si>
    <t>5909991343088</t>
  </si>
  <si>
    <t>5909991343101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</si>
</sst>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#,##0.00\ [$zł-415];[Red]\-#,##0.00\ [$zł-415]"/>
    <numFmt numFmtId="166" formatCode="[$-415]General"/>
    <numFmt numFmtId="167" formatCode="[$-415]0%"/>
    <numFmt numFmtId="168" formatCode="_-* #,##0.00\ [$zł-415]_-;\-* #,##0.00\ [$zł-415]_-;_-* &quot;-&quot;??\ [$zł-415]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1"/>
      <color rgb="FF000000"/>
      <name val="Calibri"/>
      <family val="2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trike/>
      <sz val="8"/>
      <color theme="1"/>
      <name val="Calibri"/>
      <family val="2"/>
      <charset val="238"/>
      <scheme val="minor"/>
    </font>
    <font>
      <strike/>
      <sz val="9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33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7" fillId="0" borderId="0"/>
    <xf numFmtId="0" fontId="5" fillId="0" borderId="0"/>
    <xf numFmtId="0" fontId="8" fillId="0" borderId="0"/>
    <xf numFmtId="9" fontId="4" fillId="0" borderId="0" applyFont="0" applyFill="0" applyBorder="0" applyAlignment="0" applyProtection="0"/>
    <xf numFmtId="0" fontId="9" fillId="0" borderId="0"/>
    <xf numFmtId="44" fontId="5" fillId="0" borderId="0" applyFont="0" applyFill="0" applyBorder="0" applyAlignment="0" applyProtection="0"/>
    <xf numFmtId="0" fontId="10" fillId="0" borderId="0"/>
    <xf numFmtId="0" fontId="4" fillId="0" borderId="0"/>
    <xf numFmtId="44" fontId="9" fillId="0" borderId="0" applyFont="0" applyFill="0" applyBorder="0" applyAlignment="0" applyProtection="0"/>
    <xf numFmtId="0" fontId="11" fillId="0" borderId="0"/>
    <xf numFmtId="0" fontId="9" fillId="0" borderId="0"/>
    <xf numFmtId="0" fontId="9" fillId="0" borderId="0"/>
    <xf numFmtId="166" fontId="12" fillId="0" borderId="0" applyBorder="0" applyProtection="0"/>
    <xf numFmtId="0" fontId="4" fillId="0" borderId="0"/>
    <xf numFmtId="0" fontId="8" fillId="0" borderId="0"/>
    <xf numFmtId="0" fontId="15" fillId="0" borderId="0"/>
    <xf numFmtId="43" fontId="8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167" fontId="12" fillId="0" borderId="0" applyBorder="0" applyProtection="0"/>
    <xf numFmtId="0" fontId="5" fillId="0" borderId="0"/>
    <xf numFmtId="44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44" fontId="9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9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44" fontId="9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44" fontId="9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84">
    <xf numFmtId="0" fontId="0" fillId="0" borderId="0" xfId="0"/>
    <xf numFmtId="44" fontId="13" fillId="0" borderId="2" xfId="1" applyFont="1" applyFill="1" applyBorder="1" applyAlignment="1">
      <alignment horizontal="center" vertical="center" wrapText="1"/>
    </xf>
    <xf numFmtId="165" fontId="13" fillId="2" borderId="0" xfId="0" applyNumberFormat="1" applyFont="1" applyFill="1" applyAlignment="1">
      <alignment horizontal="center" vertical="center" wrapText="1"/>
    </xf>
    <xf numFmtId="44" fontId="13" fillId="0" borderId="0" xfId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center" wrapText="1"/>
    </xf>
    <xf numFmtId="165" fontId="13" fillId="2" borderId="2" xfId="0" applyNumberFormat="1" applyFont="1" applyFill="1" applyBorder="1" applyAlignment="1">
      <alignment horizontal="center" vertical="center" wrapText="1"/>
    </xf>
    <xf numFmtId="44" fontId="13" fillId="2" borderId="2" xfId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166" fontId="19" fillId="6" borderId="2" xfId="16" applyFont="1" applyFill="1" applyBorder="1" applyAlignment="1" applyProtection="1">
      <alignment horizontal="left" vertical="center" wrapText="1"/>
    </xf>
    <xf numFmtId="0" fontId="19" fillId="2" borderId="2" xfId="13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5" applyFont="1" applyFill="1" applyBorder="1" applyAlignment="1">
      <alignment horizontal="left" vertical="center" wrapText="1"/>
    </xf>
    <xf numFmtId="0" fontId="13" fillId="2" borderId="2" xfId="5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4" borderId="2" xfId="13" applyFont="1" applyFill="1" applyBorder="1" applyAlignment="1">
      <alignment horizontal="left" vertical="center" wrapText="1"/>
    </xf>
    <xf numFmtId="0" fontId="13" fillId="0" borderId="2" xfId="13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" fontId="13" fillId="2" borderId="2" xfId="3" applyNumberFormat="1" applyFont="1" applyFill="1" applyBorder="1" applyAlignment="1">
      <alignment horizontal="left" vertical="center" wrapText="1"/>
    </xf>
    <xf numFmtId="0" fontId="13" fillId="2" borderId="2" xfId="13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4" fontId="13" fillId="0" borderId="2" xfId="3" applyNumberFormat="1" applyFont="1" applyBorder="1" applyAlignment="1">
      <alignment horizontal="left" vertical="center" wrapText="1"/>
    </xf>
    <xf numFmtId="0" fontId="13" fillId="0" borderId="2" xfId="6" applyFont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" xfId="6" applyFont="1" applyBorder="1" applyAlignment="1">
      <alignment horizontal="left" vertical="center" wrapText="1"/>
    </xf>
    <xf numFmtId="4" fontId="13" fillId="0" borderId="0" xfId="3" applyNumberFormat="1" applyFont="1" applyAlignment="1">
      <alignment horizontal="left" vertical="center" wrapText="1"/>
    </xf>
    <xf numFmtId="0" fontId="13" fillId="0" borderId="0" xfId="6" applyFont="1" applyAlignment="1">
      <alignment horizontal="center" vertical="center" wrapText="1"/>
    </xf>
    <xf numFmtId="0" fontId="13" fillId="0" borderId="2" xfId="5" applyFont="1" applyBorder="1" applyAlignment="1">
      <alignment horizontal="left" vertical="center" wrapText="1"/>
    </xf>
    <xf numFmtId="166" fontId="13" fillId="5" borderId="2" xfId="16" applyFont="1" applyFill="1" applyBorder="1" applyAlignment="1" applyProtection="1">
      <alignment horizontal="left" vertical="center" wrapText="1"/>
    </xf>
    <xf numFmtId="3" fontId="13" fillId="7" borderId="2" xfId="0" applyNumberFormat="1" applyFont="1" applyFill="1" applyBorder="1" applyAlignment="1">
      <alignment horizontal="center" vertical="center"/>
    </xf>
    <xf numFmtId="3" fontId="17" fillId="7" borderId="2" xfId="0" applyNumberFormat="1" applyFont="1" applyFill="1" applyBorder="1" applyAlignment="1">
      <alignment horizontal="center" vertical="center" wrapText="1"/>
    </xf>
    <xf numFmtId="3" fontId="17" fillId="7" borderId="2" xfId="0" applyNumberFormat="1" applyFont="1" applyFill="1" applyBorder="1" applyAlignment="1">
      <alignment horizontal="center" vertical="center"/>
    </xf>
    <xf numFmtId="3" fontId="17" fillId="8" borderId="2" xfId="0" applyNumberFormat="1" applyFont="1" applyFill="1" applyBorder="1" applyAlignment="1">
      <alignment horizontal="center" vertical="center" wrapText="1"/>
    </xf>
    <xf numFmtId="3" fontId="17" fillId="8" borderId="2" xfId="0" applyNumberFormat="1" applyFont="1" applyFill="1" applyBorder="1" applyAlignment="1">
      <alignment horizontal="center" vertical="center"/>
    </xf>
    <xf numFmtId="168" fontId="13" fillId="7" borderId="2" xfId="1" applyNumberFormat="1" applyFont="1" applyFill="1" applyBorder="1" applyAlignment="1">
      <alignment horizontal="center" vertical="center" wrapText="1"/>
    </xf>
    <xf numFmtId="168" fontId="17" fillId="7" borderId="2" xfId="1" applyNumberFormat="1" applyFont="1" applyFill="1" applyBorder="1" applyAlignment="1">
      <alignment horizontal="center" vertical="center" wrapText="1"/>
    </xf>
    <xf numFmtId="168" fontId="17" fillId="7" borderId="2" xfId="1" applyNumberFormat="1" applyFont="1" applyFill="1" applyBorder="1" applyAlignment="1">
      <alignment horizontal="center" vertical="center"/>
    </xf>
    <xf numFmtId="168" fontId="17" fillId="8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44" fontId="6" fillId="0" borderId="2" xfId="1" applyFont="1" applyFill="1" applyBorder="1" applyAlignment="1">
      <alignment horizontal="center" vertical="center" wrapText="1"/>
    </xf>
    <xf numFmtId="164" fontId="6" fillId="7" borderId="2" xfId="0" applyNumberFormat="1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164" fontId="6" fillId="8" borderId="2" xfId="0" applyNumberFormat="1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164" fontId="13" fillId="7" borderId="8" xfId="0" applyNumberFormat="1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164" fontId="17" fillId="8" borderId="8" xfId="0" applyNumberFormat="1" applyFont="1" applyFill="1" applyBorder="1" applyAlignment="1">
      <alignment horizontal="center" vertical="center"/>
    </xf>
    <xf numFmtId="164" fontId="17" fillId="7" borderId="8" xfId="0" applyNumberFormat="1" applyFont="1" applyFill="1" applyBorder="1" applyAlignment="1">
      <alignment horizontal="center" vertical="center"/>
    </xf>
    <xf numFmtId="168" fontId="13" fillId="7" borderId="8" xfId="1" applyNumberFormat="1" applyFont="1" applyFill="1" applyBorder="1" applyAlignment="1">
      <alignment horizontal="center" vertical="center" wrapText="1"/>
    </xf>
    <xf numFmtId="168" fontId="17" fillId="7" borderId="8" xfId="1" applyNumberFormat="1" applyFont="1" applyFill="1" applyBorder="1" applyAlignment="1">
      <alignment horizontal="center" vertical="center" wrapText="1"/>
    </xf>
    <xf numFmtId="168" fontId="17" fillId="7" borderId="8" xfId="1" applyNumberFormat="1" applyFont="1" applyFill="1" applyBorder="1" applyAlignment="1">
      <alignment horizontal="center" vertical="center"/>
    </xf>
    <xf numFmtId="168" fontId="17" fillId="8" borderId="8" xfId="1" applyNumberFormat="1" applyFont="1" applyFill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/>
    </xf>
    <xf numFmtId="3" fontId="16" fillId="7" borderId="2" xfId="0" applyNumberFormat="1" applyFont="1" applyFill="1" applyBorder="1" applyAlignment="1">
      <alignment horizontal="center" vertical="center" wrapText="1"/>
    </xf>
    <xf numFmtId="3" fontId="16" fillId="7" borderId="2" xfId="0" applyNumberFormat="1" applyFont="1" applyFill="1" applyBorder="1" applyAlignment="1">
      <alignment horizontal="center" vertical="center"/>
    </xf>
    <xf numFmtId="3" fontId="16" fillId="8" borderId="2" xfId="0" applyNumberFormat="1" applyFont="1" applyFill="1" applyBorder="1" applyAlignment="1">
      <alignment horizontal="center" vertical="center" wrapText="1"/>
    </xf>
    <xf numFmtId="3" fontId="16" fillId="8" borderId="2" xfId="0" applyNumberFormat="1" applyFont="1" applyFill="1" applyBorder="1" applyAlignment="1">
      <alignment horizontal="center" vertical="center"/>
    </xf>
    <xf numFmtId="1" fontId="17" fillId="7" borderId="2" xfId="0" applyNumberFormat="1" applyFont="1" applyFill="1" applyBorder="1" applyAlignment="1">
      <alignment horizontal="center" vertical="center"/>
    </xf>
    <xf numFmtId="1" fontId="17" fillId="8" borderId="2" xfId="0" applyNumberFormat="1" applyFont="1" applyFill="1" applyBorder="1" applyAlignment="1">
      <alignment horizontal="center" vertical="center"/>
    </xf>
    <xf numFmtId="1" fontId="16" fillId="8" borderId="2" xfId="0" applyNumberFormat="1" applyFont="1" applyFill="1" applyBorder="1" applyAlignment="1">
      <alignment horizontal="center" vertical="center"/>
    </xf>
    <xf numFmtId="1" fontId="16" fillId="7" borderId="2" xfId="0" applyNumberFormat="1" applyFont="1" applyFill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4" fontId="16" fillId="0" borderId="10" xfId="1" applyFont="1" applyFill="1" applyBorder="1" applyAlignment="1">
      <alignment horizontal="center" vertical="center"/>
    </xf>
    <xf numFmtId="44" fontId="16" fillId="0" borderId="13" xfId="1" applyFont="1" applyFill="1" applyBorder="1" applyAlignment="1">
      <alignment horizontal="center" vertical="center"/>
    </xf>
    <xf numFmtId="44" fontId="17" fillId="0" borderId="2" xfId="1" applyFont="1" applyFill="1" applyBorder="1" applyAlignment="1">
      <alignment horizontal="center" vertical="center" wrapText="1"/>
    </xf>
    <xf numFmtId="166" fontId="19" fillId="6" borderId="2" xfId="16" applyFont="1" applyFill="1" applyBorder="1" applyAlignment="1" applyProtection="1">
      <alignment horizontal="center" vertical="center" wrapText="1"/>
    </xf>
    <xf numFmtId="0" fontId="13" fillId="0" borderId="2" xfId="18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44" fontId="16" fillId="0" borderId="19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9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9" fontId="6" fillId="0" borderId="2" xfId="2" applyFont="1" applyFill="1" applyBorder="1" applyAlignment="1">
      <alignment horizontal="center" vertical="center" wrapText="1"/>
    </xf>
    <xf numFmtId="1" fontId="21" fillId="2" borderId="2" xfId="16" applyNumberFormat="1" applyFont="1" applyFill="1" applyBorder="1" applyAlignment="1">
      <alignment horizontal="center" vertical="center" wrapText="1"/>
    </xf>
    <xf numFmtId="44" fontId="17" fillId="0" borderId="2" xfId="1" applyFont="1" applyFill="1" applyBorder="1" applyAlignment="1">
      <alignment horizontal="center" vertical="center"/>
    </xf>
    <xf numFmtId="0" fontId="17" fillId="0" borderId="6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/>
    </xf>
    <xf numFmtId="3" fontId="17" fillId="7" borderId="6" xfId="0" applyNumberFormat="1" applyFont="1" applyFill="1" applyBorder="1" applyAlignment="1">
      <alignment horizontal="center" vertical="center"/>
    </xf>
    <xf numFmtId="3" fontId="16" fillId="7" borderId="6" xfId="0" applyNumberFormat="1" applyFont="1" applyFill="1" applyBorder="1" applyAlignment="1">
      <alignment horizontal="center" vertical="center"/>
    </xf>
    <xf numFmtId="3" fontId="17" fillId="8" borderId="6" xfId="0" applyNumberFormat="1" applyFont="1" applyFill="1" applyBorder="1" applyAlignment="1">
      <alignment horizontal="center" vertical="center"/>
    </xf>
    <xf numFmtId="3" fontId="16" fillId="8" borderId="6" xfId="0" applyNumberFormat="1" applyFont="1" applyFill="1" applyBorder="1" applyAlignment="1">
      <alignment horizontal="center" vertical="center"/>
    </xf>
    <xf numFmtId="3" fontId="16" fillId="7" borderId="6" xfId="0" applyNumberFormat="1" applyFont="1" applyFill="1" applyBorder="1" applyAlignment="1">
      <alignment horizontal="center" vertical="center" wrapText="1"/>
    </xf>
    <xf numFmtId="3" fontId="17" fillId="7" borderId="6" xfId="0" applyNumberFormat="1" applyFont="1" applyFill="1" applyBorder="1" applyAlignment="1">
      <alignment horizontal="center" vertical="center" wrapText="1"/>
    </xf>
    <xf numFmtId="3" fontId="16" fillId="8" borderId="6" xfId="0" applyNumberFormat="1" applyFont="1" applyFill="1" applyBorder="1" applyAlignment="1">
      <alignment horizontal="center" vertical="center" wrapText="1"/>
    </xf>
    <xf numFmtId="3" fontId="17" fillId="8" borderId="6" xfId="0" applyNumberFormat="1" applyFont="1" applyFill="1" applyBorder="1" applyAlignment="1">
      <alignment horizontal="center" vertical="center" wrapText="1"/>
    </xf>
    <xf numFmtId="168" fontId="13" fillId="7" borderId="6" xfId="1" applyNumberFormat="1" applyFont="1" applyFill="1" applyBorder="1" applyAlignment="1">
      <alignment horizontal="center" vertical="center" wrapText="1"/>
    </xf>
    <xf numFmtId="168" fontId="17" fillId="7" borderId="6" xfId="1" applyNumberFormat="1" applyFont="1" applyFill="1" applyBorder="1" applyAlignment="1">
      <alignment horizontal="center" vertical="center" wrapText="1"/>
    </xf>
    <xf numFmtId="168" fontId="17" fillId="7" borderId="6" xfId="1" applyNumberFormat="1" applyFont="1" applyFill="1" applyBorder="1" applyAlignment="1">
      <alignment horizontal="center" vertical="center"/>
    </xf>
    <xf numFmtId="168" fontId="17" fillId="8" borderId="6" xfId="1" applyNumberFormat="1" applyFont="1" applyFill="1" applyBorder="1" applyAlignment="1">
      <alignment horizontal="center" vertical="center"/>
    </xf>
    <xf numFmtId="0" fontId="13" fillId="0" borderId="8" xfId="1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9" fontId="17" fillId="0" borderId="2" xfId="2" applyFont="1" applyFill="1" applyBorder="1" applyAlignment="1">
      <alignment horizontal="center" vertical="center" wrapText="1"/>
    </xf>
    <xf numFmtId="9" fontId="17" fillId="0" borderId="2" xfId="0" applyNumberFormat="1" applyFont="1" applyBorder="1" applyAlignment="1">
      <alignment horizontal="center" vertical="center"/>
    </xf>
    <xf numFmtId="9" fontId="17" fillId="0" borderId="8" xfId="0" applyNumberFormat="1" applyFont="1" applyBorder="1" applyAlignment="1">
      <alignment horizontal="center" vertical="center"/>
    </xf>
    <xf numFmtId="44" fontId="17" fillId="0" borderId="0" xfId="1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44" fontId="17" fillId="0" borderId="0" xfId="1" applyFont="1" applyFill="1" applyAlignment="1">
      <alignment horizontal="center" vertical="center"/>
    </xf>
    <xf numFmtId="9" fontId="17" fillId="0" borderId="0" xfId="0" applyNumberFormat="1" applyFont="1" applyAlignment="1">
      <alignment horizontal="center" vertical="center"/>
    </xf>
    <xf numFmtId="44" fontId="17" fillId="0" borderId="6" xfId="1" applyFont="1" applyFill="1" applyBorder="1" applyAlignment="1">
      <alignment horizontal="center" vertical="center"/>
    </xf>
    <xf numFmtId="44" fontId="13" fillId="0" borderId="2" xfId="1" applyFont="1" applyFill="1" applyBorder="1" applyAlignment="1" applyProtection="1">
      <alignment horizontal="center" vertical="center" wrapText="1"/>
    </xf>
    <xf numFmtId="9" fontId="13" fillId="0" borderId="2" xfId="0" applyNumberFormat="1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9" fontId="17" fillId="0" borderId="6" xfId="0" applyNumberFormat="1" applyFont="1" applyBorder="1" applyAlignment="1">
      <alignment horizontal="center" vertical="center"/>
    </xf>
    <xf numFmtId="164" fontId="17" fillId="7" borderId="2" xfId="0" applyNumberFormat="1" applyFont="1" applyFill="1" applyBorder="1" applyAlignment="1">
      <alignment horizontal="center" vertical="center"/>
    </xf>
    <xf numFmtId="16" fontId="17" fillId="0" borderId="2" xfId="0" applyNumberFormat="1" applyFont="1" applyBorder="1" applyAlignment="1">
      <alignment horizontal="center" vertical="center"/>
    </xf>
    <xf numFmtId="164" fontId="17" fillId="8" borderId="2" xfId="0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168" fontId="13" fillId="7" borderId="2" xfId="1" applyNumberFormat="1" applyFont="1" applyFill="1" applyBorder="1" applyAlignment="1">
      <alignment horizontal="center" vertical="center"/>
    </xf>
    <xf numFmtId="168" fontId="13" fillId="8" borderId="2" xfId="1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vertical="center" wrapText="1"/>
    </xf>
    <xf numFmtId="0" fontId="16" fillId="9" borderId="6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 wrapText="1"/>
    </xf>
    <xf numFmtId="49" fontId="16" fillId="1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0" xfId="3" applyFont="1" applyAlignment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/>
    </xf>
    <xf numFmtId="49" fontId="16" fillId="2" borderId="6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/>
    </xf>
    <xf numFmtId="3" fontId="13" fillId="7" borderId="6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44" fontId="17" fillId="0" borderId="6" xfId="1" applyFont="1" applyFill="1" applyBorder="1" applyAlignment="1">
      <alignment horizontal="center" vertical="center" wrapText="1"/>
    </xf>
    <xf numFmtId="9" fontId="17" fillId="0" borderId="6" xfId="2" applyFont="1" applyFill="1" applyBorder="1" applyAlignment="1">
      <alignment horizontal="center" vertical="center" wrapText="1"/>
    </xf>
    <xf numFmtId="168" fontId="17" fillId="8" borderId="7" xfId="1" applyNumberFormat="1" applyFont="1" applyFill="1" applyBorder="1" applyAlignment="1">
      <alignment horizontal="center" vertical="center"/>
    </xf>
    <xf numFmtId="168" fontId="17" fillId="8" borderId="9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64" fontId="17" fillId="2" borderId="0" xfId="0" applyNumberFormat="1" applyFont="1" applyFill="1" applyAlignment="1">
      <alignment vertical="center"/>
    </xf>
    <xf numFmtId="164" fontId="17" fillId="0" borderId="0" xfId="0" applyNumberFormat="1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44" fontId="6" fillId="0" borderId="2" xfId="1" applyFont="1" applyFill="1" applyBorder="1" applyAlignment="1">
      <alignment vertical="center" wrapText="1"/>
    </xf>
    <xf numFmtId="9" fontId="6" fillId="0" borderId="2" xfId="2" applyFont="1" applyFill="1" applyBorder="1" applyAlignment="1">
      <alignment vertical="center" wrapText="1"/>
    </xf>
    <xf numFmtId="0" fontId="16" fillId="0" borderId="12" xfId="0" applyFont="1" applyBorder="1" applyAlignment="1">
      <alignment vertical="center"/>
    </xf>
    <xf numFmtId="44" fontId="17" fillId="0" borderId="0" xfId="1" applyFont="1" applyFill="1" applyAlignment="1">
      <alignment vertical="center"/>
    </xf>
    <xf numFmtId="44" fontId="13" fillId="0" borderId="0" xfId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6" fillId="0" borderId="4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164" fontId="6" fillId="7" borderId="2" xfId="0" applyNumberFormat="1" applyFont="1" applyFill="1" applyBorder="1" applyAlignment="1">
      <alignment vertical="center" wrapText="1"/>
    </xf>
    <xf numFmtId="0" fontId="16" fillId="7" borderId="2" xfId="0" applyFont="1" applyFill="1" applyBorder="1" applyAlignment="1">
      <alignment vertical="center" wrapText="1"/>
    </xf>
    <xf numFmtId="164" fontId="6" fillId="8" borderId="2" xfId="0" applyNumberFormat="1" applyFont="1" applyFill="1" applyBorder="1" applyAlignment="1">
      <alignment vertical="center" wrapText="1"/>
    </xf>
    <xf numFmtId="0" fontId="16" fillId="8" borderId="2" xfId="0" applyFont="1" applyFill="1" applyBorder="1" applyAlignment="1">
      <alignment vertical="center" wrapText="1"/>
    </xf>
    <xf numFmtId="164" fontId="13" fillId="7" borderId="8" xfId="0" applyNumberFormat="1" applyFont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7" fillId="7" borderId="8" xfId="0" applyFont="1" applyFill="1" applyBorder="1" applyAlignment="1">
      <alignment vertical="center"/>
    </xf>
    <xf numFmtId="0" fontId="17" fillId="8" borderId="8" xfId="0" applyFont="1" applyFill="1" applyBorder="1" applyAlignment="1">
      <alignment vertical="center"/>
    </xf>
    <xf numFmtId="168" fontId="13" fillId="7" borderId="2" xfId="1" applyNumberFormat="1" applyFont="1" applyFill="1" applyBorder="1" applyAlignment="1">
      <alignment vertical="center" wrapText="1"/>
    </xf>
    <xf numFmtId="168" fontId="17" fillId="7" borderId="2" xfId="1" applyNumberFormat="1" applyFont="1" applyFill="1" applyBorder="1" applyAlignment="1">
      <alignment vertical="center" wrapText="1"/>
    </xf>
    <xf numFmtId="168" fontId="17" fillId="7" borderId="2" xfId="1" applyNumberFormat="1" applyFont="1" applyFill="1" applyBorder="1" applyAlignment="1">
      <alignment vertical="center"/>
    </xf>
    <xf numFmtId="168" fontId="17" fillId="8" borderId="2" xfId="1" applyNumberFormat="1" applyFont="1" applyFill="1" applyBorder="1" applyAlignment="1">
      <alignment vertical="center"/>
    </xf>
    <xf numFmtId="44" fontId="16" fillId="0" borderId="10" xfId="1" applyFont="1" applyFill="1" applyBorder="1" applyAlignment="1">
      <alignment vertical="center"/>
    </xf>
    <xf numFmtId="168" fontId="17" fillId="8" borderId="7" xfId="1" applyNumberFormat="1" applyFont="1" applyFill="1" applyBorder="1" applyAlignment="1">
      <alignment vertical="center"/>
    </xf>
    <xf numFmtId="0" fontId="13" fillId="0" borderId="2" xfId="3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168" fontId="13" fillId="7" borderId="8" xfId="1" applyNumberFormat="1" applyFont="1" applyFill="1" applyBorder="1" applyAlignment="1">
      <alignment vertical="center" wrapText="1"/>
    </xf>
    <xf numFmtId="168" fontId="17" fillId="7" borderId="8" xfId="1" applyNumberFormat="1" applyFont="1" applyFill="1" applyBorder="1" applyAlignment="1">
      <alignment vertical="center" wrapText="1"/>
    </xf>
    <xf numFmtId="168" fontId="17" fillId="7" borderId="8" xfId="1" applyNumberFormat="1" applyFont="1" applyFill="1" applyBorder="1" applyAlignment="1">
      <alignment vertical="center"/>
    </xf>
    <xf numFmtId="168" fontId="17" fillId="8" borderId="8" xfId="1" applyNumberFormat="1" applyFont="1" applyFill="1" applyBorder="1" applyAlignment="1">
      <alignment vertical="center"/>
    </xf>
    <xf numFmtId="0" fontId="13" fillId="0" borderId="0" xfId="6" applyFont="1" applyAlignment="1">
      <alignment vertical="center" wrapText="1"/>
    </xf>
    <xf numFmtId="164" fontId="13" fillId="2" borderId="0" xfId="0" applyNumberFormat="1" applyFont="1" applyFill="1" applyAlignment="1">
      <alignment vertical="center" wrapText="1"/>
    </xf>
    <xf numFmtId="164" fontId="17" fillId="2" borderId="0" xfId="0" applyNumberFormat="1" applyFont="1" applyFill="1" applyAlignment="1">
      <alignment vertical="center" wrapText="1"/>
    </xf>
    <xf numFmtId="0" fontId="6" fillId="7" borderId="2" xfId="0" applyFont="1" applyFill="1" applyBorder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168" fontId="13" fillId="7" borderId="6" xfId="1" applyNumberFormat="1" applyFont="1" applyFill="1" applyBorder="1" applyAlignment="1">
      <alignment vertical="center" wrapText="1"/>
    </xf>
    <xf numFmtId="168" fontId="17" fillId="7" borderId="6" xfId="1" applyNumberFormat="1" applyFont="1" applyFill="1" applyBorder="1" applyAlignment="1">
      <alignment vertical="center" wrapText="1"/>
    </xf>
    <xf numFmtId="168" fontId="17" fillId="7" borderId="6" xfId="1" applyNumberFormat="1" applyFont="1" applyFill="1" applyBorder="1" applyAlignment="1">
      <alignment vertical="center"/>
    </xf>
    <xf numFmtId="168" fontId="17" fillId="8" borderId="6" xfId="1" applyNumberFormat="1" applyFont="1" applyFill="1" applyBorder="1" applyAlignment="1">
      <alignment vertical="center"/>
    </xf>
    <xf numFmtId="0" fontId="16" fillId="9" borderId="2" xfId="0" applyFont="1" applyFill="1" applyBorder="1" applyAlignment="1">
      <alignment vertical="center"/>
    </xf>
    <xf numFmtId="0" fontId="13" fillId="2" borderId="2" xfId="3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6" fillId="2" borderId="8" xfId="0" applyNumberFormat="1" applyFont="1" applyFill="1" applyBorder="1" applyAlignment="1">
      <alignment vertical="center" wrapText="1"/>
    </xf>
    <xf numFmtId="0" fontId="13" fillId="8" borderId="8" xfId="0" applyFont="1" applyFill="1" applyBorder="1" applyAlignment="1">
      <alignment vertical="center" wrapText="1"/>
    </xf>
    <xf numFmtId="0" fontId="20" fillId="2" borderId="14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3" fillId="0" borderId="0" xfId="3" applyFont="1" applyAlignment="1">
      <alignment vertical="center" wrapText="1"/>
    </xf>
    <xf numFmtId="164" fontId="17" fillId="0" borderId="2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3" fontId="6" fillId="7" borderId="2" xfId="0" applyNumberFormat="1" applyFont="1" applyFill="1" applyBorder="1" applyAlignment="1">
      <alignment horizontal="center" vertical="center"/>
    </xf>
    <xf numFmtId="3" fontId="13" fillId="8" borderId="2" xfId="0" applyNumberFormat="1" applyFont="1" applyFill="1" applyBorder="1" applyAlignment="1">
      <alignment horizontal="center" vertical="center"/>
    </xf>
    <xf numFmtId="3" fontId="6" fillId="8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3" fontId="6" fillId="7" borderId="2" xfId="0" applyNumberFormat="1" applyFont="1" applyFill="1" applyBorder="1" applyAlignment="1">
      <alignment horizontal="center" vertical="center" wrapText="1"/>
    </xf>
    <xf numFmtId="3" fontId="13" fillId="7" borderId="2" xfId="0" applyNumberFormat="1" applyFont="1" applyFill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horizontal="center" vertical="center" wrapText="1"/>
    </xf>
    <xf numFmtId="3" fontId="13" fillId="8" borderId="2" xfId="0" applyNumberFormat="1" applyFont="1" applyFill="1" applyBorder="1" applyAlignment="1">
      <alignment horizontal="center" vertical="center" wrapText="1"/>
    </xf>
    <xf numFmtId="9" fontId="13" fillId="0" borderId="2" xfId="2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66" fontId="13" fillId="6" borderId="2" xfId="16" applyFont="1" applyFill="1" applyBorder="1" applyAlignment="1" applyProtection="1">
      <alignment horizontal="center" vertical="center" wrapText="1"/>
    </xf>
    <xf numFmtId="166" fontId="13" fillId="6" borderId="2" xfId="16" applyFont="1" applyFill="1" applyBorder="1" applyAlignment="1" applyProtection="1">
      <alignment horizontal="left" vertical="center" wrapText="1"/>
    </xf>
    <xf numFmtId="44" fontId="13" fillId="0" borderId="2" xfId="1" applyFont="1" applyFill="1" applyBorder="1" applyAlignment="1">
      <alignment horizontal="center" vertical="center"/>
    </xf>
    <xf numFmtId="3" fontId="13" fillId="7" borderId="2" xfId="13" applyNumberFormat="1" applyFont="1" applyFill="1" applyBorder="1" applyAlignment="1">
      <alignment horizontal="center" vertical="center" wrapText="1"/>
    </xf>
    <xf numFmtId="3" fontId="6" fillId="7" borderId="2" xfId="13" applyNumberFormat="1" applyFont="1" applyFill="1" applyBorder="1" applyAlignment="1">
      <alignment horizontal="center" vertical="center" wrapText="1"/>
    </xf>
    <xf numFmtId="3" fontId="13" fillId="7" borderId="2" xfId="16" applyNumberFormat="1" applyFont="1" applyFill="1" applyBorder="1" applyAlignment="1">
      <alignment horizontal="center" vertical="center" wrapText="1"/>
    </xf>
    <xf numFmtId="3" fontId="13" fillId="8" borderId="2" xfId="13" applyNumberFormat="1" applyFont="1" applyFill="1" applyBorder="1" applyAlignment="1">
      <alignment horizontal="center" vertical="center" wrapText="1"/>
    </xf>
    <xf numFmtId="3" fontId="6" fillId="8" borderId="2" xfId="13" applyNumberFormat="1" applyFont="1" applyFill="1" applyBorder="1" applyAlignment="1">
      <alignment horizontal="center" vertical="center" wrapText="1"/>
    </xf>
    <xf numFmtId="3" fontId="13" fillId="8" borderId="2" xfId="16" applyNumberFormat="1" applyFont="1" applyFill="1" applyBorder="1" applyAlignment="1">
      <alignment horizontal="center" vertical="center" wrapText="1"/>
    </xf>
    <xf numFmtId="9" fontId="13" fillId="0" borderId="8" xfId="0" applyNumberFormat="1" applyFont="1" applyBorder="1" applyAlignment="1">
      <alignment horizontal="center" vertical="center"/>
    </xf>
    <xf numFmtId="168" fontId="13" fillId="7" borderId="8" xfId="1" applyNumberFormat="1" applyFont="1" applyFill="1" applyBorder="1" applyAlignment="1">
      <alignment horizontal="center" vertical="center"/>
    </xf>
    <xf numFmtId="168" fontId="13" fillId="8" borderId="8" xfId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166" fontId="13" fillId="0" borderId="2" xfId="16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44" fontId="16" fillId="0" borderId="0" xfId="1" applyFont="1" applyFill="1" applyBorder="1" applyAlignment="1">
      <alignment horizontal="center" vertical="center"/>
    </xf>
    <xf numFmtId="0" fontId="17" fillId="0" borderId="0" xfId="0" applyFont="1"/>
    <xf numFmtId="0" fontId="17" fillId="0" borderId="8" xfId="0" applyFont="1" applyBorder="1" applyAlignment="1">
      <alignment horizontal="center" vertical="center"/>
    </xf>
    <xf numFmtId="0" fontId="17" fillId="0" borderId="2" xfId="0" applyFont="1" applyBorder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7" fillId="7" borderId="2" xfId="0" applyNumberFormat="1" applyFont="1" applyFill="1" applyBorder="1" applyAlignment="1">
      <alignment horizontal="center" vertical="center"/>
    </xf>
    <xf numFmtId="16" fontId="17" fillId="0" borderId="2" xfId="0" applyNumberFormat="1" applyFont="1" applyBorder="1" applyAlignment="1">
      <alignment horizontal="center" vertical="center"/>
    </xf>
    <xf numFmtId="164" fontId="17" fillId="8" borderId="2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/>
    </xf>
    <xf numFmtId="164" fontId="16" fillId="0" borderId="16" xfId="0" applyNumberFormat="1" applyFont="1" applyBorder="1" applyAlignment="1">
      <alignment horizontal="center" vertical="center"/>
    </xf>
    <xf numFmtId="164" fontId="16" fillId="0" borderId="1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4" fontId="16" fillId="0" borderId="7" xfId="0" applyNumberFormat="1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0" fontId="16" fillId="3" borderId="7" xfId="0" applyFont="1" applyFill="1" applyBorder="1" applyAlignment="1">
      <alignment horizontal="center"/>
    </xf>
    <xf numFmtId="0" fontId="16" fillId="3" borderId="20" xfId="0" applyFont="1" applyFill="1" applyBorder="1" applyAlignment="1">
      <alignment horizontal="center"/>
    </xf>
    <xf numFmtId="0" fontId="16" fillId="3" borderId="11" xfId="0" applyFont="1" applyFill="1" applyBorder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/>
    </xf>
    <xf numFmtId="0" fontId="23" fillId="0" borderId="0" xfId="0" applyFont="1" applyAlignment="1">
      <alignment horizontal="left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</cellXfs>
  <cellStyles count="66">
    <cellStyle name="Dziesiętny 2" xfId="20" xr:uid="{00000000-0005-0000-0000-000001000000}"/>
    <cellStyle name="Dziesiętny 2 2" xfId="49" xr:uid="{2735AE8B-4AF2-4AD1-931E-5FBE67FAB721}"/>
    <cellStyle name="Dziesiętny 3" xfId="53" xr:uid="{7F93641C-C4B0-4A44-94A9-82AA321437E1}"/>
    <cellStyle name="Excel Built-in Normal" xfId="16" xr:uid="{00000000-0005-0000-0000-000002000000}"/>
    <cellStyle name="Excel Built-in Percent" xfId="27" xr:uid="{00000000-0005-0000-0000-000003000000}"/>
    <cellStyle name="Normal 7" xfId="11" xr:uid="{00000000-0005-0000-0000-000005000000}"/>
    <cellStyle name="Normal 7 2" xfId="34" xr:uid="{00000000-0005-0000-0000-000006000000}"/>
    <cellStyle name="Normal 7 2 2" xfId="59" xr:uid="{64F5E1A7-3AF8-427F-8C22-CAC07A308874}"/>
    <cellStyle name="Normal 7 3" xfId="46" xr:uid="{2B1D2519-C90D-4407-8493-FE51C0CB44D7}"/>
    <cellStyle name="Normalny" xfId="0" builtinId="0"/>
    <cellStyle name="Normalny 10" xfId="19" xr:uid="{00000000-0005-0000-0000-000008000000}"/>
    <cellStyle name="Normalny 10 2" xfId="37" xr:uid="{00000000-0005-0000-0000-000009000000}"/>
    <cellStyle name="Normalny 2" xfId="5" xr:uid="{00000000-0005-0000-0000-00000A000000}"/>
    <cellStyle name="Normalny 3" xfId="6" xr:uid="{00000000-0005-0000-0000-00000B000000}"/>
    <cellStyle name="Normalny 3 2" xfId="18" xr:uid="{00000000-0005-0000-0000-00000C000000}"/>
    <cellStyle name="Normalny 3 5" xfId="28" xr:uid="{00000000-0005-0000-0000-00000D000000}"/>
    <cellStyle name="Normalny 4" xfId="21" xr:uid="{00000000-0005-0000-0000-00000E000000}"/>
    <cellStyle name="Normalny 4 2" xfId="38" xr:uid="{00000000-0005-0000-0000-00000F000000}"/>
    <cellStyle name="Normalny 4 2 2" xfId="3" xr:uid="{00000000-0005-0000-0000-000010000000}"/>
    <cellStyle name="Normalny 4 2 2 2" xfId="31" xr:uid="{00000000-0005-0000-0000-000011000000}"/>
    <cellStyle name="Normalny 4 2 2 2 2" xfId="56" xr:uid="{F44AC445-9E23-4736-B192-C10EE553F8D1}"/>
    <cellStyle name="Normalny 4 2 2 3" xfId="43" xr:uid="{EE2B6786-762D-4C49-B4BA-E848DA1D9C6B}"/>
    <cellStyle name="Normalny 4 2 3" xfId="62" xr:uid="{88B0C3E7-3217-48A9-B557-D50ADD3903D7}"/>
    <cellStyle name="Normalny 4 3" xfId="50" xr:uid="{6809263C-A182-45D7-B5FB-1B39505F771E}"/>
    <cellStyle name="Normalny 5" xfId="4" xr:uid="{00000000-0005-0000-0000-000012000000}"/>
    <cellStyle name="Normalny 6" xfId="17" xr:uid="{00000000-0005-0000-0000-000013000000}"/>
    <cellStyle name="Normalny 6 2" xfId="36" xr:uid="{00000000-0005-0000-0000-000014000000}"/>
    <cellStyle name="Normalny 6 2 2" xfId="61" xr:uid="{FB17A7B6-2782-40D9-99BE-162C170A1B25}"/>
    <cellStyle name="Normalny 6 3" xfId="48" xr:uid="{52CA5212-2391-4964-B97A-ABE89DF24B1F}"/>
    <cellStyle name="Normalny 7" xfId="10" xr:uid="{00000000-0005-0000-0000-000015000000}"/>
    <cellStyle name="Normalny 8" xfId="22" xr:uid="{00000000-0005-0000-0000-000016000000}"/>
    <cellStyle name="Normalny 8 2" xfId="23" xr:uid="{00000000-0005-0000-0000-000017000000}"/>
    <cellStyle name="Normalny 8 2 2" xfId="8" xr:uid="{00000000-0005-0000-0000-000018000000}"/>
    <cellStyle name="Normalny 9" xfId="14" xr:uid="{00000000-0005-0000-0000-000019000000}"/>
    <cellStyle name="Normalny 9 2" xfId="15" xr:uid="{00000000-0005-0000-0000-00001A000000}"/>
    <cellStyle name="Normalny_Arkusz1" xfId="13" xr:uid="{00000000-0005-0000-0000-00001C000000}"/>
    <cellStyle name="Procentowy" xfId="2" builtinId="5"/>
    <cellStyle name="Procentowy 2" xfId="24" xr:uid="{00000000-0005-0000-0000-00001E000000}"/>
    <cellStyle name="Procentowy 4" xfId="25" xr:uid="{00000000-0005-0000-0000-00001F000000}"/>
    <cellStyle name="Procentowy 4 2" xfId="7" xr:uid="{00000000-0005-0000-0000-000020000000}"/>
    <cellStyle name="Procentowy 4 2 2" xfId="32" xr:uid="{00000000-0005-0000-0000-000021000000}"/>
    <cellStyle name="Procentowy 4 2 2 2" xfId="57" xr:uid="{A147A67B-B69C-46E7-B3F2-690BE4539671}"/>
    <cellStyle name="Procentowy 4 2 3" xfId="44" xr:uid="{34758498-DC74-446A-9500-B316ECC64FAD}"/>
    <cellStyle name="Procentowy 4 3" xfId="39" xr:uid="{00000000-0005-0000-0000-000022000000}"/>
    <cellStyle name="Procentowy 4 3 2" xfId="63" xr:uid="{1BBF39A0-CA35-4A96-A9C6-9598B1B34A1E}"/>
    <cellStyle name="Procentowy 4 4" xfId="51" xr:uid="{EE641701-B9DE-4FB4-86C3-337CA7352B13}"/>
    <cellStyle name="Walutowy" xfId="1" builtinId="4"/>
    <cellStyle name="Walutowy 2" xfId="26" xr:uid="{00000000-0005-0000-0000-000024000000}"/>
    <cellStyle name="Walutowy 2 2" xfId="40" xr:uid="{00000000-0005-0000-0000-000025000000}"/>
    <cellStyle name="Walutowy 2 2 2" xfId="64" xr:uid="{FE9A1DDC-42EA-4DDC-8909-6B705E066AF9}"/>
    <cellStyle name="Walutowy 2 3" xfId="52" xr:uid="{3DDAC082-A9D2-4917-BA7A-FAC19262869D}"/>
    <cellStyle name="Walutowy 3" xfId="12" xr:uid="{00000000-0005-0000-0000-000026000000}"/>
    <cellStyle name="Walutowy 3 2" xfId="35" xr:uid="{00000000-0005-0000-0000-000027000000}"/>
    <cellStyle name="Walutowy 3 2 2" xfId="60" xr:uid="{E8AC8760-515B-4C48-B185-AF07CA67F787}"/>
    <cellStyle name="Walutowy 3 3" xfId="47" xr:uid="{FF6FD8B6-26E7-497A-B85C-4AE688EBFCAB}"/>
    <cellStyle name="Walutowy 4" xfId="9" xr:uid="{00000000-0005-0000-0000-000028000000}"/>
    <cellStyle name="Walutowy 4 2" xfId="33" xr:uid="{00000000-0005-0000-0000-000029000000}"/>
    <cellStyle name="Walutowy 4 2 2" xfId="58" xr:uid="{0404DA0A-FE98-4D8B-B7E7-2101BD7F915C}"/>
    <cellStyle name="Walutowy 4 3" xfId="45" xr:uid="{71545AB5-640E-45A8-AE67-4AFE1719892B}"/>
    <cellStyle name="Walutowy 5" xfId="30" xr:uid="{00000000-0005-0000-0000-00002A000000}"/>
    <cellStyle name="Walutowy 5 2" xfId="55" xr:uid="{CC1DFCE0-5DB9-4AB3-9ACB-FBB6974D8074}"/>
    <cellStyle name="Walutowy 6" xfId="29" xr:uid="{00000000-0005-0000-0000-00002B000000}"/>
    <cellStyle name="Walutowy 6 2" xfId="41" xr:uid="{00000000-0005-0000-0000-00002C000000}"/>
    <cellStyle name="Walutowy 6 2 2" xfId="65" xr:uid="{FA59B48A-4483-46E8-B7AF-FCB6BB804949}"/>
    <cellStyle name="Walutowy 6 3" xfId="54" xr:uid="{61A4E96C-ED91-47A5-A949-1EDE8683768B}"/>
    <cellStyle name="Walutowy 7" xfId="42" xr:uid="{71CD3BA5-0A02-47A3-8705-A26174C22DA3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1857375</xdr:colOff>
      <xdr:row>216</xdr:row>
      <xdr:rowOff>0</xdr:rowOff>
    </xdr:from>
    <xdr:ext cx="76200" cy="2286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1AB91D69-2496-4519-BB59-A0215F476512}"/>
            </a:ext>
          </a:extLst>
        </xdr:cNvPr>
        <xdr:cNvSpPr>
          <a:spLocks noChangeArrowheads="1"/>
        </xdr:cNvSpPr>
      </xdr:nvSpPr>
      <xdr:spPr bwMode="auto">
        <a:xfrm>
          <a:off x="2171700" y="1830324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230</xdr:row>
      <xdr:rowOff>0</xdr:rowOff>
    </xdr:from>
    <xdr:ext cx="76200" cy="228600"/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FAEEB259-8284-4A04-B08A-3A79E6EA10F2}"/>
            </a:ext>
          </a:extLst>
        </xdr:cNvPr>
        <xdr:cNvSpPr>
          <a:spLocks noChangeArrowheads="1"/>
        </xdr:cNvSpPr>
      </xdr:nvSpPr>
      <xdr:spPr bwMode="auto">
        <a:xfrm>
          <a:off x="1219200" y="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2821641</xdr:colOff>
      <xdr:row>230</xdr:row>
      <xdr:rowOff>0</xdr:rowOff>
    </xdr:from>
    <xdr:ext cx="76200" cy="22860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7AB0BD9B-3596-4642-8618-C21694FD0D89}"/>
            </a:ext>
          </a:extLst>
        </xdr:cNvPr>
        <xdr:cNvSpPr>
          <a:spLocks noChangeArrowheads="1"/>
        </xdr:cNvSpPr>
      </xdr:nvSpPr>
      <xdr:spPr bwMode="auto">
        <a:xfrm>
          <a:off x="3426759" y="849316236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230</xdr:row>
      <xdr:rowOff>0</xdr:rowOff>
    </xdr:from>
    <xdr:ext cx="76200" cy="228600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431D02A7-44F7-4BA9-9537-87017757B8FD}"/>
            </a:ext>
          </a:extLst>
        </xdr:cNvPr>
        <xdr:cNvSpPr>
          <a:spLocks noChangeArrowheads="1"/>
        </xdr:cNvSpPr>
      </xdr:nvSpPr>
      <xdr:spPr bwMode="auto">
        <a:xfrm>
          <a:off x="1219200" y="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189"/>
  <sheetViews>
    <sheetView tabSelected="1" zoomScale="85" zoomScaleNormal="85" workbookViewId="0">
      <selection sqref="A1:AA1"/>
    </sheetView>
  </sheetViews>
  <sheetFormatPr defaultColWidth="9.109375" defaultRowHeight="12" x14ac:dyDescent="0.3"/>
  <cols>
    <col min="1" max="1" width="6" style="90" bestFit="1" customWidth="1"/>
    <col min="2" max="2" width="45.109375" style="86" customWidth="1"/>
    <col min="3" max="3" width="9.5546875" style="86" customWidth="1"/>
    <col min="4" max="4" width="12.109375" style="86" bestFit="1" customWidth="1"/>
    <col min="5" max="5" width="10" style="86" customWidth="1"/>
    <col min="6" max="6" width="9.109375" style="86"/>
    <col min="7" max="7" width="8.5546875" style="86" bestFit="1" customWidth="1"/>
    <col min="8" max="8" width="10" style="86" bestFit="1" customWidth="1"/>
    <col min="9" max="9" width="9.109375" style="86"/>
    <col min="10" max="10" width="9.33203125" style="162" customWidth="1"/>
    <col min="11" max="11" width="20.6640625" style="162" customWidth="1"/>
    <col min="12" max="12" width="14.109375" style="89" bestFit="1" customWidth="1"/>
    <col min="13" max="13" width="14.5546875" style="86" customWidth="1"/>
    <col min="14" max="14" width="13" style="86" customWidth="1"/>
    <col min="15" max="15" width="12.44140625" style="86" customWidth="1"/>
    <col min="16" max="16" width="12.88671875" style="86" bestFit="1" customWidth="1"/>
    <col min="17" max="17" width="10.88671875" style="120" customWidth="1"/>
    <col min="18" max="18" width="6.6640625" style="89" bestFit="1" customWidth="1"/>
    <col min="19" max="19" width="15.88671875" style="86" customWidth="1"/>
    <col min="20" max="20" width="15.44140625" style="86" customWidth="1"/>
    <col min="21" max="21" width="13.88671875" style="86" customWidth="1"/>
    <col min="22" max="22" width="13" style="86" customWidth="1"/>
    <col min="23" max="23" width="15.44140625" style="86" customWidth="1"/>
    <col min="24" max="24" width="15.33203125" style="86" customWidth="1"/>
    <col min="25" max="25" width="13.33203125" style="86" customWidth="1"/>
    <col min="26" max="26" width="14.5546875" style="86" customWidth="1"/>
    <col min="27" max="27" width="9.109375" style="162"/>
    <col min="28" max="28" width="4" style="86" bestFit="1" customWidth="1"/>
    <col min="29" max="32" width="12.5546875" style="86" bestFit="1" customWidth="1"/>
    <col min="33" max="33" width="4" style="86" bestFit="1" customWidth="1"/>
    <col min="34" max="16384" width="9.109375" style="86"/>
  </cols>
  <sheetData>
    <row r="1" spans="1:27" ht="108" customHeight="1" x14ac:dyDescent="0.3">
      <c r="A1" s="265" t="s">
        <v>218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</row>
    <row r="2" spans="1:27" x14ac:dyDescent="0.3">
      <c r="C2" s="258" t="s">
        <v>196</v>
      </c>
      <c r="D2" s="259"/>
      <c r="E2" s="259"/>
      <c r="F2" s="259"/>
      <c r="G2" s="259"/>
      <c r="H2" s="259"/>
      <c r="I2" s="260"/>
      <c r="L2" s="258" t="s">
        <v>197</v>
      </c>
      <c r="M2" s="259"/>
      <c r="N2" s="259"/>
      <c r="O2" s="259"/>
      <c r="P2" s="259"/>
      <c r="Q2" s="259"/>
      <c r="R2" s="260"/>
    </row>
    <row r="3" spans="1:27" ht="60" x14ac:dyDescent="0.3">
      <c r="A3" s="95" t="s">
        <v>0</v>
      </c>
      <c r="B3" s="44" t="s">
        <v>1</v>
      </c>
      <c r="C3" s="44" t="s">
        <v>96</v>
      </c>
      <c r="D3" s="45" t="s">
        <v>97</v>
      </c>
      <c r="E3" s="45" t="s">
        <v>98</v>
      </c>
      <c r="F3" s="45" t="s">
        <v>99</v>
      </c>
      <c r="G3" s="46" t="s">
        <v>104</v>
      </c>
      <c r="H3" s="46" t="s">
        <v>105</v>
      </c>
      <c r="I3" s="46" t="s">
        <v>106</v>
      </c>
      <c r="J3" s="44" t="s">
        <v>100</v>
      </c>
      <c r="K3" s="44" t="s">
        <v>2</v>
      </c>
      <c r="L3" s="44" t="s">
        <v>101</v>
      </c>
      <c r="M3" s="45" t="s">
        <v>102</v>
      </c>
      <c r="N3" s="45" t="s">
        <v>103</v>
      </c>
      <c r="O3" s="46" t="s">
        <v>107</v>
      </c>
      <c r="P3" s="46" t="s">
        <v>108</v>
      </c>
      <c r="Q3" s="47" t="s">
        <v>109</v>
      </c>
      <c r="R3" s="96" t="s">
        <v>3</v>
      </c>
      <c r="S3" s="48" t="s">
        <v>110</v>
      </c>
      <c r="T3" s="48" t="s">
        <v>111</v>
      </c>
      <c r="U3" s="49" t="s">
        <v>112</v>
      </c>
      <c r="V3" s="49" t="s">
        <v>113</v>
      </c>
      <c r="W3" s="50" t="s">
        <v>114</v>
      </c>
      <c r="X3" s="50" t="s">
        <v>115</v>
      </c>
      <c r="Y3" s="51" t="s">
        <v>116</v>
      </c>
      <c r="Z3" s="51" t="s">
        <v>117</v>
      </c>
      <c r="AA3" s="145" t="s">
        <v>250</v>
      </c>
    </row>
    <row r="4" spans="1:27" ht="12.6" thickBot="1" x14ac:dyDescent="0.35">
      <c r="A4" s="93" t="s">
        <v>5</v>
      </c>
      <c r="B4" s="25">
        <v>2</v>
      </c>
      <c r="C4" s="25">
        <v>3</v>
      </c>
      <c r="D4" s="54">
        <v>4</v>
      </c>
      <c r="E4" s="54">
        <v>5</v>
      </c>
      <c r="F4" s="54">
        <v>6</v>
      </c>
      <c r="G4" s="55">
        <v>7</v>
      </c>
      <c r="H4" s="55">
        <v>8</v>
      </c>
      <c r="I4" s="55">
        <v>9</v>
      </c>
      <c r="J4" s="25">
        <v>10</v>
      </c>
      <c r="K4" s="25">
        <v>11</v>
      </c>
      <c r="L4" s="25">
        <v>12</v>
      </c>
      <c r="M4" s="54">
        <v>13</v>
      </c>
      <c r="N4" s="54">
        <v>14</v>
      </c>
      <c r="O4" s="55">
        <v>15</v>
      </c>
      <c r="P4" s="55">
        <v>16</v>
      </c>
      <c r="Q4" s="113">
        <v>17</v>
      </c>
      <c r="R4" s="114">
        <v>18</v>
      </c>
      <c r="S4" s="56" t="s">
        <v>188</v>
      </c>
      <c r="T4" s="56" t="s">
        <v>189</v>
      </c>
      <c r="U4" s="54" t="s">
        <v>190</v>
      </c>
      <c r="V4" s="57" t="s">
        <v>191</v>
      </c>
      <c r="W4" s="58" t="s">
        <v>192</v>
      </c>
      <c r="X4" s="58" t="s">
        <v>193</v>
      </c>
      <c r="Y4" s="58" t="s">
        <v>194</v>
      </c>
      <c r="Z4" s="58" t="s">
        <v>195</v>
      </c>
      <c r="AA4" s="213">
        <v>27</v>
      </c>
    </row>
    <row r="5" spans="1:27" ht="12.75" customHeight="1" thickBot="1" x14ac:dyDescent="0.35">
      <c r="A5" s="237" t="s">
        <v>251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89"/>
    </row>
    <row r="6" spans="1:27" ht="36" x14ac:dyDescent="0.3">
      <c r="A6" s="147" t="s">
        <v>14</v>
      </c>
      <c r="B6" s="148" t="s">
        <v>6</v>
      </c>
      <c r="C6" s="149" t="s">
        <v>7</v>
      </c>
      <c r="D6" s="150">
        <v>250</v>
      </c>
      <c r="E6" s="105">
        <v>1000</v>
      </c>
      <c r="F6" s="106">
        <v>500</v>
      </c>
      <c r="G6" s="108">
        <v>50</v>
      </c>
      <c r="H6" s="107">
        <v>100</v>
      </c>
      <c r="I6" s="108">
        <v>500</v>
      </c>
      <c r="J6" s="151" t="s">
        <v>314</v>
      </c>
      <c r="K6" s="142" t="s">
        <v>252</v>
      </c>
      <c r="L6" s="151">
        <v>20</v>
      </c>
      <c r="M6" s="105">
        <f>E6/L6</f>
        <v>50</v>
      </c>
      <c r="N6" s="106">
        <f>F6/L6</f>
        <v>25</v>
      </c>
      <c r="O6" s="107">
        <f>H6/L6</f>
        <v>5</v>
      </c>
      <c r="P6" s="108">
        <f>I6/L6</f>
        <v>25</v>
      </c>
      <c r="Q6" s="152">
        <v>80</v>
      </c>
      <c r="R6" s="153">
        <v>0.08</v>
      </c>
      <c r="S6" s="109">
        <f>ROUND(M6*Q6,2)</f>
        <v>4000</v>
      </c>
      <c r="T6" s="110">
        <f>ROUND(S6+S6*R6,2)</f>
        <v>4320</v>
      </c>
      <c r="U6" s="110">
        <f>ROUND(N6*Q6,2)</f>
        <v>2000</v>
      </c>
      <c r="V6" s="111">
        <f>ROUND(U6+U6*R6,2)</f>
        <v>2160</v>
      </c>
      <c r="W6" s="112">
        <f>ROUND(O6*Q6,2)</f>
        <v>400</v>
      </c>
      <c r="X6" s="112">
        <f>ROUND(W6+W6*R6,2)</f>
        <v>432</v>
      </c>
      <c r="Y6" s="112">
        <f>ROUND(P6*Q6,2)</f>
        <v>2000</v>
      </c>
      <c r="Z6" s="112">
        <f>ROUND(Y6+Y6*R6,2)</f>
        <v>2160</v>
      </c>
      <c r="AA6" s="142" t="s">
        <v>322</v>
      </c>
    </row>
    <row r="7" spans="1:27" ht="48" x14ac:dyDescent="0.3">
      <c r="A7" s="94" t="s">
        <v>122</v>
      </c>
      <c r="B7" s="17" t="s">
        <v>42</v>
      </c>
      <c r="C7" s="7" t="s">
        <v>7</v>
      </c>
      <c r="D7" s="35">
        <v>10</v>
      </c>
      <c r="E7" s="66">
        <v>50</v>
      </c>
      <c r="F7" s="36">
        <v>50</v>
      </c>
      <c r="G7" s="38">
        <v>10</v>
      </c>
      <c r="H7" s="68">
        <v>50</v>
      </c>
      <c r="I7" s="38">
        <v>50</v>
      </c>
      <c r="J7" s="8" t="s">
        <v>315</v>
      </c>
      <c r="K7" s="144" t="s">
        <v>253</v>
      </c>
      <c r="L7" s="8">
        <v>1</v>
      </c>
      <c r="M7" s="105">
        <f>E7/L7</f>
        <v>50</v>
      </c>
      <c r="N7" s="106">
        <f>F7/L7</f>
        <v>50</v>
      </c>
      <c r="O7" s="107">
        <f>H7/L7</f>
        <v>50</v>
      </c>
      <c r="P7" s="108">
        <f>I7/L7</f>
        <v>50</v>
      </c>
      <c r="Q7" s="78">
        <v>35</v>
      </c>
      <c r="R7" s="115">
        <v>0.08</v>
      </c>
      <c r="S7" s="40">
        <f t="shared" ref="S7:S70" si="0">ROUND(M7*Q7,2)</f>
        <v>1750</v>
      </c>
      <c r="T7" s="41">
        <f t="shared" ref="T7:T70" si="1">ROUND(S7+S7*R7,2)</f>
        <v>1890</v>
      </c>
      <c r="U7" s="41">
        <f t="shared" ref="U7:U70" si="2">ROUND(N7*Q7,2)</f>
        <v>1750</v>
      </c>
      <c r="V7" s="42">
        <f t="shared" ref="V7:V70" si="3">ROUND(U7+U7*R7,2)</f>
        <v>1890</v>
      </c>
      <c r="W7" s="43">
        <f t="shared" ref="W7:W70" si="4">ROUND(O7*Q7,2)</f>
        <v>1750</v>
      </c>
      <c r="X7" s="43">
        <f t="shared" ref="X7:X70" si="5">ROUND(W7+W7*R7,2)</f>
        <v>1890</v>
      </c>
      <c r="Y7" s="43">
        <f t="shared" ref="Y7:Y70" si="6">ROUND(P7*Q7,2)</f>
        <v>1750</v>
      </c>
      <c r="Z7" s="43">
        <f t="shared" ref="Z7:Z70" si="7">ROUND(Y7+Y7*R7,2)</f>
        <v>1890</v>
      </c>
      <c r="AA7" s="144" t="s">
        <v>323</v>
      </c>
    </row>
    <row r="8" spans="1:27" ht="36" x14ac:dyDescent="0.3">
      <c r="A8" s="137" t="s">
        <v>123</v>
      </c>
      <c r="B8" s="138" t="s">
        <v>8</v>
      </c>
      <c r="C8" s="7" t="s">
        <v>7</v>
      </c>
      <c r="D8" s="35">
        <v>20</v>
      </c>
      <c r="E8" s="66" t="s">
        <v>223</v>
      </c>
      <c r="F8" s="36" t="s">
        <v>224</v>
      </c>
      <c r="G8" s="38">
        <v>100</v>
      </c>
      <c r="H8" s="68" t="s">
        <v>225</v>
      </c>
      <c r="I8" s="38" t="s">
        <v>226</v>
      </c>
      <c r="J8" s="8" t="s">
        <v>314</v>
      </c>
      <c r="K8" s="144" t="s">
        <v>254</v>
      </c>
      <c r="L8" s="8">
        <v>20</v>
      </c>
      <c r="M8" s="105">
        <f>400/L8</f>
        <v>20</v>
      </c>
      <c r="N8" s="106">
        <f>200/L8</f>
        <v>10</v>
      </c>
      <c r="O8" s="107">
        <f>1700/L8</f>
        <v>85</v>
      </c>
      <c r="P8" s="108">
        <f>1100/L8</f>
        <v>55</v>
      </c>
      <c r="Q8" s="78">
        <v>95</v>
      </c>
      <c r="R8" s="115">
        <v>0.08</v>
      </c>
      <c r="S8" s="40">
        <f t="shared" si="0"/>
        <v>1900</v>
      </c>
      <c r="T8" s="41">
        <f t="shared" si="1"/>
        <v>2052</v>
      </c>
      <c r="U8" s="41">
        <f t="shared" si="2"/>
        <v>950</v>
      </c>
      <c r="V8" s="42">
        <f t="shared" si="3"/>
        <v>1026</v>
      </c>
      <c r="W8" s="43">
        <f t="shared" si="4"/>
        <v>8075</v>
      </c>
      <c r="X8" s="43">
        <f t="shared" si="5"/>
        <v>8721</v>
      </c>
      <c r="Y8" s="43">
        <f t="shared" si="6"/>
        <v>5225</v>
      </c>
      <c r="Z8" s="43">
        <f t="shared" si="7"/>
        <v>5643</v>
      </c>
      <c r="AA8" s="144" t="s">
        <v>324</v>
      </c>
    </row>
    <row r="9" spans="1:27" ht="36" x14ac:dyDescent="0.3">
      <c r="A9" s="137" t="s">
        <v>124</v>
      </c>
      <c r="B9" s="138" t="s">
        <v>9</v>
      </c>
      <c r="C9" s="7" t="s">
        <v>7</v>
      </c>
      <c r="D9" s="35">
        <v>1000</v>
      </c>
      <c r="E9" s="66">
        <v>5000</v>
      </c>
      <c r="F9" s="36" t="s">
        <v>228</v>
      </c>
      <c r="G9" s="38">
        <v>1000</v>
      </c>
      <c r="H9" s="68" t="s">
        <v>227</v>
      </c>
      <c r="I9" s="38" t="s">
        <v>229</v>
      </c>
      <c r="J9" s="8" t="s">
        <v>314</v>
      </c>
      <c r="K9" s="144" t="s">
        <v>255</v>
      </c>
      <c r="L9" s="8">
        <v>20</v>
      </c>
      <c r="M9" s="105">
        <f>E9/L9</f>
        <v>250</v>
      </c>
      <c r="N9" s="106">
        <f>2500/L9</f>
        <v>125</v>
      </c>
      <c r="O9" s="107">
        <f>2700/L9</f>
        <v>135</v>
      </c>
      <c r="P9" s="108">
        <f>2300/L9</f>
        <v>115</v>
      </c>
      <c r="Q9" s="78">
        <v>82</v>
      </c>
      <c r="R9" s="115">
        <v>0.08</v>
      </c>
      <c r="S9" s="40">
        <f t="shared" si="0"/>
        <v>20500</v>
      </c>
      <c r="T9" s="41">
        <f t="shared" si="1"/>
        <v>22140</v>
      </c>
      <c r="U9" s="41">
        <f t="shared" si="2"/>
        <v>10250</v>
      </c>
      <c r="V9" s="42">
        <f t="shared" si="3"/>
        <v>11070</v>
      </c>
      <c r="W9" s="43">
        <f t="shared" si="4"/>
        <v>11070</v>
      </c>
      <c r="X9" s="43">
        <f t="shared" si="5"/>
        <v>11955.6</v>
      </c>
      <c r="Y9" s="43">
        <f t="shared" si="6"/>
        <v>9430</v>
      </c>
      <c r="Z9" s="43">
        <f t="shared" si="7"/>
        <v>10184.4</v>
      </c>
      <c r="AA9" s="144" t="s">
        <v>325</v>
      </c>
    </row>
    <row r="10" spans="1:27" ht="36" x14ac:dyDescent="0.3">
      <c r="A10" s="137" t="s">
        <v>125</v>
      </c>
      <c r="B10" s="138" t="s">
        <v>10</v>
      </c>
      <c r="C10" s="7" t="s">
        <v>7</v>
      </c>
      <c r="D10" s="35">
        <v>1000</v>
      </c>
      <c r="E10" s="66" t="s">
        <v>230</v>
      </c>
      <c r="F10" s="36" t="s">
        <v>231</v>
      </c>
      <c r="G10" s="38">
        <v>3000</v>
      </c>
      <c r="H10" s="68" t="s">
        <v>232</v>
      </c>
      <c r="I10" s="38" t="s">
        <v>233</v>
      </c>
      <c r="J10" s="8" t="s">
        <v>314</v>
      </c>
      <c r="K10" s="144" t="s">
        <v>256</v>
      </c>
      <c r="L10" s="8">
        <v>20</v>
      </c>
      <c r="M10" s="105">
        <f>7200/L10</f>
        <v>360</v>
      </c>
      <c r="N10" s="106">
        <f>3500/L10</f>
        <v>175</v>
      </c>
      <c r="O10" s="107">
        <f>11500/L10</f>
        <v>575</v>
      </c>
      <c r="P10" s="108">
        <f>8500/L10</f>
        <v>425</v>
      </c>
      <c r="Q10" s="78">
        <v>90</v>
      </c>
      <c r="R10" s="115">
        <v>0.08</v>
      </c>
      <c r="S10" s="40">
        <f t="shared" si="0"/>
        <v>32400</v>
      </c>
      <c r="T10" s="41">
        <f t="shared" si="1"/>
        <v>34992</v>
      </c>
      <c r="U10" s="41">
        <f t="shared" si="2"/>
        <v>15750</v>
      </c>
      <c r="V10" s="42">
        <f t="shared" si="3"/>
        <v>17010</v>
      </c>
      <c r="W10" s="43">
        <f t="shared" si="4"/>
        <v>51750</v>
      </c>
      <c r="X10" s="43">
        <f t="shared" si="5"/>
        <v>55890</v>
      </c>
      <c r="Y10" s="43">
        <f t="shared" si="6"/>
        <v>38250</v>
      </c>
      <c r="Z10" s="43">
        <f t="shared" si="7"/>
        <v>41310</v>
      </c>
      <c r="AA10" s="144" t="s">
        <v>326</v>
      </c>
    </row>
    <row r="11" spans="1:27" ht="36" x14ac:dyDescent="0.3">
      <c r="A11" s="137" t="s">
        <v>126</v>
      </c>
      <c r="B11" s="138" t="s">
        <v>11</v>
      </c>
      <c r="C11" s="7" t="s">
        <v>7</v>
      </c>
      <c r="D11" s="35">
        <v>4000</v>
      </c>
      <c r="E11" s="66" t="s">
        <v>234</v>
      </c>
      <c r="F11" s="36" t="s">
        <v>235</v>
      </c>
      <c r="G11" s="38">
        <v>4000</v>
      </c>
      <c r="H11" s="68" t="s">
        <v>236</v>
      </c>
      <c r="I11" s="38" t="s">
        <v>237</v>
      </c>
      <c r="J11" s="8" t="s">
        <v>314</v>
      </c>
      <c r="K11" s="144" t="s">
        <v>257</v>
      </c>
      <c r="L11" s="8">
        <v>20</v>
      </c>
      <c r="M11" s="105">
        <f>25000/L11</f>
        <v>1250</v>
      </c>
      <c r="N11" s="106">
        <f>16500/L11</f>
        <v>825</v>
      </c>
      <c r="O11" s="107">
        <f>45000/L11</f>
        <v>2250</v>
      </c>
      <c r="P11" s="108">
        <f>37000/L11</f>
        <v>1850</v>
      </c>
      <c r="Q11" s="78">
        <v>84</v>
      </c>
      <c r="R11" s="115">
        <v>0.08</v>
      </c>
      <c r="S11" s="40">
        <f t="shared" si="0"/>
        <v>105000</v>
      </c>
      <c r="T11" s="41">
        <f t="shared" si="1"/>
        <v>113400</v>
      </c>
      <c r="U11" s="41">
        <f t="shared" si="2"/>
        <v>69300</v>
      </c>
      <c r="V11" s="42">
        <f t="shared" si="3"/>
        <v>74844</v>
      </c>
      <c r="W11" s="43">
        <f t="shared" si="4"/>
        <v>189000</v>
      </c>
      <c r="X11" s="43">
        <f t="shared" si="5"/>
        <v>204120</v>
      </c>
      <c r="Y11" s="43">
        <f t="shared" si="6"/>
        <v>155400</v>
      </c>
      <c r="Z11" s="43">
        <f t="shared" si="7"/>
        <v>167832</v>
      </c>
      <c r="AA11" s="144" t="s">
        <v>327</v>
      </c>
    </row>
    <row r="12" spans="1:27" ht="36" x14ac:dyDescent="0.3">
      <c r="A12" s="137" t="s">
        <v>127</v>
      </c>
      <c r="B12" s="138" t="s">
        <v>12</v>
      </c>
      <c r="C12" s="7" t="s">
        <v>7</v>
      </c>
      <c r="D12" s="35">
        <v>10000</v>
      </c>
      <c r="E12" s="66" t="s">
        <v>238</v>
      </c>
      <c r="F12" s="36" t="s">
        <v>239</v>
      </c>
      <c r="G12" s="38">
        <v>15000</v>
      </c>
      <c r="H12" s="68" t="s">
        <v>240</v>
      </c>
      <c r="I12" s="38" t="s">
        <v>241</v>
      </c>
      <c r="J12" s="8" t="s">
        <v>314</v>
      </c>
      <c r="K12" s="144" t="s">
        <v>258</v>
      </c>
      <c r="L12" s="8">
        <v>40</v>
      </c>
      <c r="M12" s="105">
        <v>2063</v>
      </c>
      <c r="N12" s="106">
        <v>863</v>
      </c>
      <c r="O12" s="107">
        <v>1888</v>
      </c>
      <c r="P12" s="108">
        <f>55000/L12</f>
        <v>1375</v>
      </c>
      <c r="Q12" s="78">
        <v>122</v>
      </c>
      <c r="R12" s="115">
        <v>0.08</v>
      </c>
      <c r="S12" s="40">
        <f t="shared" si="0"/>
        <v>251686</v>
      </c>
      <c r="T12" s="41">
        <f t="shared" si="1"/>
        <v>271820.88</v>
      </c>
      <c r="U12" s="41">
        <f t="shared" si="2"/>
        <v>105286</v>
      </c>
      <c r="V12" s="42">
        <f t="shared" si="3"/>
        <v>113708.88</v>
      </c>
      <c r="W12" s="43">
        <f t="shared" si="4"/>
        <v>230336</v>
      </c>
      <c r="X12" s="43">
        <f t="shared" si="5"/>
        <v>248762.88</v>
      </c>
      <c r="Y12" s="43">
        <f t="shared" si="6"/>
        <v>167750</v>
      </c>
      <c r="Z12" s="43">
        <f t="shared" si="7"/>
        <v>181170</v>
      </c>
      <c r="AA12" s="144" t="s">
        <v>328</v>
      </c>
    </row>
    <row r="13" spans="1:27" ht="36" x14ac:dyDescent="0.3">
      <c r="A13" s="137" t="s">
        <v>128</v>
      </c>
      <c r="B13" s="138" t="s">
        <v>13</v>
      </c>
      <c r="C13" s="7" t="s">
        <v>7</v>
      </c>
      <c r="D13" s="35">
        <v>5000</v>
      </c>
      <c r="E13" s="66" t="s">
        <v>242</v>
      </c>
      <c r="F13" s="36" t="s">
        <v>243</v>
      </c>
      <c r="G13" s="38">
        <v>8000</v>
      </c>
      <c r="H13" s="68" t="s">
        <v>244</v>
      </c>
      <c r="I13" s="38" t="s">
        <v>245</v>
      </c>
      <c r="J13" s="8" t="s">
        <v>314</v>
      </c>
      <c r="K13" s="144" t="s">
        <v>259</v>
      </c>
      <c r="L13" s="8">
        <v>20</v>
      </c>
      <c r="M13" s="105">
        <f>33000/L13</f>
        <v>1650</v>
      </c>
      <c r="N13" s="106">
        <f>15500/L13</f>
        <v>775</v>
      </c>
      <c r="O13" s="107">
        <f>31000/L13</f>
        <v>1550</v>
      </c>
      <c r="P13" s="108">
        <f>22000/L13</f>
        <v>1100</v>
      </c>
      <c r="Q13" s="78">
        <v>79</v>
      </c>
      <c r="R13" s="115">
        <v>0.08</v>
      </c>
      <c r="S13" s="40">
        <f t="shared" si="0"/>
        <v>130350</v>
      </c>
      <c r="T13" s="41">
        <f t="shared" si="1"/>
        <v>140778</v>
      </c>
      <c r="U13" s="41">
        <f t="shared" si="2"/>
        <v>61225</v>
      </c>
      <c r="V13" s="42">
        <f t="shared" si="3"/>
        <v>66123</v>
      </c>
      <c r="W13" s="43">
        <f t="shared" si="4"/>
        <v>122450</v>
      </c>
      <c r="X13" s="43">
        <f t="shared" si="5"/>
        <v>132246</v>
      </c>
      <c r="Y13" s="43">
        <f t="shared" si="6"/>
        <v>86900</v>
      </c>
      <c r="Z13" s="43">
        <f t="shared" si="7"/>
        <v>93852</v>
      </c>
      <c r="AA13" s="144" t="s">
        <v>329</v>
      </c>
    </row>
    <row r="14" spans="1:27" ht="36" x14ac:dyDescent="0.3">
      <c r="A14" s="94" t="s">
        <v>129</v>
      </c>
      <c r="B14" s="9" t="s">
        <v>71</v>
      </c>
      <c r="C14" s="7" t="s">
        <v>7</v>
      </c>
      <c r="D14" s="37">
        <v>50</v>
      </c>
      <c r="E14" s="67">
        <v>300</v>
      </c>
      <c r="F14" s="37">
        <v>150</v>
      </c>
      <c r="G14" s="39">
        <v>900</v>
      </c>
      <c r="H14" s="69">
        <v>1800</v>
      </c>
      <c r="I14" s="39">
        <v>1500</v>
      </c>
      <c r="J14" s="144" t="s">
        <v>314</v>
      </c>
      <c r="K14" s="144" t="s">
        <v>260</v>
      </c>
      <c r="L14" s="81">
        <v>20</v>
      </c>
      <c r="M14" s="105">
        <f>E14/L14</f>
        <v>15</v>
      </c>
      <c r="N14" s="106">
        <f>F14/L14</f>
        <v>7.5</v>
      </c>
      <c r="O14" s="107">
        <f>H14/L14</f>
        <v>90</v>
      </c>
      <c r="P14" s="108">
        <f>I14/L14</f>
        <v>75</v>
      </c>
      <c r="Q14" s="78">
        <v>90</v>
      </c>
      <c r="R14" s="115">
        <v>0.08</v>
      </c>
      <c r="S14" s="40">
        <f t="shared" si="0"/>
        <v>1350</v>
      </c>
      <c r="T14" s="41">
        <f t="shared" si="1"/>
        <v>1458</v>
      </c>
      <c r="U14" s="41">
        <f t="shared" si="2"/>
        <v>675</v>
      </c>
      <c r="V14" s="42">
        <f t="shared" si="3"/>
        <v>729</v>
      </c>
      <c r="W14" s="43">
        <f t="shared" si="4"/>
        <v>8100</v>
      </c>
      <c r="X14" s="43">
        <f t="shared" si="5"/>
        <v>8748</v>
      </c>
      <c r="Y14" s="43">
        <f t="shared" si="6"/>
        <v>6750</v>
      </c>
      <c r="Z14" s="43">
        <f t="shared" si="7"/>
        <v>7290</v>
      </c>
      <c r="AA14" s="144" t="s">
        <v>330</v>
      </c>
    </row>
    <row r="15" spans="1:27" ht="36" x14ac:dyDescent="0.3">
      <c r="A15" s="94" t="s">
        <v>130</v>
      </c>
      <c r="B15" s="9" t="s">
        <v>15</v>
      </c>
      <c r="C15" s="7" t="s">
        <v>7</v>
      </c>
      <c r="D15" s="37">
        <v>20</v>
      </c>
      <c r="E15" s="67">
        <v>100</v>
      </c>
      <c r="F15" s="37">
        <v>200</v>
      </c>
      <c r="G15" s="39">
        <v>800</v>
      </c>
      <c r="H15" s="69">
        <v>1500</v>
      </c>
      <c r="I15" s="39">
        <v>1200</v>
      </c>
      <c r="J15" s="144" t="s">
        <v>314</v>
      </c>
      <c r="K15" s="144" t="s">
        <v>261</v>
      </c>
      <c r="L15" s="81">
        <v>40</v>
      </c>
      <c r="M15" s="105">
        <v>3</v>
      </c>
      <c r="N15" s="106">
        <v>5</v>
      </c>
      <c r="O15" s="107">
        <v>38</v>
      </c>
      <c r="P15" s="108">
        <v>30</v>
      </c>
      <c r="Q15" s="78">
        <v>132</v>
      </c>
      <c r="R15" s="115">
        <v>0.08</v>
      </c>
      <c r="S15" s="40">
        <f t="shared" si="0"/>
        <v>396</v>
      </c>
      <c r="T15" s="41">
        <f t="shared" si="1"/>
        <v>427.68</v>
      </c>
      <c r="U15" s="41">
        <f t="shared" si="2"/>
        <v>660</v>
      </c>
      <c r="V15" s="42">
        <f t="shared" si="3"/>
        <v>712.8</v>
      </c>
      <c r="W15" s="43">
        <f t="shared" si="4"/>
        <v>5016</v>
      </c>
      <c r="X15" s="43">
        <f t="shared" si="5"/>
        <v>5417.28</v>
      </c>
      <c r="Y15" s="43">
        <f t="shared" si="6"/>
        <v>3960</v>
      </c>
      <c r="Z15" s="43">
        <f t="shared" si="7"/>
        <v>4276.8</v>
      </c>
      <c r="AA15" s="144" t="s">
        <v>331</v>
      </c>
    </row>
    <row r="16" spans="1:27" ht="36" x14ac:dyDescent="0.3">
      <c r="A16" s="94" t="s">
        <v>131</v>
      </c>
      <c r="B16" s="10" t="s">
        <v>16</v>
      </c>
      <c r="C16" s="7" t="s">
        <v>7</v>
      </c>
      <c r="D16" s="37">
        <v>20</v>
      </c>
      <c r="E16" s="67">
        <v>100</v>
      </c>
      <c r="F16" s="37">
        <v>20</v>
      </c>
      <c r="G16" s="39">
        <v>40</v>
      </c>
      <c r="H16" s="69">
        <v>100</v>
      </c>
      <c r="I16" s="39">
        <v>300</v>
      </c>
      <c r="J16" s="144" t="s">
        <v>314</v>
      </c>
      <c r="K16" s="144" t="s">
        <v>262</v>
      </c>
      <c r="L16" s="81">
        <v>20</v>
      </c>
      <c r="M16" s="105">
        <f>E16/L16</f>
        <v>5</v>
      </c>
      <c r="N16" s="106">
        <f>F16/L16</f>
        <v>1</v>
      </c>
      <c r="O16" s="107">
        <f>H16/L16</f>
        <v>5</v>
      </c>
      <c r="P16" s="108">
        <f>I16/L16</f>
        <v>15</v>
      </c>
      <c r="Q16" s="78">
        <v>95</v>
      </c>
      <c r="R16" s="115">
        <v>0.08</v>
      </c>
      <c r="S16" s="40">
        <f t="shared" si="0"/>
        <v>475</v>
      </c>
      <c r="T16" s="41">
        <f t="shared" si="1"/>
        <v>513</v>
      </c>
      <c r="U16" s="41">
        <f t="shared" si="2"/>
        <v>95</v>
      </c>
      <c r="V16" s="42">
        <f t="shared" si="3"/>
        <v>102.6</v>
      </c>
      <c r="W16" s="43">
        <f t="shared" si="4"/>
        <v>475</v>
      </c>
      <c r="X16" s="43">
        <f t="shared" si="5"/>
        <v>513</v>
      </c>
      <c r="Y16" s="43">
        <f t="shared" si="6"/>
        <v>1425</v>
      </c>
      <c r="Z16" s="43">
        <f t="shared" si="7"/>
        <v>1539</v>
      </c>
      <c r="AA16" s="144" t="s">
        <v>332</v>
      </c>
    </row>
    <row r="17" spans="1:27" ht="36" x14ac:dyDescent="0.3">
      <c r="A17" s="94" t="s">
        <v>132</v>
      </c>
      <c r="B17" s="9" t="s">
        <v>17</v>
      </c>
      <c r="C17" s="7" t="s">
        <v>7</v>
      </c>
      <c r="D17" s="37">
        <v>20</v>
      </c>
      <c r="E17" s="67">
        <v>100</v>
      </c>
      <c r="F17" s="37">
        <v>20</v>
      </c>
      <c r="G17" s="39">
        <v>20</v>
      </c>
      <c r="H17" s="69">
        <v>60</v>
      </c>
      <c r="I17" s="39">
        <v>20</v>
      </c>
      <c r="J17" s="144" t="s">
        <v>314</v>
      </c>
      <c r="K17" s="144" t="s">
        <v>263</v>
      </c>
      <c r="L17" s="81">
        <v>20</v>
      </c>
      <c r="M17" s="105">
        <f>E17/L17</f>
        <v>5</v>
      </c>
      <c r="N17" s="106">
        <f>F17/L17</f>
        <v>1</v>
      </c>
      <c r="O17" s="107">
        <f>H17/L17</f>
        <v>3</v>
      </c>
      <c r="P17" s="108">
        <f>I17/L17</f>
        <v>1</v>
      </c>
      <c r="Q17" s="78">
        <v>104</v>
      </c>
      <c r="R17" s="115">
        <v>0.08</v>
      </c>
      <c r="S17" s="40">
        <f t="shared" si="0"/>
        <v>520</v>
      </c>
      <c r="T17" s="41">
        <f t="shared" si="1"/>
        <v>561.6</v>
      </c>
      <c r="U17" s="41">
        <f t="shared" si="2"/>
        <v>104</v>
      </c>
      <c r="V17" s="42">
        <f t="shared" si="3"/>
        <v>112.32</v>
      </c>
      <c r="W17" s="43">
        <f t="shared" si="4"/>
        <v>312</v>
      </c>
      <c r="X17" s="43">
        <f t="shared" si="5"/>
        <v>336.96</v>
      </c>
      <c r="Y17" s="43">
        <f t="shared" si="6"/>
        <v>104</v>
      </c>
      <c r="Z17" s="43">
        <f t="shared" si="7"/>
        <v>112.32</v>
      </c>
      <c r="AA17" s="144" t="s">
        <v>333</v>
      </c>
    </row>
    <row r="18" spans="1:27" ht="48" x14ac:dyDescent="0.3">
      <c r="A18" s="137" t="s">
        <v>133</v>
      </c>
      <c r="B18" s="139" t="s">
        <v>70</v>
      </c>
      <c r="C18" s="7" t="s">
        <v>7</v>
      </c>
      <c r="D18" s="37">
        <v>1500</v>
      </c>
      <c r="E18" s="66" t="s">
        <v>246</v>
      </c>
      <c r="F18" s="36" t="s">
        <v>247</v>
      </c>
      <c r="G18" s="39">
        <v>25000</v>
      </c>
      <c r="H18" s="68" t="s">
        <v>248</v>
      </c>
      <c r="I18" s="38" t="s">
        <v>249</v>
      </c>
      <c r="J18" s="144" t="s">
        <v>314</v>
      </c>
      <c r="K18" s="144" t="s">
        <v>264</v>
      </c>
      <c r="L18" s="81">
        <v>20</v>
      </c>
      <c r="M18" s="105">
        <f>23000/L18</f>
        <v>1150</v>
      </c>
      <c r="N18" s="106">
        <f>13000/L18</f>
        <v>650</v>
      </c>
      <c r="O18" s="107">
        <f>65000/L18</f>
        <v>3250</v>
      </c>
      <c r="P18" s="108">
        <f>45000/L18</f>
        <v>2250</v>
      </c>
      <c r="Q18" s="78">
        <v>98</v>
      </c>
      <c r="R18" s="115">
        <v>0.08</v>
      </c>
      <c r="S18" s="40">
        <f t="shared" si="0"/>
        <v>112700</v>
      </c>
      <c r="T18" s="41">
        <f t="shared" si="1"/>
        <v>121716</v>
      </c>
      <c r="U18" s="41">
        <f t="shared" si="2"/>
        <v>63700</v>
      </c>
      <c r="V18" s="42">
        <f t="shared" si="3"/>
        <v>68796</v>
      </c>
      <c r="W18" s="43">
        <f t="shared" si="4"/>
        <v>318500</v>
      </c>
      <c r="X18" s="43">
        <f t="shared" si="5"/>
        <v>343980</v>
      </c>
      <c r="Y18" s="43">
        <f t="shared" si="6"/>
        <v>220500</v>
      </c>
      <c r="Z18" s="43">
        <f t="shared" si="7"/>
        <v>238140</v>
      </c>
      <c r="AA18" s="144" t="s">
        <v>334</v>
      </c>
    </row>
    <row r="19" spans="1:27" s="224" customFormat="1" ht="36" x14ac:dyDescent="0.3">
      <c r="A19" s="214" t="s">
        <v>134</v>
      </c>
      <c r="B19" s="10" t="s">
        <v>18</v>
      </c>
      <c r="C19" s="7" t="s">
        <v>21</v>
      </c>
      <c r="D19" s="35">
        <v>10</v>
      </c>
      <c r="E19" s="215">
        <v>40</v>
      </c>
      <c r="F19" s="35">
        <v>20</v>
      </c>
      <c r="G19" s="216">
        <v>20</v>
      </c>
      <c r="H19" s="217">
        <v>80</v>
      </c>
      <c r="I19" s="216">
        <v>60</v>
      </c>
      <c r="J19" s="18" t="s">
        <v>314</v>
      </c>
      <c r="K19" s="18" t="s">
        <v>265</v>
      </c>
      <c r="L19" s="218">
        <v>12</v>
      </c>
      <c r="M19" s="219">
        <v>40</v>
      </c>
      <c r="N19" s="220">
        <v>20</v>
      </c>
      <c r="O19" s="221">
        <v>80</v>
      </c>
      <c r="P19" s="222">
        <v>60</v>
      </c>
      <c r="Q19" s="1">
        <v>310</v>
      </c>
      <c r="R19" s="223">
        <v>0.08</v>
      </c>
      <c r="S19" s="40">
        <f t="shared" si="0"/>
        <v>12400</v>
      </c>
      <c r="T19" s="40">
        <f t="shared" si="1"/>
        <v>13392</v>
      </c>
      <c r="U19" s="40">
        <f t="shared" si="2"/>
        <v>6200</v>
      </c>
      <c r="V19" s="132">
        <f t="shared" si="3"/>
        <v>6696</v>
      </c>
      <c r="W19" s="133">
        <f t="shared" si="4"/>
        <v>24800</v>
      </c>
      <c r="X19" s="133">
        <f t="shared" si="5"/>
        <v>26784</v>
      </c>
      <c r="Y19" s="133">
        <f t="shared" si="6"/>
        <v>18600</v>
      </c>
      <c r="Z19" s="133">
        <f t="shared" si="7"/>
        <v>20088</v>
      </c>
      <c r="AA19" s="18" t="s">
        <v>335</v>
      </c>
    </row>
    <row r="20" spans="1:27" ht="36" x14ac:dyDescent="0.3">
      <c r="A20" s="94" t="s">
        <v>135</v>
      </c>
      <c r="B20" s="11" t="s">
        <v>72</v>
      </c>
      <c r="C20" s="12" t="s">
        <v>7</v>
      </c>
      <c r="D20" s="37">
        <v>500</v>
      </c>
      <c r="E20" s="67">
        <v>4200</v>
      </c>
      <c r="F20" s="37">
        <v>2000</v>
      </c>
      <c r="G20" s="39">
        <v>20</v>
      </c>
      <c r="H20" s="69">
        <v>100</v>
      </c>
      <c r="I20" s="39">
        <v>200</v>
      </c>
      <c r="J20" s="144" t="s">
        <v>314</v>
      </c>
      <c r="K20" s="79" t="s">
        <v>266</v>
      </c>
      <c r="L20" s="81">
        <v>1</v>
      </c>
      <c r="M20" s="105">
        <f>E20/L20</f>
        <v>4200</v>
      </c>
      <c r="N20" s="106">
        <f>F20/L20</f>
        <v>2000</v>
      </c>
      <c r="O20" s="107">
        <f>H20/L20</f>
        <v>100</v>
      </c>
      <c r="P20" s="108">
        <f>I20/L20</f>
        <v>200</v>
      </c>
      <c r="Q20" s="78">
        <v>6.6</v>
      </c>
      <c r="R20" s="115">
        <v>0.08</v>
      </c>
      <c r="S20" s="40">
        <f t="shared" si="0"/>
        <v>27720</v>
      </c>
      <c r="T20" s="41">
        <f t="shared" si="1"/>
        <v>29937.599999999999</v>
      </c>
      <c r="U20" s="41">
        <f t="shared" si="2"/>
        <v>13200</v>
      </c>
      <c r="V20" s="42">
        <f t="shared" si="3"/>
        <v>14256</v>
      </c>
      <c r="W20" s="43">
        <f t="shared" si="4"/>
        <v>660</v>
      </c>
      <c r="X20" s="43">
        <f t="shared" si="5"/>
        <v>712.8</v>
      </c>
      <c r="Y20" s="43">
        <f t="shared" si="6"/>
        <v>1320</v>
      </c>
      <c r="Z20" s="43">
        <f t="shared" si="7"/>
        <v>1425.6</v>
      </c>
      <c r="AA20" s="144" t="s">
        <v>336</v>
      </c>
    </row>
    <row r="21" spans="1:27" s="224" customFormat="1" ht="36" x14ac:dyDescent="0.3">
      <c r="A21" s="214" t="s">
        <v>136</v>
      </c>
      <c r="B21" s="34" t="s">
        <v>73</v>
      </c>
      <c r="C21" s="23" t="s">
        <v>21</v>
      </c>
      <c r="D21" s="35">
        <v>500</v>
      </c>
      <c r="E21" s="215">
        <v>2000</v>
      </c>
      <c r="F21" s="35">
        <v>5000</v>
      </c>
      <c r="G21" s="216">
        <v>500</v>
      </c>
      <c r="H21" s="217">
        <v>2000</v>
      </c>
      <c r="I21" s="216">
        <v>5000</v>
      </c>
      <c r="J21" s="18" t="s">
        <v>314</v>
      </c>
      <c r="K21" s="225" t="s">
        <v>267</v>
      </c>
      <c r="L21" s="218">
        <v>10</v>
      </c>
      <c r="M21" s="219">
        <v>2000</v>
      </c>
      <c r="N21" s="220">
        <v>5000</v>
      </c>
      <c r="O21" s="221">
        <v>2000</v>
      </c>
      <c r="P21" s="222">
        <v>5000</v>
      </c>
      <c r="Q21" s="1">
        <v>65</v>
      </c>
      <c r="R21" s="223">
        <v>0.08</v>
      </c>
      <c r="S21" s="40">
        <f t="shared" si="0"/>
        <v>130000</v>
      </c>
      <c r="T21" s="40">
        <f t="shared" si="1"/>
        <v>140400</v>
      </c>
      <c r="U21" s="40">
        <f t="shared" si="2"/>
        <v>325000</v>
      </c>
      <c r="V21" s="132">
        <f t="shared" si="3"/>
        <v>351000</v>
      </c>
      <c r="W21" s="133">
        <f t="shared" si="4"/>
        <v>130000</v>
      </c>
      <c r="X21" s="133">
        <f t="shared" si="5"/>
        <v>140400</v>
      </c>
      <c r="Y21" s="133">
        <f t="shared" si="6"/>
        <v>325000</v>
      </c>
      <c r="Z21" s="133">
        <f t="shared" si="7"/>
        <v>351000</v>
      </c>
      <c r="AA21" s="18" t="s">
        <v>337</v>
      </c>
    </row>
    <row r="22" spans="1:27" s="224" customFormat="1" ht="36" x14ac:dyDescent="0.3">
      <c r="A22" s="214" t="s">
        <v>137</v>
      </c>
      <c r="B22" s="34" t="s">
        <v>74</v>
      </c>
      <c r="C22" s="23" t="s">
        <v>21</v>
      </c>
      <c r="D22" s="35">
        <v>200</v>
      </c>
      <c r="E22" s="215">
        <v>400</v>
      </c>
      <c r="F22" s="35">
        <v>600</v>
      </c>
      <c r="G22" s="216">
        <v>200</v>
      </c>
      <c r="H22" s="217">
        <v>400</v>
      </c>
      <c r="I22" s="216">
        <v>600</v>
      </c>
      <c r="J22" s="18" t="s">
        <v>314</v>
      </c>
      <c r="K22" s="225" t="s">
        <v>268</v>
      </c>
      <c r="L22" s="218">
        <v>10</v>
      </c>
      <c r="M22" s="219">
        <v>400</v>
      </c>
      <c r="N22" s="220">
        <v>600</v>
      </c>
      <c r="O22" s="221">
        <v>400</v>
      </c>
      <c r="P22" s="222">
        <v>600</v>
      </c>
      <c r="Q22" s="1">
        <v>60</v>
      </c>
      <c r="R22" s="223">
        <v>0.08</v>
      </c>
      <c r="S22" s="40">
        <f t="shared" si="0"/>
        <v>24000</v>
      </c>
      <c r="T22" s="40">
        <f t="shared" si="1"/>
        <v>25920</v>
      </c>
      <c r="U22" s="40">
        <f t="shared" si="2"/>
        <v>36000</v>
      </c>
      <c r="V22" s="132">
        <f t="shared" si="3"/>
        <v>38880</v>
      </c>
      <c r="W22" s="133">
        <f t="shared" si="4"/>
        <v>24000</v>
      </c>
      <c r="X22" s="133">
        <f t="shared" si="5"/>
        <v>25920</v>
      </c>
      <c r="Y22" s="133">
        <f t="shared" si="6"/>
        <v>36000</v>
      </c>
      <c r="Z22" s="133">
        <f t="shared" si="7"/>
        <v>38880</v>
      </c>
      <c r="AA22" s="18" t="s">
        <v>338</v>
      </c>
    </row>
    <row r="23" spans="1:27" s="224" customFormat="1" ht="60" x14ac:dyDescent="0.3">
      <c r="A23" s="214" t="s">
        <v>138</v>
      </c>
      <c r="B23" s="226" t="s">
        <v>75</v>
      </c>
      <c r="C23" s="23" t="s">
        <v>21</v>
      </c>
      <c r="D23" s="35">
        <v>1</v>
      </c>
      <c r="E23" s="215">
        <v>10</v>
      </c>
      <c r="F23" s="35">
        <v>10</v>
      </c>
      <c r="G23" s="216">
        <v>0</v>
      </c>
      <c r="H23" s="217">
        <v>0</v>
      </c>
      <c r="I23" s="216">
        <v>0</v>
      </c>
      <c r="J23" s="18" t="s">
        <v>314</v>
      </c>
      <c r="K23" s="225" t="s">
        <v>319</v>
      </c>
      <c r="L23" s="218">
        <v>20</v>
      </c>
      <c r="M23" s="219">
        <v>10</v>
      </c>
      <c r="N23" s="220">
        <v>10</v>
      </c>
      <c r="O23" s="221">
        <v>0</v>
      </c>
      <c r="P23" s="222">
        <v>0</v>
      </c>
      <c r="Q23" s="123">
        <v>165</v>
      </c>
      <c r="R23" s="223">
        <v>0.08</v>
      </c>
      <c r="S23" s="40">
        <f t="shared" si="0"/>
        <v>1650</v>
      </c>
      <c r="T23" s="40">
        <f t="shared" si="1"/>
        <v>1782</v>
      </c>
      <c r="U23" s="40">
        <f t="shared" si="2"/>
        <v>1650</v>
      </c>
      <c r="V23" s="132">
        <f t="shared" si="3"/>
        <v>1782</v>
      </c>
      <c r="W23" s="133">
        <f t="shared" si="4"/>
        <v>0</v>
      </c>
      <c r="X23" s="133">
        <f t="shared" si="5"/>
        <v>0</v>
      </c>
      <c r="Y23" s="133">
        <f t="shared" si="6"/>
        <v>0</v>
      </c>
      <c r="Z23" s="133">
        <f t="shared" si="7"/>
        <v>0</v>
      </c>
      <c r="AA23" s="18" t="s">
        <v>382</v>
      </c>
    </row>
    <row r="24" spans="1:27" s="224" customFormat="1" ht="60" x14ac:dyDescent="0.3">
      <c r="A24" s="214" t="s">
        <v>139</v>
      </c>
      <c r="B24" s="34" t="s">
        <v>76</v>
      </c>
      <c r="C24" s="23" t="s">
        <v>21</v>
      </c>
      <c r="D24" s="35">
        <v>1</v>
      </c>
      <c r="E24" s="215">
        <v>10</v>
      </c>
      <c r="F24" s="35">
        <v>10</v>
      </c>
      <c r="G24" s="216">
        <v>0</v>
      </c>
      <c r="H24" s="217">
        <v>0</v>
      </c>
      <c r="I24" s="216">
        <v>0</v>
      </c>
      <c r="J24" s="18" t="s">
        <v>314</v>
      </c>
      <c r="K24" s="225" t="s">
        <v>320</v>
      </c>
      <c r="L24" s="218">
        <v>10</v>
      </c>
      <c r="M24" s="215">
        <v>10</v>
      </c>
      <c r="N24" s="35">
        <v>10</v>
      </c>
      <c r="O24" s="221">
        <v>0</v>
      </c>
      <c r="P24" s="222">
        <v>0</v>
      </c>
      <c r="Q24" s="123">
        <v>115</v>
      </c>
      <c r="R24" s="223">
        <v>0.08</v>
      </c>
      <c r="S24" s="40">
        <f t="shared" si="0"/>
        <v>1150</v>
      </c>
      <c r="T24" s="40">
        <f t="shared" si="1"/>
        <v>1242</v>
      </c>
      <c r="U24" s="40">
        <f t="shared" si="2"/>
        <v>1150</v>
      </c>
      <c r="V24" s="132">
        <f t="shared" si="3"/>
        <v>1242</v>
      </c>
      <c r="W24" s="133">
        <f t="shared" si="4"/>
        <v>0</v>
      </c>
      <c r="X24" s="133">
        <f t="shared" si="5"/>
        <v>0</v>
      </c>
      <c r="Y24" s="133">
        <f t="shared" si="6"/>
        <v>0</v>
      </c>
      <c r="Z24" s="133">
        <f t="shared" si="7"/>
        <v>0</v>
      </c>
      <c r="AA24" s="18" t="s">
        <v>383</v>
      </c>
    </row>
    <row r="25" spans="1:27" s="224" customFormat="1" ht="73.8" customHeight="1" x14ac:dyDescent="0.3">
      <c r="A25" s="214" t="s">
        <v>140</v>
      </c>
      <c r="B25" s="10" t="s">
        <v>43</v>
      </c>
      <c r="C25" s="13" t="s">
        <v>21</v>
      </c>
      <c r="D25" s="35">
        <v>3</v>
      </c>
      <c r="E25" s="215">
        <v>40</v>
      </c>
      <c r="F25" s="35">
        <v>40</v>
      </c>
      <c r="G25" s="216">
        <v>10</v>
      </c>
      <c r="H25" s="217">
        <v>20</v>
      </c>
      <c r="I25" s="216">
        <v>20</v>
      </c>
      <c r="J25" s="18" t="s">
        <v>316</v>
      </c>
      <c r="K25" s="18" t="s">
        <v>269</v>
      </c>
      <c r="L25" s="218">
        <v>6</v>
      </c>
      <c r="M25" s="219">
        <v>40</v>
      </c>
      <c r="N25" s="220">
        <v>40</v>
      </c>
      <c r="O25" s="221">
        <v>20</v>
      </c>
      <c r="P25" s="222">
        <v>20</v>
      </c>
      <c r="Q25" s="1">
        <v>680</v>
      </c>
      <c r="R25" s="124">
        <v>0.08</v>
      </c>
      <c r="S25" s="40">
        <f t="shared" si="0"/>
        <v>27200</v>
      </c>
      <c r="T25" s="40">
        <f t="shared" si="1"/>
        <v>29376</v>
      </c>
      <c r="U25" s="40">
        <f t="shared" si="2"/>
        <v>27200</v>
      </c>
      <c r="V25" s="132">
        <f t="shared" si="3"/>
        <v>29376</v>
      </c>
      <c r="W25" s="133">
        <f t="shared" si="4"/>
        <v>13600</v>
      </c>
      <c r="X25" s="133">
        <f t="shared" si="5"/>
        <v>14688</v>
      </c>
      <c r="Y25" s="133">
        <f t="shared" si="6"/>
        <v>13600</v>
      </c>
      <c r="Z25" s="133">
        <f t="shared" si="7"/>
        <v>14688</v>
      </c>
      <c r="AA25" s="18" t="s">
        <v>339</v>
      </c>
    </row>
    <row r="26" spans="1:27" s="224" customFormat="1" ht="108" x14ac:dyDescent="0.3">
      <c r="A26" s="214" t="s">
        <v>141</v>
      </c>
      <c r="B26" s="10" t="s">
        <v>44</v>
      </c>
      <c r="C26" s="13" t="s">
        <v>21</v>
      </c>
      <c r="D26" s="35">
        <v>10</v>
      </c>
      <c r="E26" s="215">
        <v>60</v>
      </c>
      <c r="F26" s="35">
        <v>30</v>
      </c>
      <c r="G26" s="216">
        <v>30</v>
      </c>
      <c r="H26" s="217">
        <v>80</v>
      </c>
      <c r="I26" s="216">
        <v>70</v>
      </c>
      <c r="J26" s="18" t="s">
        <v>316</v>
      </c>
      <c r="K26" s="18" t="s">
        <v>270</v>
      </c>
      <c r="L26" s="218">
        <v>4</v>
      </c>
      <c r="M26" s="215">
        <v>60</v>
      </c>
      <c r="N26" s="35">
        <v>30</v>
      </c>
      <c r="O26" s="217">
        <v>80</v>
      </c>
      <c r="P26" s="216">
        <v>70</v>
      </c>
      <c r="Q26" s="1">
        <v>525</v>
      </c>
      <c r="R26" s="124">
        <v>0.08</v>
      </c>
      <c r="S26" s="40">
        <f t="shared" si="0"/>
        <v>31500</v>
      </c>
      <c r="T26" s="40">
        <f t="shared" si="1"/>
        <v>34020</v>
      </c>
      <c r="U26" s="40">
        <f t="shared" si="2"/>
        <v>15750</v>
      </c>
      <c r="V26" s="132">
        <f t="shared" si="3"/>
        <v>17010</v>
      </c>
      <c r="W26" s="133">
        <f t="shared" si="4"/>
        <v>42000</v>
      </c>
      <c r="X26" s="133">
        <f t="shared" si="5"/>
        <v>45360</v>
      </c>
      <c r="Y26" s="133">
        <f t="shared" si="6"/>
        <v>36750</v>
      </c>
      <c r="Z26" s="133">
        <f t="shared" si="7"/>
        <v>39690</v>
      </c>
      <c r="AA26" s="18" t="s">
        <v>340</v>
      </c>
    </row>
    <row r="27" spans="1:27" s="224" customFormat="1" ht="108" x14ac:dyDescent="0.3">
      <c r="A27" s="214" t="s">
        <v>142</v>
      </c>
      <c r="B27" s="10" t="s">
        <v>45</v>
      </c>
      <c r="C27" s="13" t="s">
        <v>21</v>
      </c>
      <c r="D27" s="35">
        <v>10</v>
      </c>
      <c r="E27" s="215">
        <v>40</v>
      </c>
      <c r="F27" s="35">
        <v>25</v>
      </c>
      <c r="G27" s="216">
        <v>10</v>
      </c>
      <c r="H27" s="217">
        <v>30</v>
      </c>
      <c r="I27" s="216">
        <v>25</v>
      </c>
      <c r="J27" s="18" t="s">
        <v>316</v>
      </c>
      <c r="K27" s="18" t="s">
        <v>271</v>
      </c>
      <c r="L27" s="218">
        <v>4</v>
      </c>
      <c r="M27" s="215">
        <v>40</v>
      </c>
      <c r="N27" s="35">
        <v>25</v>
      </c>
      <c r="O27" s="217">
        <v>30</v>
      </c>
      <c r="P27" s="216">
        <v>25</v>
      </c>
      <c r="Q27" s="1">
        <v>540</v>
      </c>
      <c r="R27" s="124">
        <v>0.08</v>
      </c>
      <c r="S27" s="40">
        <f t="shared" si="0"/>
        <v>21600</v>
      </c>
      <c r="T27" s="40">
        <f t="shared" si="1"/>
        <v>23328</v>
      </c>
      <c r="U27" s="40">
        <f t="shared" si="2"/>
        <v>13500</v>
      </c>
      <c r="V27" s="132">
        <f t="shared" si="3"/>
        <v>14580</v>
      </c>
      <c r="W27" s="133">
        <f t="shared" si="4"/>
        <v>16200</v>
      </c>
      <c r="X27" s="133">
        <f t="shared" si="5"/>
        <v>17496</v>
      </c>
      <c r="Y27" s="133">
        <f t="shared" si="6"/>
        <v>13500</v>
      </c>
      <c r="Z27" s="133">
        <f t="shared" si="7"/>
        <v>14580</v>
      </c>
      <c r="AA27" s="18" t="s">
        <v>341</v>
      </c>
    </row>
    <row r="28" spans="1:27" s="224" customFormat="1" ht="99.6" customHeight="1" x14ac:dyDescent="0.3">
      <c r="A28" s="214" t="s">
        <v>143</v>
      </c>
      <c r="B28" s="10" t="s">
        <v>46</v>
      </c>
      <c r="C28" s="13" t="s">
        <v>21</v>
      </c>
      <c r="D28" s="35">
        <v>5</v>
      </c>
      <c r="E28" s="215">
        <v>50</v>
      </c>
      <c r="F28" s="35">
        <v>50</v>
      </c>
      <c r="G28" s="216">
        <v>30</v>
      </c>
      <c r="H28" s="217">
        <v>60</v>
      </c>
      <c r="I28" s="216">
        <v>50</v>
      </c>
      <c r="J28" s="18" t="s">
        <v>316</v>
      </c>
      <c r="K28" s="18" t="s">
        <v>272</v>
      </c>
      <c r="L28" s="218">
        <v>4</v>
      </c>
      <c r="M28" s="215">
        <v>50</v>
      </c>
      <c r="N28" s="35">
        <v>50</v>
      </c>
      <c r="O28" s="217">
        <v>60</v>
      </c>
      <c r="P28" s="216">
        <v>50</v>
      </c>
      <c r="Q28" s="1">
        <v>430</v>
      </c>
      <c r="R28" s="124">
        <v>0.08</v>
      </c>
      <c r="S28" s="40">
        <f t="shared" si="0"/>
        <v>21500</v>
      </c>
      <c r="T28" s="40">
        <f t="shared" si="1"/>
        <v>23220</v>
      </c>
      <c r="U28" s="40">
        <f t="shared" si="2"/>
        <v>21500</v>
      </c>
      <c r="V28" s="132">
        <f t="shared" si="3"/>
        <v>23220</v>
      </c>
      <c r="W28" s="133">
        <f t="shared" si="4"/>
        <v>25800</v>
      </c>
      <c r="X28" s="133">
        <f t="shared" si="5"/>
        <v>27864</v>
      </c>
      <c r="Y28" s="133">
        <f t="shared" si="6"/>
        <v>21500</v>
      </c>
      <c r="Z28" s="133">
        <f t="shared" si="7"/>
        <v>23220</v>
      </c>
      <c r="AA28" s="18" t="s">
        <v>342</v>
      </c>
    </row>
    <row r="29" spans="1:27" s="224" customFormat="1" ht="48" x14ac:dyDescent="0.3">
      <c r="A29" s="214" t="s">
        <v>144</v>
      </c>
      <c r="B29" s="14" t="s">
        <v>85</v>
      </c>
      <c r="C29" s="15" t="s">
        <v>21</v>
      </c>
      <c r="D29" s="35">
        <v>5</v>
      </c>
      <c r="E29" s="215">
        <v>50</v>
      </c>
      <c r="F29" s="35">
        <v>50</v>
      </c>
      <c r="G29" s="216">
        <v>25</v>
      </c>
      <c r="H29" s="217">
        <v>50</v>
      </c>
      <c r="I29" s="216">
        <v>40</v>
      </c>
      <c r="J29" s="18" t="s">
        <v>316</v>
      </c>
      <c r="K29" s="18" t="s">
        <v>273</v>
      </c>
      <c r="L29" s="218">
        <v>4</v>
      </c>
      <c r="M29" s="215">
        <v>50</v>
      </c>
      <c r="N29" s="35">
        <v>50</v>
      </c>
      <c r="O29" s="217">
        <v>50</v>
      </c>
      <c r="P29" s="216">
        <v>40</v>
      </c>
      <c r="Q29" s="1">
        <v>418</v>
      </c>
      <c r="R29" s="124">
        <v>0.08</v>
      </c>
      <c r="S29" s="40">
        <f t="shared" si="0"/>
        <v>20900</v>
      </c>
      <c r="T29" s="40">
        <f t="shared" si="1"/>
        <v>22572</v>
      </c>
      <c r="U29" s="40">
        <f t="shared" si="2"/>
        <v>20900</v>
      </c>
      <c r="V29" s="132">
        <f t="shared" si="3"/>
        <v>22572</v>
      </c>
      <c r="W29" s="133">
        <f t="shared" si="4"/>
        <v>20900</v>
      </c>
      <c r="X29" s="133">
        <f t="shared" si="5"/>
        <v>22572</v>
      </c>
      <c r="Y29" s="133">
        <f t="shared" si="6"/>
        <v>16720</v>
      </c>
      <c r="Z29" s="133">
        <f t="shared" si="7"/>
        <v>18057.599999999999</v>
      </c>
      <c r="AA29" s="18" t="s">
        <v>343</v>
      </c>
    </row>
    <row r="30" spans="1:27" s="224" customFormat="1" ht="60" x14ac:dyDescent="0.3">
      <c r="A30" s="214" t="s">
        <v>145</v>
      </c>
      <c r="B30" s="14" t="s">
        <v>47</v>
      </c>
      <c r="C30" s="13" t="s">
        <v>21</v>
      </c>
      <c r="D30" s="35">
        <v>5</v>
      </c>
      <c r="E30" s="215">
        <v>35</v>
      </c>
      <c r="F30" s="35">
        <v>15</v>
      </c>
      <c r="G30" s="216">
        <v>15</v>
      </c>
      <c r="H30" s="217">
        <v>35</v>
      </c>
      <c r="I30" s="216">
        <v>20</v>
      </c>
      <c r="J30" s="18" t="s">
        <v>316</v>
      </c>
      <c r="K30" s="18" t="s">
        <v>274</v>
      </c>
      <c r="L30" s="218">
        <v>4</v>
      </c>
      <c r="M30" s="215">
        <v>35</v>
      </c>
      <c r="N30" s="35">
        <v>15</v>
      </c>
      <c r="O30" s="217">
        <v>35</v>
      </c>
      <c r="P30" s="216">
        <v>20</v>
      </c>
      <c r="Q30" s="1">
        <v>428</v>
      </c>
      <c r="R30" s="124">
        <v>0.08</v>
      </c>
      <c r="S30" s="40">
        <f t="shared" si="0"/>
        <v>14980</v>
      </c>
      <c r="T30" s="40">
        <f t="shared" si="1"/>
        <v>16178.4</v>
      </c>
      <c r="U30" s="40">
        <f t="shared" si="2"/>
        <v>6420</v>
      </c>
      <c r="V30" s="132">
        <f t="shared" si="3"/>
        <v>6933.6</v>
      </c>
      <c r="W30" s="133">
        <f t="shared" si="4"/>
        <v>14980</v>
      </c>
      <c r="X30" s="133">
        <f t="shared" si="5"/>
        <v>16178.4</v>
      </c>
      <c r="Y30" s="133">
        <f t="shared" si="6"/>
        <v>8560</v>
      </c>
      <c r="Z30" s="133">
        <f t="shared" si="7"/>
        <v>9244.7999999999993</v>
      </c>
      <c r="AA30" s="18" t="s">
        <v>344</v>
      </c>
    </row>
    <row r="31" spans="1:27" s="224" customFormat="1" ht="60" x14ac:dyDescent="0.3">
      <c r="A31" s="214" t="s">
        <v>146</v>
      </c>
      <c r="B31" s="14" t="s">
        <v>86</v>
      </c>
      <c r="C31" s="13" t="s">
        <v>21</v>
      </c>
      <c r="D31" s="35">
        <v>1</v>
      </c>
      <c r="E31" s="215">
        <v>10</v>
      </c>
      <c r="F31" s="35">
        <v>10</v>
      </c>
      <c r="G31" s="216">
        <v>1</v>
      </c>
      <c r="H31" s="217">
        <v>10</v>
      </c>
      <c r="I31" s="216">
        <v>10</v>
      </c>
      <c r="J31" s="18" t="s">
        <v>316</v>
      </c>
      <c r="K31" s="225" t="s">
        <v>275</v>
      </c>
      <c r="L31" s="218">
        <v>4</v>
      </c>
      <c r="M31" s="215">
        <v>10</v>
      </c>
      <c r="N31" s="35">
        <v>10</v>
      </c>
      <c r="O31" s="217">
        <v>10</v>
      </c>
      <c r="P31" s="216">
        <v>10</v>
      </c>
      <c r="Q31" s="1">
        <v>445</v>
      </c>
      <c r="R31" s="124">
        <v>0.08</v>
      </c>
      <c r="S31" s="40">
        <f t="shared" si="0"/>
        <v>4450</v>
      </c>
      <c r="T31" s="40">
        <f t="shared" si="1"/>
        <v>4806</v>
      </c>
      <c r="U31" s="40">
        <f t="shared" si="2"/>
        <v>4450</v>
      </c>
      <c r="V31" s="132">
        <f t="shared" si="3"/>
        <v>4806</v>
      </c>
      <c r="W31" s="133">
        <f t="shared" si="4"/>
        <v>4450</v>
      </c>
      <c r="X31" s="133">
        <f t="shared" si="5"/>
        <v>4806</v>
      </c>
      <c r="Y31" s="133">
        <f t="shared" si="6"/>
        <v>4450</v>
      </c>
      <c r="Z31" s="133">
        <f t="shared" si="7"/>
        <v>4806</v>
      </c>
      <c r="AA31" s="18" t="s">
        <v>345</v>
      </c>
    </row>
    <row r="32" spans="1:27" s="224" customFormat="1" ht="60" x14ac:dyDescent="0.3">
      <c r="A32" s="214" t="s">
        <v>147</v>
      </c>
      <c r="B32" s="14" t="s">
        <v>48</v>
      </c>
      <c r="C32" s="13" t="s">
        <v>21</v>
      </c>
      <c r="D32" s="35">
        <v>5</v>
      </c>
      <c r="E32" s="215">
        <v>20</v>
      </c>
      <c r="F32" s="35">
        <v>20</v>
      </c>
      <c r="G32" s="216">
        <v>25</v>
      </c>
      <c r="H32" s="217">
        <v>50</v>
      </c>
      <c r="I32" s="216">
        <v>40</v>
      </c>
      <c r="J32" s="18" t="s">
        <v>316</v>
      </c>
      <c r="K32" s="18" t="s">
        <v>276</v>
      </c>
      <c r="L32" s="218">
        <v>4</v>
      </c>
      <c r="M32" s="215">
        <v>20</v>
      </c>
      <c r="N32" s="35">
        <v>20</v>
      </c>
      <c r="O32" s="217">
        <v>50</v>
      </c>
      <c r="P32" s="216">
        <v>40</v>
      </c>
      <c r="Q32" s="1">
        <v>413</v>
      </c>
      <c r="R32" s="124">
        <v>0.08</v>
      </c>
      <c r="S32" s="40">
        <f t="shared" si="0"/>
        <v>8260</v>
      </c>
      <c r="T32" s="40">
        <f t="shared" si="1"/>
        <v>8920.7999999999993</v>
      </c>
      <c r="U32" s="40">
        <f t="shared" si="2"/>
        <v>8260</v>
      </c>
      <c r="V32" s="132">
        <f t="shared" si="3"/>
        <v>8920.7999999999993</v>
      </c>
      <c r="W32" s="133">
        <f t="shared" si="4"/>
        <v>20650</v>
      </c>
      <c r="X32" s="133">
        <f t="shared" si="5"/>
        <v>22302</v>
      </c>
      <c r="Y32" s="133">
        <f t="shared" si="6"/>
        <v>16520</v>
      </c>
      <c r="Z32" s="133">
        <f t="shared" si="7"/>
        <v>17841.599999999999</v>
      </c>
      <c r="AA32" s="18" t="s">
        <v>346</v>
      </c>
    </row>
    <row r="33" spans="1:27" s="224" customFormat="1" ht="60" x14ac:dyDescent="0.3">
      <c r="A33" s="214" t="s">
        <v>148</v>
      </c>
      <c r="B33" s="14" t="s">
        <v>49</v>
      </c>
      <c r="C33" s="13" t="s">
        <v>21</v>
      </c>
      <c r="D33" s="35">
        <v>15</v>
      </c>
      <c r="E33" s="215">
        <v>70</v>
      </c>
      <c r="F33" s="35">
        <v>50</v>
      </c>
      <c r="G33" s="216">
        <v>140</v>
      </c>
      <c r="H33" s="217">
        <v>280</v>
      </c>
      <c r="I33" s="216">
        <v>220</v>
      </c>
      <c r="J33" s="18" t="s">
        <v>316</v>
      </c>
      <c r="K33" s="18" t="s">
        <v>277</v>
      </c>
      <c r="L33" s="218">
        <v>5</v>
      </c>
      <c r="M33" s="215">
        <v>70</v>
      </c>
      <c r="N33" s="35">
        <v>50</v>
      </c>
      <c r="O33" s="217">
        <v>280</v>
      </c>
      <c r="P33" s="216">
        <v>220</v>
      </c>
      <c r="Q33" s="1">
        <v>408</v>
      </c>
      <c r="R33" s="124">
        <v>0.08</v>
      </c>
      <c r="S33" s="40">
        <f t="shared" si="0"/>
        <v>28560</v>
      </c>
      <c r="T33" s="40">
        <f t="shared" si="1"/>
        <v>30844.799999999999</v>
      </c>
      <c r="U33" s="40">
        <f t="shared" si="2"/>
        <v>20400</v>
      </c>
      <c r="V33" s="132">
        <f t="shared" si="3"/>
        <v>22032</v>
      </c>
      <c r="W33" s="133">
        <f t="shared" si="4"/>
        <v>114240</v>
      </c>
      <c r="X33" s="133">
        <f t="shared" si="5"/>
        <v>123379.2</v>
      </c>
      <c r="Y33" s="133">
        <f t="shared" si="6"/>
        <v>89760</v>
      </c>
      <c r="Z33" s="133">
        <f t="shared" si="7"/>
        <v>96940.800000000003</v>
      </c>
      <c r="AA33" s="18" t="s">
        <v>347</v>
      </c>
    </row>
    <row r="34" spans="1:27" s="224" customFormat="1" ht="48" x14ac:dyDescent="0.3">
      <c r="A34" s="214" t="s">
        <v>149</v>
      </c>
      <c r="B34" s="14" t="s">
        <v>93</v>
      </c>
      <c r="C34" s="13" t="s">
        <v>21</v>
      </c>
      <c r="D34" s="35">
        <v>0</v>
      </c>
      <c r="E34" s="215">
        <v>0</v>
      </c>
      <c r="F34" s="35">
        <v>0</v>
      </c>
      <c r="G34" s="216">
        <v>10</v>
      </c>
      <c r="H34" s="217">
        <v>50</v>
      </c>
      <c r="I34" s="216">
        <v>50</v>
      </c>
      <c r="J34" s="18" t="s">
        <v>316</v>
      </c>
      <c r="K34" s="18" t="s">
        <v>278</v>
      </c>
      <c r="L34" s="218">
        <v>4</v>
      </c>
      <c r="M34" s="215">
        <v>0</v>
      </c>
      <c r="N34" s="35">
        <v>0</v>
      </c>
      <c r="O34" s="217">
        <v>50</v>
      </c>
      <c r="P34" s="216">
        <v>50</v>
      </c>
      <c r="Q34" s="1">
        <v>422</v>
      </c>
      <c r="R34" s="124">
        <v>0.08</v>
      </c>
      <c r="S34" s="40">
        <f t="shared" si="0"/>
        <v>0</v>
      </c>
      <c r="T34" s="40">
        <f t="shared" si="1"/>
        <v>0</v>
      </c>
      <c r="U34" s="40">
        <f t="shared" si="2"/>
        <v>0</v>
      </c>
      <c r="V34" s="132">
        <f t="shared" si="3"/>
        <v>0</v>
      </c>
      <c r="W34" s="133">
        <f t="shared" si="4"/>
        <v>21100</v>
      </c>
      <c r="X34" s="133">
        <f t="shared" si="5"/>
        <v>22788</v>
      </c>
      <c r="Y34" s="133">
        <f t="shared" si="6"/>
        <v>21100</v>
      </c>
      <c r="Z34" s="133">
        <f t="shared" si="7"/>
        <v>22788</v>
      </c>
      <c r="AA34" s="18" t="s">
        <v>348</v>
      </c>
    </row>
    <row r="35" spans="1:27" s="224" customFormat="1" ht="48" x14ac:dyDescent="0.3">
      <c r="A35" s="214" t="s">
        <v>150</v>
      </c>
      <c r="B35" s="14" t="s">
        <v>78</v>
      </c>
      <c r="C35" s="13" t="s">
        <v>21</v>
      </c>
      <c r="D35" s="35">
        <v>1</v>
      </c>
      <c r="E35" s="215">
        <v>5</v>
      </c>
      <c r="F35" s="35">
        <v>5</v>
      </c>
      <c r="G35" s="216">
        <v>1</v>
      </c>
      <c r="H35" s="217">
        <v>5</v>
      </c>
      <c r="I35" s="216">
        <v>5</v>
      </c>
      <c r="J35" s="18" t="s">
        <v>316</v>
      </c>
      <c r="K35" s="13" t="s">
        <v>279</v>
      </c>
      <c r="L35" s="218">
        <v>10</v>
      </c>
      <c r="M35" s="215">
        <v>5</v>
      </c>
      <c r="N35" s="35">
        <v>5</v>
      </c>
      <c r="O35" s="217">
        <v>5</v>
      </c>
      <c r="P35" s="216">
        <v>5</v>
      </c>
      <c r="Q35" s="1">
        <v>420</v>
      </c>
      <c r="R35" s="124">
        <v>0.08</v>
      </c>
      <c r="S35" s="40">
        <f t="shared" si="0"/>
        <v>2100</v>
      </c>
      <c r="T35" s="40">
        <f t="shared" si="1"/>
        <v>2268</v>
      </c>
      <c r="U35" s="40">
        <f t="shared" si="2"/>
        <v>2100</v>
      </c>
      <c r="V35" s="132">
        <f t="shared" si="3"/>
        <v>2268</v>
      </c>
      <c r="W35" s="133">
        <f t="shared" si="4"/>
        <v>2100</v>
      </c>
      <c r="X35" s="133">
        <f t="shared" si="5"/>
        <v>2268</v>
      </c>
      <c r="Y35" s="133">
        <f t="shared" si="6"/>
        <v>2100</v>
      </c>
      <c r="Z35" s="133">
        <f t="shared" si="7"/>
        <v>2268</v>
      </c>
      <c r="AA35" s="18" t="s">
        <v>349</v>
      </c>
    </row>
    <row r="36" spans="1:27" s="224" customFormat="1" ht="36" x14ac:dyDescent="0.3">
      <c r="A36" s="214" t="s">
        <v>151</v>
      </c>
      <c r="B36" s="14" t="s">
        <v>50</v>
      </c>
      <c r="C36" s="13" t="s">
        <v>21</v>
      </c>
      <c r="D36" s="35">
        <v>1</v>
      </c>
      <c r="E36" s="215">
        <v>5</v>
      </c>
      <c r="F36" s="35">
        <v>5</v>
      </c>
      <c r="G36" s="216">
        <v>1</v>
      </c>
      <c r="H36" s="217">
        <v>5</v>
      </c>
      <c r="I36" s="216">
        <v>5</v>
      </c>
      <c r="J36" s="18" t="s">
        <v>316</v>
      </c>
      <c r="K36" s="13" t="s">
        <v>280</v>
      </c>
      <c r="L36" s="218">
        <v>10</v>
      </c>
      <c r="M36" s="215">
        <v>5</v>
      </c>
      <c r="N36" s="35">
        <v>5</v>
      </c>
      <c r="O36" s="217">
        <v>5</v>
      </c>
      <c r="P36" s="216">
        <v>5</v>
      </c>
      <c r="Q36" s="1">
        <v>600</v>
      </c>
      <c r="R36" s="124">
        <v>0.08</v>
      </c>
      <c r="S36" s="40">
        <f t="shared" si="0"/>
        <v>3000</v>
      </c>
      <c r="T36" s="40">
        <f t="shared" si="1"/>
        <v>3240</v>
      </c>
      <c r="U36" s="40">
        <f t="shared" si="2"/>
        <v>3000</v>
      </c>
      <c r="V36" s="132">
        <f t="shared" si="3"/>
        <v>3240</v>
      </c>
      <c r="W36" s="133">
        <f t="shared" si="4"/>
        <v>3000</v>
      </c>
      <c r="X36" s="133">
        <f t="shared" si="5"/>
        <v>3240</v>
      </c>
      <c r="Y36" s="133">
        <f t="shared" si="6"/>
        <v>3000</v>
      </c>
      <c r="Z36" s="133">
        <f t="shared" si="7"/>
        <v>3240</v>
      </c>
      <c r="AA36" s="18" t="s">
        <v>350</v>
      </c>
    </row>
    <row r="37" spans="1:27" ht="72" x14ac:dyDescent="0.3">
      <c r="A37" s="94" t="s">
        <v>152</v>
      </c>
      <c r="B37" s="14" t="s">
        <v>51</v>
      </c>
      <c r="C37" s="13" t="s">
        <v>7</v>
      </c>
      <c r="D37" s="37">
        <v>250</v>
      </c>
      <c r="E37" s="67">
        <v>1000</v>
      </c>
      <c r="F37" s="37">
        <v>500</v>
      </c>
      <c r="G37" s="39">
        <v>50</v>
      </c>
      <c r="H37" s="69">
        <v>200</v>
      </c>
      <c r="I37" s="39">
        <v>200</v>
      </c>
      <c r="J37" s="144" t="s">
        <v>315</v>
      </c>
      <c r="K37" s="144" t="s">
        <v>281</v>
      </c>
      <c r="L37" s="81">
        <v>1</v>
      </c>
      <c r="M37" s="105">
        <f>E37/L37</f>
        <v>1000</v>
      </c>
      <c r="N37" s="106">
        <f>F37/L37</f>
        <v>500</v>
      </c>
      <c r="O37" s="107">
        <f>H37/L37</f>
        <v>200</v>
      </c>
      <c r="P37" s="108">
        <f>I37/L37</f>
        <v>200</v>
      </c>
      <c r="Q37" s="78">
        <v>8.6999999999999993</v>
      </c>
      <c r="R37" s="116">
        <v>0.05</v>
      </c>
      <c r="S37" s="40">
        <f t="shared" si="0"/>
        <v>8700</v>
      </c>
      <c r="T37" s="41">
        <f t="shared" si="1"/>
        <v>9135</v>
      </c>
      <c r="U37" s="41">
        <f t="shared" si="2"/>
        <v>4350</v>
      </c>
      <c r="V37" s="42">
        <f t="shared" si="3"/>
        <v>4567.5</v>
      </c>
      <c r="W37" s="43">
        <f t="shared" si="4"/>
        <v>1740</v>
      </c>
      <c r="X37" s="43">
        <f t="shared" si="5"/>
        <v>1827</v>
      </c>
      <c r="Y37" s="43">
        <f t="shared" si="6"/>
        <v>1740</v>
      </c>
      <c r="Z37" s="43">
        <f t="shared" si="7"/>
        <v>1827</v>
      </c>
      <c r="AA37" s="144" t="s">
        <v>351</v>
      </c>
    </row>
    <row r="38" spans="1:27" s="224" customFormat="1" ht="156" x14ac:dyDescent="0.3">
      <c r="A38" s="214" t="s">
        <v>153</v>
      </c>
      <c r="B38" s="14" t="s">
        <v>52</v>
      </c>
      <c r="C38" s="13" t="s">
        <v>21</v>
      </c>
      <c r="D38" s="35">
        <v>0</v>
      </c>
      <c r="E38" s="215">
        <v>0</v>
      </c>
      <c r="F38" s="35">
        <v>0</v>
      </c>
      <c r="G38" s="216">
        <v>100</v>
      </c>
      <c r="H38" s="217">
        <v>200</v>
      </c>
      <c r="I38" s="216">
        <v>200</v>
      </c>
      <c r="J38" s="18" t="s">
        <v>315</v>
      </c>
      <c r="K38" s="18" t="s">
        <v>282</v>
      </c>
      <c r="L38" s="218">
        <v>1</v>
      </c>
      <c r="M38" s="215">
        <v>0</v>
      </c>
      <c r="N38" s="35">
        <v>0</v>
      </c>
      <c r="O38" s="221">
        <v>800</v>
      </c>
      <c r="P38" s="222">
        <v>800</v>
      </c>
      <c r="Q38" s="1">
        <v>5.2</v>
      </c>
      <c r="R38" s="124">
        <v>0.05</v>
      </c>
      <c r="S38" s="40">
        <f t="shared" si="0"/>
        <v>0</v>
      </c>
      <c r="T38" s="40">
        <f t="shared" si="1"/>
        <v>0</v>
      </c>
      <c r="U38" s="40">
        <f t="shared" si="2"/>
        <v>0</v>
      </c>
      <c r="V38" s="132">
        <f t="shared" si="3"/>
        <v>0</v>
      </c>
      <c r="W38" s="133">
        <f t="shared" si="4"/>
        <v>4160</v>
      </c>
      <c r="X38" s="133">
        <f t="shared" si="5"/>
        <v>4368</v>
      </c>
      <c r="Y38" s="133">
        <f t="shared" si="6"/>
        <v>4160</v>
      </c>
      <c r="Z38" s="133">
        <f t="shared" si="7"/>
        <v>4368</v>
      </c>
      <c r="AA38" s="144" t="s">
        <v>475</v>
      </c>
    </row>
    <row r="39" spans="1:27" ht="108" x14ac:dyDescent="0.3">
      <c r="A39" s="94" t="s">
        <v>154</v>
      </c>
      <c r="B39" s="14" t="s">
        <v>77</v>
      </c>
      <c r="C39" s="8" t="s">
        <v>7</v>
      </c>
      <c r="D39" s="37">
        <v>40</v>
      </c>
      <c r="E39" s="67">
        <v>120</v>
      </c>
      <c r="F39" s="37">
        <v>120</v>
      </c>
      <c r="G39" s="39">
        <v>800</v>
      </c>
      <c r="H39" s="69">
        <v>1750</v>
      </c>
      <c r="I39" s="39">
        <v>1750</v>
      </c>
      <c r="J39" s="144" t="s">
        <v>315</v>
      </c>
      <c r="K39" s="239" t="s">
        <v>283</v>
      </c>
      <c r="L39" s="81">
        <v>1</v>
      </c>
      <c r="M39" s="105">
        <f>E39/L39</f>
        <v>120</v>
      </c>
      <c r="N39" s="106">
        <f>F39/L39</f>
        <v>120</v>
      </c>
      <c r="O39" s="107">
        <f>H39/L39</f>
        <v>1750</v>
      </c>
      <c r="P39" s="108">
        <f>I39/L39</f>
        <v>1750</v>
      </c>
      <c r="Q39" s="78">
        <v>8</v>
      </c>
      <c r="R39" s="116">
        <v>0.05</v>
      </c>
      <c r="S39" s="40">
        <f t="shared" si="0"/>
        <v>960</v>
      </c>
      <c r="T39" s="41">
        <f t="shared" si="1"/>
        <v>1008</v>
      </c>
      <c r="U39" s="41">
        <f t="shared" si="2"/>
        <v>960</v>
      </c>
      <c r="V39" s="42">
        <f t="shared" si="3"/>
        <v>1008</v>
      </c>
      <c r="W39" s="43">
        <f t="shared" si="4"/>
        <v>14000</v>
      </c>
      <c r="X39" s="43">
        <f t="shared" si="5"/>
        <v>14700</v>
      </c>
      <c r="Y39" s="43">
        <f t="shared" si="6"/>
        <v>14000</v>
      </c>
      <c r="Z39" s="43">
        <f t="shared" si="7"/>
        <v>14700</v>
      </c>
      <c r="AA39" s="144" t="s">
        <v>412</v>
      </c>
    </row>
    <row r="40" spans="1:27" ht="96" x14ac:dyDescent="0.3">
      <c r="A40" s="94" t="s">
        <v>155</v>
      </c>
      <c r="B40" s="14" t="s">
        <v>53</v>
      </c>
      <c r="C40" s="8" t="s">
        <v>7</v>
      </c>
      <c r="D40" s="37">
        <v>15</v>
      </c>
      <c r="E40" s="67">
        <v>150</v>
      </c>
      <c r="F40" s="37">
        <v>150</v>
      </c>
      <c r="G40" s="39">
        <v>10</v>
      </c>
      <c r="H40" s="69">
        <v>40</v>
      </c>
      <c r="I40" s="39">
        <v>80</v>
      </c>
      <c r="J40" s="144" t="s">
        <v>315</v>
      </c>
      <c r="K40" s="144" t="s">
        <v>284</v>
      </c>
      <c r="L40" s="81">
        <v>1</v>
      </c>
      <c r="M40" s="105">
        <f>E40/L40</f>
        <v>150</v>
      </c>
      <c r="N40" s="106">
        <f>F40/L40</f>
        <v>150</v>
      </c>
      <c r="O40" s="107">
        <f>H40/L40</f>
        <v>40</v>
      </c>
      <c r="P40" s="108">
        <f>I40/L40</f>
        <v>80</v>
      </c>
      <c r="Q40" s="78">
        <v>29.5</v>
      </c>
      <c r="R40" s="116">
        <v>0.05</v>
      </c>
      <c r="S40" s="40">
        <f t="shared" si="0"/>
        <v>4425</v>
      </c>
      <c r="T40" s="41">
        <f t="shared" si="1"/>
        <v>4646.25</v>
      </c>
      <c r="U40" s="41">
        <f t="shared" si="2"/>
        <v>4425</v>
      </c>
      <c r="V40" s="42">
        <f t="shared" si="3"/>
        <v>4646.25</v>
      </c>
      <c r="W40" s="43">
        <f t="shared" si="4"/>
        <v>1180</v>
      </c>
      <c r="X40" s="43">
        <f t="shared" si="5"/>
        <v>1239</v>
      </c>
      <c r="Y40" s="43">
        <f t="shared" si="6"/>
        <v>2360</v>
      </c>
      <c r="Z40" s="43">
        <f t="shared" si="7"/>
        <v>2478</v>
      </c>
      <c r="AA40" s="144" t="s">
        <v>352</v>
      </c>
    </row>
    <row r="41" spans="1:27" ht="60" x14ac:dyDescent="0.3">
      <c r="A41" s="94" t="s">
        <v>156</v>
      </c>
      <c r="B41" s="14" t="s">
        <v>68</v>
      </c>
      <c r="C41" s="13" t="s">
        <v>7</v>
      </c>
      <c r="D41" s="37">
        <v>0</v>
      </c>
      <c r="E41" s="67">
        <v>0</v>
      </c>
      <c r="F41" s="37">
        <v>0</v>
      </c>
      <c r="G41" s="39">
        <v>1</v>
      </c>
      <c r="H41" s="69">
        <v>10</v>
      </c>
      <c r="I41" s="39">
        <v>30</v>
      </c>
      <c r="J41" s="144" t="s">
        <v>317</v>
      </c>
      <c r="K41" s="8" t="s">
        <v>285</v>
      </c>
      <c r="L41" s="81">
        <v>1</v>
      </c>
      <c r="M41" s="105">
        <f>E41/L41</f>
        <v>0</v>
      </c>
      <c r="N41" s="106">
        <f>F41/L41</f>
        <v>0</v>
      </c>
      <c r="O41" s="107">
        <f>H41/L41</f>
        <v>10</v>
      </c>
      <c r="P41" s="108">
        <f>I41/L41</f>
        <v>30</v>
      </c>
      <c r="Q41" s="78">
        <v>52</v>
      </c>
      <c r="R41" s="116">
        <v>0.05</v>
      </c>
      <c r="S41" s="40">
        <f t="shared" si="0"/>
        <v>0</v>
      </c>
      <c r="T41" s="41">
        <f t="shared" si="1"/>
        <v>0</v>
      </c>
      <c r="U41" s="41">
        <f t="shared" si="2"/>
        <v>0</v>
      </c>
      <c r="V41" s="42">
        <f t="shared" si="3"/>
        <v>0</v>
      </c>
      <c r="W41" s="43">
        <f t="shared" si="4"/>
        <v>520</v>
      </c>
      <c r="X41" s="43">
        <f t="shared" si="5"/>
        <v>546</v>
      </c>
      <c r="Y41" s="43">
        <f t="shared" si="6"/>
        <v>1560</v>
      </c>
      <c r="Z41" s="43">
        <f t="shared" si="7"/>
        <v>1638</v>
      </c>
      <c r="AA41" s="144" t="s">
        <v>353</v>
      </c>
    </row>
    <row r="42" spans="1:27" s="224" customFormat="1" ht="108" x14ac:dyDescent="0.3">
      <c r="A42" s="214" t="s">
        <v>157</v>
      </c>
      <c r="B42" s="14" t="s">
        <v>54</v>
      </c>
      <c r="C42" s="13" t="s">
        <v>21</v>
      </c>
      <c r="D42" s="35">
        <v>2</v>
      </c>
      <c r="E42" s="215">
        <v>20</v>
      </c>
      <c r="F42" s="35">
        <v>20</v>
      </c>
      <c r="G42" s="216">
        <v>10</v>
      </c>
      <c r="H42" s="217">
        <v>40</v>
      </c>
      <c r="I42" s="216">
        <v>50</v>
      </c>
      <c r="J42" s="18" t="s">
        <v>315</v>
      </c>
      <c r="K42" s="18" t="s">
        <v>286</v>
      </c>
      <c r="L42" s="218">
        <v>1</v>
      </c>
      <c r="M42" s="219">
        <v>80</v>
      </c>
      <c r="N42" s="220">
        <v>80</v>
      </c>
      <c r="O42" s="221">
        <v>160</v>
      </c>
      <c r="P42" s="222">
        <v>200</v>
      </c>
      <c r="Q42" s="1">
        <v>7.9</v>
      </c>
      <c r="R42" s="124">
        <v>0.05</v>
      </c>
      <c r="S42" s="40">
        <f t="shared" si="0"/>
        <v>632</v>
      </c>
      <c r="T42" s="40">
        <f t="shared" si="1"/>
        <v>663.6</v>
      </c>
      <c r="U42" s="40">
        <f t="shared" si="2"/>
        <v>632</v>
      </c>
      <c r="V42" s="132">
        <f t="shared" si="3"/>
        <v>663.6</v>
      </c>
      <c r="W42" s="133">
        <f t="shared" si="4"/>
        <v>1264</v>
      </c>
      <c r="X42" s="133">
        <f t="shared" si="5"/>
        <v>1327.2</v>
      </c>
      <c r="Y42" s="133">
        <f t="shared" si="6"/>
        <v>1580</v>
      </c>
      <c r="Z42" s="133">
        <f t="shared" si="7"/>
        <v>1659</v>
      </c>
      <c r="AA42" s="18" t="s">
        <v>354</v>
      </c>
    </row>
    <row r="43" spans="1:27" ht="48" x14ac:dyDescent="0.3">
      <c r="A43" s="94" t="s">
        <v>158</v>
      </c>
      <c r="B43" s="16" t="s">
        <v>55</v>
      </c>
      <c r="C43" s="13" t="s">
        <v>21</v>
      </c>
      <c r="D43" s="37">
        <v>0</v>
      </c>
      <c r="E43" s="67">
        <v>0</v>
      </c>
      <c r="F43" s="37">
        <v>0</v>
      </c>
      <c r="G43" s="39">
        <v>100</v>
      </c>
      <c r="H43" s="69">
        <v>270</v>
      </c>
      <c r="I43" s="39">
        <v>100</v>
      </c>
      <c r="J43" s="144" t="s">
        <v>315</v>
      </c>
      <c r="K43" s="144" t="s">
        <v>287</v>
      </c>
      <c r="L43" s="81">
        <v>1</v>
      </c>
      <c r="M43" s="105">
        <f>E43/L43</f>
        <v>0</v>
      </c>
      <c r="N43" s="106">
        <f>F43/L43</f>
        <v>0</v>
      </c>
      <c r="O43" s="107">
        <f>H43/L43</f>
        <v>270</v>
      </c>
      <c r="P43" s="108">
        <f>I43/L43</f>
        <v>100</v>
      </c>
      <c r="Q43" s="78">
        <v>60</v>
      </c>
      <c r="R43" s="116">
        <v>0.05</v>
      </c>
      <c r="S43" s="40">
        <f t="shared" si="0"/>
        <v>0</v>
      </c>
      <c r="T43" s="41">
        <f t="shared" si="1"/>
        <v>0</v>
      </c>
      <c r="U43" s="41">
        <f t="shared" si="2"/>
        <v>0</v>
      </c>
      <c r="V43" s="42">
        <f t="shared" si="3"/>
        <v>0</v>
      </c>
      <c r="W43" s="43">
        <f t="shared" si="4"/>
        <v>16200</v>
      </c>
      <c r="X43" s="43">
        <f t="shared" si="5"/>
        <v>17010</v>
      </c>
      <c r="Y43" s="43">
        <f t="shared" si="6"/>
        <v>6000</v>
      </c>
      <c r="Z43" s="43">
        <f t="shared" si="7"/>
        <v>6300</v>
      </c>
      <c r="AA43" s="144" t="s">
        <v>355</v>
      </c>
    </row>
    <row r="44" spans="1:27" s="224" customFormat="1" ht="36" x14ac:dyDescent="0.3">
      <c r="A44" s="214" t="s">
        <v>159</v>
      </c>
      <c r="B44" s="10" t="s">
        <v>56</v>
      </c>
      <c r="C44" s="13" t="s">
        <v>21</v>
      </c>
      <c r="D44" s="35">
        <v>1</v>
      </c>
      <c r="E44" s="215">
        <v>50</v>
      </c>
      <c r="F44" s="35">
        <v>50</v>
      </c>
      <c r="G44" s="216">
        <v>80</v>
      </c>
      <c r="H44" s="217">
        <v>175</v>
      </c>
      <c r="I44" s="216">
        <v>100</v>
      </c>
      <c r="J44" s="18" t="s">
        <v>314</v>
      </c>
      <c r="K44" s="18" t="s">
        <v>288</v>
      </c>
      <c r="L44" s="218">
        <v>20</v>
      </c>
      <c r="M44" s="215">
        <v>50</v>
      </c>
      <c r="N44" s="35">
        <v>50</v>
      </c>
      <c r="O44" s="217">
        <v>175</v>
      </c>
      <c r="P44" s="216">
        <v>100</v>
      </c>
      <c r="Q44" s="1">
        <v>175</v>
      </c>
      <c r="R44" s="124">
        <v>0.08</v>
      </c>
      <c r="S44" s="40">
        <f t="shared" si="0"/>
        <v>8750</v>
      </c>
      <c r="T44" s="40">
        <f t="shared" si="1"/>
        <v>9450</v>
      </c>
      <c r="U44" s="40">
        <f t="shared" si="2"/>
        <v>8750</v>
      </c>
      <c r="V44" s="132">
        <f t="shared" si="3"/>
        <v>9450</v>
      </c>
      <c r="W44" s="133">
        <f t="shared" si="4"/>
        <v>30625</v>
      </c>
      <c r="X44" s="133">
        <f t="shared" si="5"/>
        <v>33075</v>
      </c>
      <c r="Y44" s="133">
        <f t="shared" si="6"/>
        <v>17500</v>
      </c>
      <c r="Z44" s="133">
        <f t="shared" si="7"/>
        <v>18900</v>
      </c>
      <c r="AA44" s="18" t="s">
        <v>356</v>
      </c>
    </row>
    <row r="45" spans="1:27" s="224" customFormat="1" ht="24" x14ac:dyDescent="0.3">
      <c r="A45" s="214" t="s">
        <v>160</v>
      </c>
      <c r="B45" s="10" t="s">
        <v>91</v>
      </c>
      <c r="C45" s="13" t="s">
        <v>21</v>
      </c>
      <c r="D45" s="35">
        <v>3</v>
      </c>
      <c r="E45" s="215">
        <v>30</v>
      </c>
      <c r="F45" s="35">
        <v>80</v>
      </c>
      <c r="G45" s="216">
        <v>100</v>
      </c>
      <c r="H45" s="217">
        <v>280</v>
      </c>
      <c r="I45" s="216">
        <v>140</v>
      </c>
      <c r="J45" s="18" t="s">
        <v>316</v>
      </c>
      <c r="K45" s="18" t="s">
        <v>289</v>
      </c>
      <c r="L45" s="218">
        <v>10</v>
      </c>
      <c r="M45" s="215">
        <v>30</v>
      </c>
      <c r="N45" s="35">
        <v>80</v>
      </c>
      <c r="O45" s="217">
        <v>280</v>
      </c>
      <c r="P45" s="216">
        <v>140</v>
      </c>
      <c r="Q45" s="1">
        <v>159</v>
      </c>
      <c r="R45" s="124">
        <v>0.08</v>
      </c>
      <c r="S45" s="40">
        <f t="shared" si="0"/>
        <v>4770</v>
      </c>
      <c r="T45" s="40">
        <f t="shared" si="1"/>
        <v>5151.6000000000004</v>
      </c>
      <c r="U45" s="40">
        <f t="shared" si="2"/>
        <v>12720</v>
      </c>
      <c r="V45" s="132">
        <f t="shared" si="3"/>
        <v>13737.6</v>
      </c>
      <c r="W45" s="133">
        <f t="shared" si="4"/>
        <v>44520</v>
      </c>
      <c r="X45" s="133">
        <f t="shared" si="5"/>
        <v>48081.599999999999</v>
      </c>
      <c r="Y45" s="133">
        <f t="shared" si="6"/>
        <v>22260</v>
      </c>
      <c r="Z45" s="133">
        <f t="shared" si="7"/>
        <v>24040.799999999999</v>
      </c>
      <c r="AA45" s="18" t="s">
        <v>357</v>
      </c>
    </row>
    <row r="46" spans="1:27" s="224" customFormat="1" ht="24" x14ac:dyDescent="0.3">
      <c r="A46" s="214" t="s">
        <v>161</v>
      </c>
      <c r="B46" s="10" t="s">
        <v>57</v>
      </c>
      <c r="C46" s="13" t="s">
        <v>21</v>
      </c>
      <c r="D46" s="35">
        <v>3</v>
      </c>
      <c r="E46" s="215">
        <v>30</v>
      </c>
      <c r="F46" s="35">
        <v>80</v>
      </c>
      <c r="G46" s="216">
        <v>100</v>
      </c>
      <c r="H46" s="217">
        <v>280</v>
      </c>
      <c r="I46" s="216">
        <v>140</v>
      </c>
      <c r="J46" s="18" t="s">
        <v>316</v>
      </c>
      <c r="K46" s="18" t="s">
        <v>290</v>
      </c>
      <c r="L46" s="218">
        <v>10</v>
      </c>
      <c r="M46" s="215">
        <v>30</v>
      </c>
      <c r="N46" s="35">
        <v>80</v>
      </c>
      <c r="O46" s="217">
        <v>280</v>
      </c>
      <c r="P46" s="216">
        <v>140</v>
      </c>
      <c r="Q46" s="1">
        <v>178</v>
      </c>
      <c r="R46" s="124">
        <v>0.08</v>
      </c>
      <c r="S46" s="40">
        <f t="shared" si="0"/>
        <v>5340</v>
      </c>
      <c r="T46" s="40">
        <f t="shared" si="1"/>
        <v>5767.2</v>
      </c>
      <c r="U46" s="40">
        <f t="shared" si="2"/>
        <v>14240</v>
      </c>
      <c r="V46" s="132">
        <f t="shared" si="3"/>
        <v>15379.2</v>
      </c>
      <c r="W46" s="133">
        <f t="shared" si="4"/>
        <v>49840</v>
      </c>
      <c r="X46" s="133">
        <f t="shared" si="5"/>
        <v>53827.199999999997</v>
      </c>
      <c r="Y46" s="133">
        <f t="shared" si="6"/>
        <v>24920</v>
      </c>
      <c r="Z46" s="133">
        <f t="shared" si="7"/>
        <v>26913.599999999999</v>
      </c>
      <c r="AA46" s="18" t="s">
        <v>358</v>
      </c>
    </row>
    <row r="47" spans="1:27" s="224" customFormat="1" ht="24" x14ac:dyDescent="0.3">
      <c r="A47" s="214" t="s">
        <v>162</v>
      </c>
      <c r="B47" s="10" t="s">
        <v>79</v>
      </c>
      <c r="C47" s="13" t="s">
        <v>21</v>
      </c>
      <c r="D47" s="35">
        <v>3</v>
      </c>
      <c r="E47" s="215">
        <v>20</v>
      </c>
      <c r="F47" s="35">
        <v>10</v>
      </c>
      <c r="G47" s="216">
        <v>20</v>
      </c>
      <c r="H47" s="217">
        <v>40</v>
      </c>
      <c r="I47" s="216">
        <v>35</v>
      </c>
      <c r="J47" s="18" t="s">
        <v>316</v>
      </c>
      <c r="K47" s="18" t="s">
        <v>291</v>
      </c>
      <c r="L47" s="218">
        <v>20</v>
      </c>
      <c r="M47" s="215">
        <v>20</v>
      </c>
      <c r="N47" s="35">
        <v>10</v>
      </c>
      <c r="O47" s="217">
        <v>40</v>
      </c>
      <c r="P47" s="216">
        <v>35</v>
      </c>
      <c r="Q47" s="1">
        <v>425</v>
      </c>
      <c r="R47" s="124">
        <v>0.08</v>
      </c>
      <c r="S47" s="40">
        <f t="shared" si="0"/>
        <v>8500</v>
      </c>
      <c r="T47" s="40">
        <f t="shared" si="1"/>
        <v>9180</v>
      </c>
      <c r="U47" s="40">
        <f t="shared" si="2"/>
        <v>4250</v>
      </c>
      <c r="V47" s="132">
        <f t="shared" si="3"/>
        <v>4590</v>
      </c>
      <c r="W47" s="133">
        <f t="shared" si="4"/>
        <v>17000</v>
      </c>
      <c r="X47" s="133">
        <f t="shared" si="5"/>
        <v>18360</v>
      </c>
      <c r="Y47" s="133">
        <f t="shared" si="6"/>
        <v>14875</v>
      </c>
      <c r="Z47" s="133">
        <f t="shared" si="7"/>
        <v>16065</v>
      </c>
      <c r="AA47" s="18" t="s">
        <v>359</v>
      </c>
    </row>
    <row r="48" spans="1:27" s="224" customFormat="1" ht="60" x14ac:dyDescent="0.3">
      <c r="A48" s="214" t="s">
        <v>163</v>
      </c>
      <c r="B48" s="10" t="s">
        <v>58</v>
      </c>
      <c r="C48" s="13" t="s">
        <v>21</v>
      </c>
      <c r="D48" s="35">
        <v>5</v>
      </c>
      <c r="E48" s="215">
        <v>100</v>
      </c>
      <c r="F48" s="35">
        <v>200</v>
      </c>
      <c r="G48" s="216">
        <v>25</v>
      </c>
      <c r="H48" s="217">
        <v>50</v>
      </c>
      <c r="I48" s="216">
        <v>30</v>
      </c>
      <c r="J48" s="18" t="s">
        <v>316</v>
      </c>
      <c r="K48" s="18" t="s">
        <v>292</v>
      </c>
      <c r="L48" s="218">
        <v>6</v>
      </c>
      <c r="M48" s="215">
        <v>100</v>
      </c>
      <c r="N48" s="35">
        <v>200</v>
      </c>
      <c r="O48" s="217">
        <v>50</v>
      </c>
      <c r="P48" s="216">
        <v>30</v>
      </c>
      <c r="Q48" s="1">
        <v>524</v>
      </c>
      <c r="R48" s="124">
        <v>0.08</v>
      </c>
      <c r="S48" s="40">
        <f t="shared" si="0"/>
        <v>52400</v>
      </c>
      <c r="T48" s="40">
        <f t="shared" si="1"/>
        <v>56592</v>
      </c>
      <c r="U48" s="40">
        <f t="shared" si="2"/>
        <v>104800</v>
      </c>
      <c r="V48" s="132">
        <f t="shared" si="3"/>
        <v>113184</v>
      </c>
      <c r="W48" s="133">
        <f t="shared" si="4"/>
        <v>26200</v>
      </c>
      <c r="X48" s="133">
        <f t="shared" si="5"/>
        <v>28296</v>
      </c>
      <c r="Y48" s="133">
        <f t="shared" si="6"/>
        <v>15720</v>
      </c>
      <c r="Z48" s="133">
        <f t="shared" si="7"/>
        <v>16977.599999999999</v>
      </c>
      <c r="AA48" s="18" t="s">
        <v>360</v>
      </c>
    </row>
    <row r="49" spans="1:27" s="224" customFormat="1" ht="60" x14ac:dyDescent="0.3">
      <c r="A49" s="214" t="s">
        <v>164</v>
      </c>
      <c r="B49" s="10" t="s">
        <v>59</v>
      </c>
      <c r="C49" s="13" t="s">
        <v>21</v>
      </c>
      <c r="D49" s="35">
        <v>1</v>
      </c>
      <c r="E49" s="215">
        <v>8</v>
      </c>
      <c r="F49" s="35">
        <v>8</v>
      </c>
      <c r="G49" s="216">
        <v>80</v>
      </c>
      <c r="H49" s="217">
        <v>160</v>
      </c>
      <c r="I49" s="216">
        <v>100</v>
      </c>
      <c r="J49" s="18" t="s">
        <v>316</v>
      </c>
      <c r="K49" s="18" t="s">
        <v>293</v>
      </c>
      <c r="L49" s="218">
        <v>4</v>
      </c>
      <c r="M49" s="215">
        <v>8</v>
      </c>
      <c r="N49" s="35">
        <v>8</v>
      </c>
      <c r="O49" s="217">
        <v>160</v>
      </c>
      <c r="P49" s="216">
        <v>100</v>
      </c>
      <c r="Q49" s="1">
        <v>412</v>
      </c>
      <c r="R49" s="124">
        <v>0.08</v>
      </c>
      <c r="S49" s="40">
        <f t="shared" si="0"/>
        <v>3296</v>
      </c>
      <c r="T49" s="40">
        <f t="shared" si="1"/>
        <v>3559.68</v>
      </c>
      <c r="U49" s="40">
        <f t="shared" si="2"/>
        <v>3296</v>
      </c>
      <c r="V49" s="132">
        <f t="shared" si="3"/>
        <v>3559.68</v>
      </c>
      <c r="W49" s="133">
        <f t="shared" si="4"/>
        <v>65920</v>
      </c>
      <c r="X49" s="133">
        <f t="shared" si="5"/>
        <v>71193.600000000006</v>
      </c>
      <c r="Y49" s="133">
        <f t="shared" si="6"/>
        <v>41200</v>
      </c>
      <c r="Z49" s="133">
        <f t="shared" si="7"/>
        <v>44496</v>
      </c>
      <c r="AA49" s="18" t="s">
        <v>361</v>
      </c>
    </row>
    <row r="50" spans="1:27" s="224" customFormat="1" ht="60" x14ac:dyDescent="0.3">
      <c r="A50" s="214" t="s">
        <v>165</v>
      </c>
      <c r="B50" s="10" t="s">
        <v>60</v>
      </c>
      <c r="C50" s="13" t="s">
        <v>21</v>
      </c>
      <c r="D50" s="35">
        <v>1</v>
      </c>
      <c r="E50" s="215">
        <v>8</v>
      </c>
      <c r="F50" s="35">
        <v>8</v>
      </c>
      <c r="G50" s="216">
        <v>10</v>
      </c>
      <c r="H50" s="217">
        <v>30</v>
      </c>
      <c r="I50" s="216">
        <v>30</v>
      </c>
      <c r="J50" s="18" t="s">
        <v>316</v>
      </c>
      <c r="K50" s="18" t="s">
        <v>294</v>
      </c>
      <c r="L50" s="218">
        <v>4</v>
      </c>
      <c r="M50" s="215">
        <v>8</v>
      </c>
      <c r="N50" s="35">
        <v>8</v>
      </c>
      <c r="O50" s="217">
        <v>30</v>
      </c>
      <c r="P50" s="216">
        <v>30</v>
      </c>
      <c r="Q50" s="1">
        <v>412</v>
      </c>
      <c r="R50" s="124">
        <v>0.08</v>
      </c>
      <c r="S50" s="40">
        <f t="shared" si="0"/>
        <v>3296</v>
      </c>
      <c r="T50" s="40">
        <f t="shared" si="1"/>
        <v>3559.68</v>
      </c>
      <c r="U50" s="40">
        <f t="shared" si="2"/>
        <v>3296</v>
      </c>
      <c r="V50" s="132">
        <f t="shared" si="3"/>
        <v>3559.68</v>
      </c>
      <c r="W50" s="133">
        <f t="shared" si="4"/>
        <v>12360</v>
      </c>
      <c r="X50" s="133">
        <f t="shared" si="5"/>
        <v>13348.8</v>
      </c>
      <c r="Y50" s="133">
        <f t="shared" si="6"/>
        <v>12360</v>
      </c>
      <c r="Z50" s="133">
        <f t="shared" si="7"/>
        <v>13348.8</v>
      </c>
      <c r="AA50" s="18" t="s">
        <v>362</v>
      </c>
    </row>
    <row r="51" spans="1:27" s="224" customFormat="1" ht="48" x14ac:dyDescent="0.3">
      <c r="A51" s="214" t="s">
        <v>166</v>
      </c>
      <c r="B51" s="190" t="s">
        <v>94</v>
      </c>
      <c r="C51" s="13" t="s">
        <v>21</v>
      </c>
      <c r="D51" s="35">
        <v>0</v>
      </c>
      <c r="E51" s="215">
        <v>0</v>
      </c>
      <c r="F51" s="35">
        <v>0</v>
      </c>
      <c r="G51" s="216">
        <v>10</v>
      </c>
      <c r="H51" s="217">
        <v>50</v>
      </c>
      <c r="I51" s="216">
        <v>50</v>
      </c>
      <c r="J51" s="18" t="s">
        <v>316</v>
      </c>
      <c r="K51" s="18" t="s">
        <v>295</v>
      </c>
      <c r="L51" s="218">
        <v>4</v>
      </c>
      <c r="M51" s="215">
        <v>0</v>
      </c>
      <c r="N51" s="35">
        <v>0</v>
      </c>
      <c r="O51" s="217">
        <v>50</v>
      </c>
      <c r="P51" s="216">
        <v>50</v>
      </c>
      <c r="Q51" s="1">
        <v>448</v>
      </c>
      <c r="R51" s="124">
        <v>0.08</v>
      </c>
      <c r="S51" s="40">
        <f t="shared" si="0"/>
        <v>0</v>
      </c>
      <c r="T51" s="40">
        <f t="shared" si="1"/>
        <v>0</v>
      </c>
      <c r="U51" s="40">
        <f t="shared" si="2"/>
        <v>0</v>
      </c>
      <c r="V51" s="132">
        <f t="shared" si="3"/>
        <v>0</v>
      </c>
      <c r="W51" s="133">
        <f t="shared" si="4"/>
        <v>22400</v>
      </c>
      <c r="X51" s="133">
        <f t="shared" si="5"/>
        <v>24192</v>
      </c>
      <c r="Y51" s="133">
        <f t="shared" si="6"/>
        <v>22400</v>
      </c>
      <c r="Z51" s="133">
        <f t="shared" si="7"/>
        <v>24192</v>
      </c>
      <c r="AA51" s="18" t="s">
        <v>363</v>
      </c>
    </row>
    <row r="52" spans="1:27" ht="48" x14ac:dyDescent="0.3">
      <c r="A52" s="94" t="s">
        <v>167</v>
      </c>
      <c r="B52" s="10" t="s">
        <v>61</v>
      </c>
      <c r="C52" s="8" t="s">
        <v>198</v>
      </c>
      <c r="D52" s="37">
        <v>25</v>
      </c>
      <c r="E52" s="67">
        <v>350</v>
      </c>
      <c r="F52" s="37">
        <v>200</v>
      </c>
      <c r="G52" s="39">
        <v>10</v>
      </c>
      <c r="H52" s="69">
        <v>30</v>
      </c>
      <c r="I52" s="39">
        <v>50</v>
      </c>
      <c r="J52" s="144" t="s">
        <v>315</v>
      </c>
      <c r="K52" s="20" t="s">
        <v>296</v>
      </c>
      <c r="L52" s="81">
        <v>1</v>
      </c>
      <c r="M52" s="105">
        <f t="shared" ref="M52:M61" si="8">E52/L52</f>
        <v>350</v>
      </c>
      <c r="N52" s="106">
        <f t="shared" ref="N52:N61" si="9">F52/L52</f>
        <v>200</v>
      </c>
      <c r="O52" s="107">
        <f t="shared" ref="O52:O61" si="10">H52/L52</f>
        <v>30</v>
      </c>
      <c r="P52" s="108">
        <f t="shared" ref="P52:P61" si="11">I52/L52</f>
        <v>50</v>
      </c>
      <c r="Q52" s="78">
        <v>89</v>
      </c>
      <c r="R52" s="116">
        <v>0.08</v>
      </c>
      <c r="S52" s="40">
        <f t="shared" si="0"/>
        <v>31150</v>
      </c>
      <c r="T52" s="41">
        <f t="shared" si="1"/>
        <v>33642</v>
      </c>
      <c r="U52" s="41">
        <f t="shared" si="2"/>
        <v>17800</v>
      </c>
      <c r="V52" s="42">
        <f t="shared" si="3"/>
        <v>19224</v>
      </c>
      <c r="W52" s="43">
        <f t="shared" si="4"/>
        <v>2670</v>
      </c>
      <c r="X52" s="43">
        <f t="shared" si="5"/>
        <v>2883.6</v>
      </c>
      <c r="Y52" s="43">
        <f t="shared" si="6"/>
        <v>4450</v>
      </c>
      <c r="Z52" s="43">
        <f t="shared" si="7"/>
        <v>4806</v>
      </c>
      <c r="AA52" s="144" t="s">
        <v>364</v>
      </c>
    </row>
    <row r="53" spans="1:27" ht="48" x14ac:dyDescent="0.3">
      <c r="A53" s="94" t="s">
        <v>168</v>
      </c>
      <c r="B53" s="10" t="s">
        <v>62</v>
      </c>
      <c r="C53" s="8" t="s">
        <v>198</v>
      </c>
      <c r="D53" s="37">
        <v>100</v>
      </c>
      <c r="E53" s="67">
        <v>800</v>
      </c>
      <c r="F53" s="37">
        <v>400</v>
      </c>
      <c r="G53" s="39">
        <v>1200</v>
      </c>
      <c r="H53" s="69">
        <v>2100</v>
      </c>
      <c r="I53" s="39">
        <v>1000</v>
      </c>
      <c r="J53" s="144" t="s">
        <v>315</v>
      </c>
      <c r="K53" s="20" t="s">
        <v>297</v>
      </c>
      <c r="L53" s="81">
        <v>1</v>
      </c>
      <c r="M53" s="105">
        <f t="shared" si="8"/>
        <v>800</v>
      </c>
      <c r="N53" s="106">
        <f t="shared" si="9"/>
        <v>400</v>
      </c>
      <c r="O53" s="107">
        <f t="shared" si="10"/>
        <v>2100</v>
      </c>
      <c r="P53" s="108">
        <f t="shared" si="11"/>
        <v>1000</v>
      </c>
      <c r="Q53" s="78">
        <v>118</v>
      </c>
      <c r="R53" s="116">
        <v>0.08</v>
      </c>
      <c r="S53" s="40">
        <f t="shared" si="0"/>
        <v>94400</v>
      </c>
      <c r="T53" s="41">
        <f t="shared" si="1"/>
        <v>101952</v>
      </c>
      <c r="U53" s="41">
        <f t="shared" si="2"/>
        <v>47200</v>
      </c>
      <c r="V53" s="42">
        <f t="shared" si="3"/>
        <v>50976</v>
      </c>
      <c r="W53" s="43">
        <f t="shared" si="4"/>
        <v>247800</v>
      </c>
      <c r="X53" s="43">
        <f t="shared" si="5"/>
        <v>267624</v>
      </c>
      <c r="Y53" s="43">
        <f t="shared" si="6"/>
        <v>118000</v>
      </c>
      <c r="Z53" s="43">
        <f t="shared" si="7"/>
        <v>127440</v>
      </c>
      <c r="AA53" s="144" t="s">
        <v>365</v>
      </c>
    </row>
    <row r="54" spans="1:27" ht="48" x14ac:dyDescent="0.3">
      <c r="A54" s="94" t="s">
        <v>169</v>
      </c>
      <c r="B54" s="10" t="s">
        <v>63</v>
      </c>
      <c r="C54" s="8" t="s">
        <v>198</v>
      </c>
      <c r="D54" s="37">
        <v>25</v>
      </c>
      <c r="E54" s="67">
        <v>250</v>
      </c>
      <c r="F54" s="37">
        <v>250</v>
      </c>
      <c r="G54" s="39">
        <v>80</v>
      </c>
      <c r="H54" s="69">
        <v>180</v>
      </c>
      <c r="I54" s="39">
        <v>100</v>
      </c>
      <c r="J54" s="144" t="s">
        <v>315</v>
      </c>
      <c r="K54" s="144" t="s">
        <v>298</v>
      </c>
      <c r="L54" s="81">
        <v>1</v>
      </c>
      <c r="M54" s="105">
        <f t="shared" si="8"/>
        <v>250</v>
      </c>
      <c r="N54" s="106">
        <f t="shared" si="9"/>
        <v>250</v>
      </c>
      <c r="O54" s="107">
        <f t="shared" si="10"/>
        <v>180</v>
      </c>
      <c r="P54" s="108">
        <f t="shared" si="11"/>
        <v>100</v>
      </c>
      <c r="Q54" s="78">
        <v>160</v>
      </c>
      <c r="R54" s="116">
        <v>0.08</v>
      </c>
      <c r="S54" s="40">
        <f t="shared" si="0"/>
        <v>40000</v>
      </c>
      <c r="T54" s="41">
        <f t="shared" si="1"/>
        <v>43200</v>
      </c>
      <c r="U54" s="41">
        <f t="shared" si="2"/>
        <v>40000</v>
      </c>
      <c r="V54" s="42">
        <f t="shared" si="3"/>
        <v>43200</v>
      </c>
      <c r="W54" s="43">
        <f t="shared" si="4"/>
        <v>28800</v>
      </c>
      <c r="X54" s="43">
        <f t="shared" si="5"/>
        <v>31104</v>
      </c>
      <c r="Y54" s="43">
        <f t="shared" si="6"/>
        <v>16000</v>
      </c>
      <c r="Z54" s="43">
        <f t="shared" si="7"/>
        <v>17280</v>
      </c>
      <c r="AA54" s="144" t="s">
        <v>366</v>
      </c>
    </row>
    <row r="55" spans="1:27" ht="48" x14ac:dyDescent="0.3">
      <c r="A55" s="94" t="s">
        <v>170</v>
      </c>
      <c r="B55" s="11" t="s">
        <v>69</v>
      </c>
      <c r="C55" s="8" t="s">
        <v>198</v>
      </c>
      <c r="D55" s="37">
        <v>25</v>
      </c>
      <c r="E55" s="67">
        <v>250</v>
      </c>
      <c r="F55" s="37">
        <v>250</v>
      </c>
      <c r="G55" s="39">
        <v>0</v>
      </c>
      <c r="H55" s="69">
        <v>0</v>
      </c>
      <c r="I55" s="39">
        <v>0</v>
      </c>
      <c r="J55" s="144" t="s">
        <v>315</v>
      </c>
      <c r="K55" s="79" t="s">
        <v>321</v>
      </c>
      <c r="L55" s="81">
        <v>1</v>
      </c>
      <c r="M55" s="105">
        <f t="shared" si="8"/>
        <v>250</v>
      </c>
      <c r="N55" s="106">
        <f t="shared" si="9"/>
        <v>250</v>
      </c>
      <c r="O55" s="107">
        <f t="shared" si="10"/>
        <v>0</v>
      </c>
      <c r="P55" s="108">
        <f t="shared" si="11"/>
        <v>0</v>
      </c>
      <c r="Q55" s="78">
        <v>103</v>
      </c>
      <c r="R55" s="116">
        <v>0.08</v>
      </c>
      <c r="S55" s="40">
        <f t="shared" si="0"/>
        <v>25750</v>
      </c>
      <c r="T55" s="41">
        <f t="shared" si="1"/>
        <v>27810</v>
      </c>
      <c r="U55" s="41">
        <f t="shared" si="2"/>
        <v>25750</v>
      </c>
      <c r="V55" s="42">
        <f t="shared" si="3"/>
        <v>27810</v>
      </c>
      <c r="W55" s="43">
        <f t="shared" si="4"/>
        <v>0</v>
      </c>
      <c r="X55" s="43">
        <f t="shared" si="5"/>
        <v>0</v>
      </c>
      <c r="Y55" s="43">
        <f t="shared" si="6"/>
        <v>0</v>
      </c>
      <c r="Z55" s="43">
        <f t="shared" si="7"/>
        <v>0</v>
      </c>
      <c r="AA55" s="144" t="s">
        <v>384</v>
      </c>
    </row>
    <row r="56" spans="1:27" ht="60" x14ac:dyDescent="0.3">
      <c r="A56" s="94" t="s">
        <v>171</v>
      </c>
      <c r="B56" s="10" t="s">
        <v>64</v>
      </c>
      <c r="C56" s="8" t="s">
        <v>7</v>
      </c>
      <c r="D56" s="37">
        <v>4</v>
      </c>
      <c r="E56" s="67">
        <v>100</v>
      </c>
      <c r="F56" s="37">
        <v>40</v>
      </c>
      <c r="G56" s="39">
        <v>200</v>
      </c>
      <c r="H56" s="69">
        <v>600</v>
      </c>
      <c r="I56" s="39">
        <v>300</v>
      </c>
      <c r="J56" s="144" t="s">
        <v>316</v>
      </c>
      <c r="K56" s="144" t="s">
        <v>299</v>
      </c>
      <c r="L56" s="81">
        <v>1</v>
      </c>
      <c r="M56" s="105">
        <f t="shared" si="8"/>
        <v>100</v>
      </c>
      <c r="N56" s="106">
        <f t="shared" si="9"/>
        <v>40</v>
      </c>
      <c r="O56" s="107">
        <f t="shared" si="10"/>
        <v>600</v>
      </c>
      <c r="P56" s="108">
        <f t="shared" si="11"/>
        <v>300</v>
      </c>
      <c r="Q56" s="78">
        <v>83</v>
      </c>
      <c r="R56" s="116">
        <v>0.08</v>
      </c>
      <c r="S56" s="40">
        <f t="shared" si="0"/>
        <v>8300</v>
      </c>
      <c r="T56" s="41">
        <f t="shared" si="1"/>
        <v>8964</v>
      </c>
      <c r="U56" s="41">
        <f t="shared" si="2"/>
        <v>3320</v>
      </c>
      <c r="V56" s="42">
        <f t="shared" si="3"/>
        <v>3585.6</v>
      </c>
      <c r="W56" s="43">
        <f t="shared" si="4"/>
        <v>49800</v>
      </c>
      <c r="X56" s="43">
        <f t="shared" si="5"/>
        <v>53784</v>
      </c>
      <c r="Y56" s="43">
        <f t="shared" si="6"/>
        <v>24900</v>
      </c>
      <c r="Z56" s="43">
        <f t="shared" si="7"/>
        <v>26892</v>
      </c>
      <c r="AA56" s="144" t="s">
        <v>367</v>
      </c>
    </row>
    <row r="57" spans="1:27" ht="48" x14ac:dyDescent="0.3">
      <c r="A57" s="94" t="s">
        <v>172</v>
      </c>
      <c r="B57" s="10" t="s">
        <v>92</v>
      </c>
      <c r="C57" s="8" t="s">
        <v>7</v>
      </c>
      <c r="D57" s="37">
        <v>0</v>
      </c>
      <c r="E57" s="67">
        <v>0</v>
      </c>
      <c r="F57" s="37">
        <v>0</v>
      </c>
      <c r="G57" s="39">
        <v>10</v>
      </c>
      <c r="H57" s="69">
        <v>50</v>
      </c>
      <c r="I57" s="39">
        <v>80</v>
      </c>
      <c r="J57" s="144" t="s">
        <v>316</v>
      </c>
      <c r="K57" s="144" t="s">
        <v>300</v>
      </c>
      <c r="L57" s="81">
        <v>1</v>
      </c>
      <c r="M57" s="105">
        <f t="shared" si="8"/>
        <v>0</v>
      </c>
      <c r="N57" s="106">
        <f t="shared" si="9"/>
        <v>0</v>
      </c>
      <c r="O57" s="107">
        <f t="shared" si="10"/>
        <v>50</v>
      </c>
      <c r="P57" s="108">
        <f t="shared" si="11"/>
        <v>80</v>
      </c>
      <c r="Q57" s="78">
        <v>92</v>
      </c>
      <c r="R57" s="116">
        <v>0.08</v>
      </c>
      <c r="S57" s="40">
        <f t="shared" si="0"/>
        <v>0</v>
      </c>
      <c r="T57" s="41">
        <f t="shared" si="1"/>
        <v>0</v>
      </c>
      <c r="U57" s="41">
        <f t="shared" si="2"/>
        <v>0</v>
      </c>
      <c r="V57" s="42">
        <f t="shared" si="3"/>
        <v>0</v>
      </c>
      <c r="W57" s="43">
        <f t="shared" si="4"/>
        <v>4600</v>
      </c>
      <c r="X57" s="43">
        <f t="shared" si="5"/>
        <v>4968</v>
      </c>
      <c r="Y57" s="43">
        <f t="shared" si="6"/>
        <v>7360</v>
      </c>
      <c r="Z57" s="43">
        <f t="shared" si="7"/>
        <v>7948.8</v>
      </c>
      <c r="AA57" s="144" t="s">
        <v>368</v>
      </c>
    </row>
    <row r="58" spans="1:27" ht="60" x14ac:dyDescent="0.3">
      <c r="A58" s="94" t="s">
        <v>173</v>
      </c>
      <c r="B58" s="10" t="s">
        <v>65</v>
      </c>
      <c r="C58" s="8" t="s">
        <v>7</v>
      </c>
      <c r="D58" s="37">
        <v>0</v>
      </c>
      <c r="E58" s="67">
        <v>0</v>
      </c>
      <c r="F58" s="37">
        <v>0</v>
      </c>
      <c r="G58" s="39">
        <v>10</v>
      </c>
      <c r="H58" s="69">
        <v>20</v>
      </c>
      <c r="I58" s="39">
        <v>30</v>
      </c>
      <c r="J58" s="144" t="s">
        <v>316</v>
      </c>
      <c r="K58" s="144" t="s">
        <v>301</v>
      </c>
      <c r="L58" s="81">
        <v>1</v>
      </c>
      <c r="M58" s="105">
        <f t="shared" si="8"/>
        <v>0</v>
      </c>
      <c r="N58" s="106">
        <f t="shared" si="9"/>
        <v>0</v>
      </c>
      <c r="O58" s="107">
        <f t="shared" si="10"/>
        <v>20</v>
      </c>
      <c r="P58" s="108">
        <f t="shared" si="11"/>
        <v>30</v>
      </c>
      <c r="Q58" s="78">
        <v>86</v>
      </c>
      <c r="R58" s="116">
        <v>0.08</v>
      </c>
      <c r="S58" s="40">
        <f t="shared" si="0"/>
        <v>0</v>
      </c>
      <c r="T58" s="41">
        <f t="shared" si="1"/>
        <v>0</v>
      </c>
      <c r="U58" s="41">
        <f t="shared" si="2"/>
        <v>0</v>
      </c>
      <c r="V58" s="42">
        <f t="shared" si="3"/>
        <v>0</v>
      </c>
      <c r="W58" s="43">
        <f t="shared" si="4"/>
        <v>1720</v>
      </c>
      <c r="X58" s="43">
        <f t="shared" si="5"/>
        <v>1857.6</v>
      </c>
      <c r="Y58" s="43">
        <f t="shared" si="6"/>
        <v>2580</v>
      </c>
      <c r="Z58" s="43">
        <f t="shared" si="7"/>
        <v>2786.4</v>
      </c>
      <c r="AA58" s="144" t="s">
        <v>369</v>
      </c>
    </row>
    <row r="59" spans="1:27" ht="72" x14ac:dyDescent="0.3">
      <c r="A59" s="94" t="s">
        <v>174</v>
      </c>
      <c r="B59" s="10" t="s">
        <v>118</v>
      </c>
      <c r="C59" s="8" t="s">
        <v>21</v>
      </c>
      <c r="D59" s="37">
        <v>10</v>
      </c>
      <c r="E59" s="67">
        <v>100</v>
      </c>
      <c r="F59" s="37">
        <v>100</v>
      </c>
      <c r="G59" s="39">
        <v>400</v>
      </c>
      <c r="H59" s="69">
        <v>800</v>
      </c>
      <c r="I59" s="39">
        <v>800</v>
      </c>
      <c r="J59" s="144" t="s">
        <v>315</v>
      </c>
      <c r="K59" s="8" t="s">
        <v>302</v>
      </c>
      <c r="L59" s="81">
        <v>1</v>
      </c>
      <c r="M59" s="105">
        <f t="shared" si="8"/>
        <v>100</v>
      </c>
      <c r="N59" s="106">
        <f t="shared" si="9"/>
        <v>100</v>
      </c>
      <c r="O59" s="107">
        <f t="shared" si="10"/>
        <v>800</v>
      </c>
      <c r="P59" s="108">
        <f t="shared" si="11"/>
        <v>800</v>
      </c>
      <c r="Q59" s="78">
        <v>13.8</v>
      </c>
      <c r="R59" s="116">
        <v>0.05</v>
      </c>
      <c r="S59" s="40">
        <f t="shared" si="0"/>
        <v>1380</v>
      </c>
      <c r="T59" s="41">
        <f t="shared" si="1"/>
        <v>1449</v>
      </c>
      <c r="U59" s="41">
        <f t="shared" si="2"/>
        <v>1380</v>
      </c>
      <c r="V59" s="42">
        <f t="shared" si="3"/>
        <v>1449</v>
      </c>
      <c r="W59" s="43">
        <f t="shared" si="4"/>
        <v>11040</v>
      </c>
      <c r="X59" s="43">
        <f t="shared" si="5"/>
        <v>11592</v>
      </c>
      <c r="Y59" s="43">
        <f t="shared" si="6"/>
        <v>11040</v>
      </c>
      <c r="Z59" s="43">
        <f t="shared" si="7"/>
        <v>11592</v>
      </c>
      <c r="AA59" s="144" t="s">
        <v>370</v>
      </c>
    </row>
    <row r="60" spans="1:27" ht="84" x14ac:dyDescent="0.3">
      <c r="A60" s="94" t="s">
        <v>175</v>
      </c>
      <c r="B60" s="10" t="s">
        <v>119</v>
      </c>
      <c r="C60" s="8" t="s">
        <v>21</v>
      </c>
      <c r="D60" s="37">
        <v>15</v>
      </c>
      <c r="E60" s="67">
        <v>90</v>
      </c>
      <c r="F60" s="37">
        <v>90</v>
      </c>
      <c r="G60" s="39">
        <v>30</v>
      </c>
      <c r="H60" s="69">
        <v>100</v>
      </c>
      <c r="I60" s="39">
        <v>100</v>
      </c>
      <c r="J60" s="144" t="s">
        <v>315</v>
      </c>
      <c r="K60" s="144" t="s">
        <v>303</v>
      </c>
      <c r="L60" s="81">
        <v>1</v>
      </c>
      <c r="M60" s="105">
        <f t="shared" si="8"/>
        <v>90</v>
      </c>
      <c r="N60" s="106">
        <f t="shared" si="9"/>
        <v>90</v>
      </c>
      <c r="O60" s="107">
        <f t="shared" si="10"/>
        <v>100</v>
      </c>
      <c r="P60" s="108">
        <f t="shared" si="11"/>
        <v>100</v>
      </c>
      <c r="Q60" s="78">
        <v>21.8</v>
      </c>
      <c r="R60" s="116">
        <v>0.05</v>
      </c>
      <c r="S60" s="40">
        <f t="shared" si="0"/>
        <v>1962</v>
      </c>
      <c r="T60" s="41">
        <f t="shared" si="1"/>
        <v>2060.1</v>
      </c>
      <c r="U60" s="41">
        <f t="shared" si="2"/>
        <v>1962</v>
      </c>
      <c r="V60" s="42">
        <f t="shared" si="3"/>
        <v>2060.1</v>
      </c>
      <c r="W60" s="43">
        <f t="shared" si="4"/>
        <v>2180</v>
      </c>
      <c r="X60" s="43">
        <f t="shared" si="5"/>
        <v>2289</v>
      </c>
      <c r="Y60" s="43">
        <f t="shared" si="6"/>
        <v>2180</v>
      </c>
      <c r="Z60" s="43">
        <f t="shared" si="7"/>
        <v>2289</v>
      </c>
      <c r="AA60" s="144" t="s">
        <v>371</v>
      </c>
    </row>
    <row r="61" spans="1:27" ht="84" x14ac:dyDescent="0.3">
      <c r="A61" s="94" t="s">
        <v>176</v>
      </c>
      <c r="B61" s="10" t="s">
        <v>120</v>
      </c>
      <c r="C61" s="8" t="s">
        <v>21</v>
      </c>
      <c r="D61" s="37">
        <v>10</v>
      </c>
      <c r="E61" s="67">
        <v>20</v>
      </c>
      <c r="F61" s="37">
        <v>50</v>
      </c>
      <c r="G61" s="39">
        <v>50</v>
      </c>
      <c r="H61" s="69">
        <v>100</v>
      </c>
      <c r="I61" s="39">
        <v>100</v>
      </c>
      <c r="J61" s="144" t="s">
        <v>315</v>
      </c>
      <c r="K61" s="144" t="s">
        <v>304</v>
      </c>
      <c r="L61" s="81">
        <v>1</v>
      </c>
      <c r="M61" s="105">
        <f t="shared" si="8"/>
        <v>20</v>
      </c>
      <c r="N61" s="106">
        <f t="shared" si="9"/>
        <v>50</v>
      </c>
      <c r="O61" s="107">
        <f t="shared" si="10"/>
        <v>100</v>
      </c>
      <c r="P61" s="108">
        <f t="shared" si="11"/>
        <v>100</v>
      </c>
      <c r="Q61" s="78">
        <v>12.9</v>
      </c>
      <c r="R61" s="116">
        <v>0.05</v>
      </c>
      <c r="S61" s="40">
        <f t="shared" si="0"/>
        <v>258</v>
      </c>
      <c r="T61" s="41">
        <f t="shared" si="1"/>
        <v>270.89999999999998</v>
      </c>
      <c r="U61" s="41">
        <f t="shared" si="2"/>
        <v>645</v>
      </c>
      <c r="V61" s="42">
        <f t="shared" si="3"/>
        <v>677.25</v>
      </c>
      <c r="W61" s="43">
        <f t="shared" si="4"/>
        <v>1290</v>
      </c>
      <c r="X61" s="43">
        <f t="shared" si="5"/>
        <v>1354.5</v>
      </c>
      <c r="Y61" s="43">
        <f t="shared" si="6"/>
        <v>1290</v>
      </c>
      <c r="Z61" s="43">
        <f t="shared" si="7"/>
        <v>1354.5</v>
      </c>
      <c r="AA61" s="144" t="s">
        <v>372</v>
      </c>
    </row>
    <row r="62" spans="1:27" s="224" customFormat="1" ht="60" x14ac:dyDescent="0.3">
      <c r="A62" s="214" t="s">
        <v>177</v>
      </c>
      <c r="B62" s="10" t="s">
        <v>66</v>
      </c>
      <c r="C62" s="13" t="s">
        <v>21</v>
      </c>
      <c r="D62" s="35">
        <v>5</v>
      </c>
      <c r="E62" s="215">
        <v>50</v>
      </c>
      <c r="F62" s="35">
        <v>50</v>
      </c>
      <c r="G62" s="216">
        <v>5</v>
      </c>
      <c r="H62" s="217">
        <v>15</v>
      </c>
      <c r="I62" s="216">
        <v>30</v>
      </c>
      <c r="J62" s="18" t="s">
        <v>315</v>
      </c>
      <c r="K62" s="18" t="s">
        <v>305</v>
      </c>
      <c r="L62" s="218">
        <v>1</v>
      </c>
      <c r="M62" s="219">
        <v>200</v>
      </c>
      <c r="N62" s="220">
        <v>200</v>
      </c>
      <c r="O62" s="221">
        <v>60</v>
      </c>
      <c r="P62" s="222">
        <v>120</v>
      </c>
      <c r="Q62" s="1">
        <v>8.5</v>
      </c>
      <c r="R62" s="124">
        <v>0.05</v>
      </c>
      <c r="S62" s="40">
        <f t="shared" si="0"/>
        <v>1700</v>
      </c>
      <c r="T62" s="40">
        <f t="shared" si="1"/>
        <v>1785</v>
      </c>
      <c r="U62" s="40">
        <f t="shared" si="2"/>
        <v>1700</v>
      </c>
      <c r="V62" s="132">
        <f t="shared" si="3"/>
        <v>1785</v>
      </c>
      <c r="W62" s="133">
        <f t="shared" si="4"/>
        <v>510</v>
      </c>
      <c r="X62" s="133">
        <f t="shared" si="5"/>
        <v>535.5</v>
      </c>
      <c r="Y62" s="133">
        <f t="shared" si="6"/>
        <v>1020</v>
      </c>
      <c r="Z62" s="133">
        <f t="shared" si="7"/>
        <v>1071</v>
      </c>
      <c r="AA62" s="18" t="s">
        <v>373</v>
      </c>
    </row>
    <row r="63" spans="1:27" s="224" customFormat="1" ht="60" x14ac:dyDescent="0.3">
      <c r="A63" s="214" t="s">
        <v>178</v>
      </c>
      <c r="B63" s="10" t="s">
        <v>67</v>
      </c>
      <c r="C63" s="13" t="s">
        <v>21</v>
      </c>
      <c r="D63" s="35">
        <v>0</v>
      </c>
      <c r="E63" s="215">
        <v>0</v>
      </c>
      <c r="F63" s="35">
        <v>0</v>
      </c>
      <c r="G63" s="216">
        <v>10</v>
      </c>
      <c r="H63" s="217">
        <v>30</v>
      </c>
      <c r="I63" s="216">
        <v>30</v>
      </c>
      <c r="J63" s="18" t="s">
        <v>315</v>
      </c>
      <c r="K63" s="18" t="s">
        <v>306</v>
      </c>
      <c r="L63" s="218">
        <v>1</v>
      </c>
      <c r="M63" s="219">
        <v>0</v>
      </c>
      <c r="N63" s="220">
        <v>0</v>
      </c>
      <c r="O63" s="221">
        <v>120</v>
      </c>
      <c r="P63" s="222">
        <v>120</v>
      </c>
      <c r="Q63" s="1">
        <v>6.75</v>
      </c>
      <c r="R63" s="124">
        <v>0.05</v>
      </c>
      <c r="S63" s="40">
        <f t="shared" si="0"/>
        <v>0</v>
      </c>
      <c r="T63" s="40">
        <f t="shared" si="1"/>
        <v>0</v>
      </c>
      <c r="U63" s="40">
        <f t="shared" si="2"/>
        <v>0</v>
      </c>
      <c r="V63" s="132">
        <f t="shared" si="3"/>
        <v>0</v>
      </c>
      <c r="W63" s="133">
        <f t="shared" si="4"/>
        <v>810</v>
      </c>
      <c r="X63" s="133">
        <f t="shared" si="5"/>
        <v>850.5</v>
      </c>
      <c r="Y63" s="133">
        <f t="shared" si="6"/>
        <v>810</v>
      </c>
      <c r="Z63" s="133">
        <f t="shared" si="7"/>
        <v>850.5</v>
      </c>
      <c r="AA63" s="18" t="s">
        <v>374</v>
      </c>
    </row>
    <row r="64" spans="1:27" ht="72.599999999999994" customHeight="1" x14ac:dyDescent="0.3">
      <c r="A64" s="94" t="s">
        <v>179</v>
      </c>
      <c r="B64" s="10" t="s">
        <v>121</v>
      </c>
      <c r="C64" s="8" t="s">
        <v>7</v>
      </c>
      <c r="D64" s="37">
        <v>10</v>
      </c>
      <c r="E64" s="67">
        <v>45</v>
      </c>
      <c r="F64" s="37">
        <v>45</v>
      </c>
      <c r="G64" s="39">
        <v>5</v>
      </c>
      <c r="H64" s="69">
        <v>30</v>
      </c>
      <c r="I64" s="39">
        <v>30</v>
      </c>
      <c r="J64" s="144" t="s">
        <v>315</v>
      </c>
      <c r="K64" s="144" t="s">
        <v>307</v>
      </c>
      <c r="L64" s="81">
        <v>1</v>
      </c>
      <c r="M64" s="105">
        <f>E64/L64</f>
        <v>45</v>
      </c>
      <c r="N64" s="106">
        <f>F64/L64</f>
        <v>45</v>
      </c>
      <c r="O64" s="107">
        <f>H64/L64</f>
        <v>30</v>
      </c>
      <c r="P64" s="108">
        <f>I64/L64</f>
        <v>30</v>
      </c>
      <c r="Q64" s="78">
        <v>18</v>
      </c>
      <c r="R64" s="116">
        <v>0.05</v>
      </c>
      <c r="S64" s="40">
        <f t="shared" si="0"/>
        <v>810</v>
      </c>
      <c r="T64" s="41">
        <f t="shared" si="1"/>
        <v>850.5</v>
      </c>
      <c r="U64" s="41">
        <f t="shared" si="2"/>
        <v>810</v>
      </c>
      <c r="V64" s="42">
        <f t="shared" si="3"/>
        <v>850.5</v>
      </c>
      <c r="W64" s="43">
        <f t="shared" si="4"/>
        <v>540</v>
      </c>
      <c r="X64" s="43">
        <f t="shared" si="5"/>
        <v>567</v>
      </c>
      <c r="Y64" s="43">
        <f t="shared" si="6"/>
        <v>540</v>
      </c>
      <c r="Z64" s="43">
        <f t="shared" si="7"/>
        <v>567</v>
      </c>
      <c r="AA64" s="144" t="s">
        <v>375</v>
      </c>
    </row>
    <row r="65" spans="1:27" ht="65.400000000000006" customHeight="1" x14ac:dyDescent="0.3">
      <c r="A65" s="94" t="s">
        <v>180</v>
      </c>
      <c r="B65" s="87" t="s">
        <v>80</v>
      </c>
      <c r="C65" s="12" t="s">
        <v>7</v>
      </c>
      <c r="D65" s="37">
        <v>6</v>
      </c>
      <c r="E65" s="67">
        <v>45</v>
      </c>
      <c r="F65" s="37">
        <v>45</v>
      </c>
      <c r="G65" s="39">
        <v>5</v>
      </c>
      <c r="H65" s="69">
        <v>30</v>
      </c>
      <c r="I65" s="39">
        <v>30</v>
      </c>
      <c r="J65" s="144" t="s">
        <v>315</v>
      </c>
      <c r="K65" s="28" t="s">
        <v>308</v>
      </c>
      <c r="L65" s="81">
        <v>1</v>
      </c>
      <c r="M65" s="105">
        <f>E65/L65</f>
        <v>45</v>
      </c>
      <c r="N65" s="106">
        <f>F65/L65</f>
        <v>45</v>
      </c>
      <c r="O65" s="107">
        <f>H65/L65</f>
        <v>30</v>
      </c>
      <c r="P65" s="108">
        <f>I65/L65</f>
        <v>30</v>
      </c>
      <c r="Q65" s="78">
        <v>30</v>
      </c>
      <c r="R65" s="116">
        <v>0.05</v>
      </c>
      <c r="S65" s="40">
        <f t="shared" si="0"/>
        <v>1350</v>
      </c>
      <c r="T65" s="41">
        <f t="shared" si="1"/>
        <v>1417.5</v>
      </c>
      <c r="U65" s="41">
        <f t="shared" si="2"/>
        <v>1350</v>
      </c>
      <c r="V65" s="42">
        <f t="shared" si="3"/>
        <v>1417.5</v>
      </c>
      <c r="W65" s="43">
        <f t="shared" si="4"/>
        <v>900</v>
      </c>
      <c r="X65" s="43">
        <f t="shared" si="5"/>
        <v>945</v>
      </c>
      <c r="Y65" s="43">
        <f t="shared" si="6"/>
        <v>900</v>
      </c>
      <c r="Z65" s="43">
        <f t="shared" si="7"/>
        <v>945</v>
      </c>
      <c r="AA65" s="144" t="s">
        <v>376</v>
      </c>
    </row>
    <row r="66" spans="1:27" s="224" customFormat="1" ht="72" x14ac:dyDescent="0.3">
      <c r="A66" s="214" t="s">
        <v>181</v>
      </c>
      <c r="B66" s="21" t="s">
        <v>81</v>
      </c>
      <c r="C66" s="13" t="s">
        <v>21</v>
      </c>
      <c r="D66" s="35">
        <v>5</v>
      </c>
      <c r="E66" s="215">
        <v>15</v>
      </c>
      <c r="F66" s="35">
        <v>10</v>
      </c>
      <c r="G66" s="216">
        <v>5</v>
      </c>
      <c r="H66" s="217">
        <v>30</v>
      </c>
      <c r="I66" s="216">
        <v>40</v>
      </c>
      <c r="J66" s="18" t="s">
        <v>315</v>
      </c>
      <c r="K66" s="28" t="s">
        <v>476</v>
      </c>
      <c r="L66" s="218">
        <v>30</v>
      </c>
      <c r="M66" s="215">
        <v>15</v>
      </c>
      <c r="N66" s="35">
        <v>10</v>
      </c>
      <c r="O66" s="217">
        <v>30</v>
      </c>
      <c r="P66" s="216">
        <v>40</v>
      </c>
      <c r="Q66" s="227">
        <v>680</v>
      </c>
      <c r="R66" s="124">
        <v>0.05</v>
      </c>
      <c r="S66" s="40">
        <f t="shared" si="0"/>
        <v>10200</v>
      </c>
      <c r="T66" s="40">
        <f t="shared" si="1"/>
        <v>10710</v>
      </c>
      <c r="U66" s="40">
        <f t="shared" si="2"/>
        <v>6800</v>
      </c>
      <c r="V66" s="132">
        <f t="shared" si="3"/>
        <v>7140</v>
      </c>
      <c r="W66" s="133">
        <f t="shared" si="4"/>
        <v>20400</v>
      </c>
      <c r="X66" s="133">
        <f t="shared" si="5"/>
        <v>21420</v>
      </c>
      <c r="Y66" s="133">
        <f t="shared" si="6"/>
        <v>27200</v>
      </c>
      <c r="Z66" s="133">
        <f t="shared" si="7"/>
        <v>28560</v>
      </c>
      <c r="AA66" s="18" t="s">
        <v>377</v>
      </c>
    </row>
    <row r="67" spans="1:27" ht="103.8" customHeight="1" x14ac:dyDescent="0.3">
      <c r="A67" s="94" t="s">
        <v>182</v>
      </c>
      <c r="B67" s="88" t="s">
        <v>82</v>
      </c>
      <c r="C67" s="8" t="s">
        <v>7</v>
      </c>
      <c r="D67" s="37">
        <v>15</v>
      </c>
      <c r="E67" s="67">
        <v>45</v>
      </c>
      <c r="F67" s="37">
        <v>45</v>
      </c>
      <c r="G67" s="39">
        <v>15</v>
      </c>
      <c r="H67" s="69">
        <v>45</v>
      </c>
      <c r="I67" s="39">
        <v>45</v>
      </c>
      <c r="J67" s="144" t="s">
        <v>315</v>
      </c>
      <c r="K67" s="28" t="s">
        <v>309</v>
      </c>
      <c r="L67" s="81">
        <v>1</v>
      </c>
      <c r="M67" s="105">
        <f>E67/L67</f>
        <v>45</v>
      </c>
      <c r="N67" s="106">
        <f>F67/L67</f>
        <v>45</v>
      </c>
      <c r="O67" s="107">
        <f>H67/L67</f>
        <v>45</v>
      </c>
      <c r="P67" s="108">
        <f>I67/L67</f>
        <v>45</v>
      </c>
      <c r="Q67" s="98">
        <v>20.7</v>
      </c>
      <c r="R67" s="116">
        <v>0.05</v>
      </c>
      <c r="S67" s="40">
        <f t="shared" si="0"/>
        <v>931.5</v>
      </c>
      <c r="T67" s="41">
        <f t="shared" si="1"/>
        <v>978.08</v>
      </c>
      <c r="U67" s="41">
        <f t="shared" si="2"/>
        <v>931.5</v>
      </c>
      <c r="V67" s="42">
        <f t="shared" si="3"/>
        <v>978.08</v>
      </c>
      <c r="W67" s="43">
        <f t="shared" si="4"/>
        <v>931.5</v>
      </c>
      <c r="X67" s="43">
        <f t="shared" si="5"/>
        <v>978.08</v>
      </c>
      <c r="Y67" s="43">
        <f t="shared" si="6"/>
        <v>931.5</v>
      </c>
      <c r="Z67" s="43">
        <f t="shared" si="7"/>
        <v>978.08</v>
      </c>
      <c r="AA67" s="144" t="s">
        <v>378</v>
      </c>
    </row>
    <row r="68" spans="1:27" s="224" customFormat="1" ht="72" x14ac:dyDescent="0.3">
      <c r="A68" s="214" t="s">
        <v>183</v>
      </c>
      <c r="B68" s="226" t="s">
        <v>87</v>
      </c>
      <c r="C68" s="23" t="s">
        <v>21</v>
      </c>
      <c r="D68" s="228">
        <v>5</v>
      </c>
      <c r="E68" s="229">
        <v>50</v>
      </c>
      <c r="F68" s="230">
        <v>50</v>
      </c>
      <c r="G68" s="231">
        <v>5</v>
      </c>
      <c r="H68" s="232">
        <v>50</v>
      </c>
      <c r="I68" s="233">
        <v>50</v>
      </c>
      <c r="J68" s="18" t="s">
        <v>315</v>
      </c>
      <c r="K68" s="240" t="s">
        <v>310</v>
      </c>
      <c r="L68" s="218">
        <v>1</v>
      </c>
      <c r="M68" s="219">
        <v>200</v>
      </c>
      <c r="N68" s="220">
        <v>200</v>
      </c>
      <c r="O68" s="221">
        <v>200</v>
      </c>
      <c r="P68" s="222">
        <v>200</v>
      </c>
      <c r="Q68" s="123">
        <v>7.4</v>
      </c>
      <c r="R68" s="124">
        <v>0.05</v>
      </c>
      <c r="S68" s="40">
        <f t="shared" si="0"/>
        <v>1480</v>
      </c>
      <c r="T68" s="40">
        <f t="shared" si="1"/>
        <v>1554</v>
      </c>
      <c r="U68" s="40">
        <f t="shared" si="2"/>
        <v>1480</v>
      </c>
      <c r="V68" s="132">
        <f t="shared" si="3"/>
        <v>1554</v>
      </c>
      <c r="W68" s="133">
        <f t="shared" si="4"/>
        <v>1480</v>
      </c>
      <c r="X68" s="133">
        <f t="shared" si="5"/>
        <v>1554</v>
      </c>
      <c r="Y68" s="133">
        <f t="shared" si="6"/>
        <v>1480</v>
      </c>
      <c r="Z68" s="133">
        <f t="shared" si="7"/>
        <v>1554</v>
      </c>
      <c r="AA68" s="18" t="s">
        <v>413</v>
      </c>
    </row>
    <row r="69" spans="1:27" s="224" customFormat="1" ht="60" x14ac:dyDescent="0.3">
      <c r="A69" s="214" t="s">
        <v>184</v>
      </c>
      <c r="B69" s="226" t="s">
        <v>88</v>
      </c>
      <c r="C69" s="23" t="s">
        <v>21</v>
      </c>
      <c r="D69" s="228">
        <v>5</v>
      </c>
      <c r="E69" s="229">
        <v>50</v>
      </c>
      <c r="F69" s="230">
        <v>50</v>
      </c>
      <c r="G69" s="231">
        <v>5</v>
      </c>
      <c r="H69" s="232">
        <v>50</v>
      </c>
      <c r="I69" s="233">
        <v>100</v>
      </c>
      <c r="J69" s="18" t="s">
        <v>315</v>
      </c>
      <c r="K69" s="225" t="s">
        <v>311</v>
      </c>
      <c r="L69" s="218">
        <v>1</v>
      </c>
      <c r="M69" s="219">
        <v>200</v>
      </c>
      <c r="N69" s="220">
        <v>200</v>
      </c>
      <c r="O69" s="221">
        <v>200</v>
      </c>
      <c r="P69" s="222">
        <v>400</v>
      </c>
      <c r="Q69" s="123">
        <v>7.2</v>
      </c>
      <c r="R69" s="124">
        <v>0.05</v>
      </c>
      <c r="S69" s="40">
        <f t="shared" si="0"/>
        <v>1440</v>
      </c>
      <c r="T69" s="40">
        <f t="shared" si="1"/>
        <v>1512</v>
      </c>
      <c r="U69" s="40">
        <f t="shared" si="2"/>
        <v>1440</v>
      </c>
      <c r="V69" s="132">
        <f t="shared" si="3"/>
        <v>1512</v>
      </c>
      <c r="W69" s="133">
        <f t="shared" si="4"/>
        <v>1440</v>
      </c>
      <c r="X69" s="133">
        <f t="shared" si="5"/>
        <v>1512</v>
      </c>
      <c r="Y69" s="133">
        <f t="shared" si="6"/>
        <v>2880</v>
      </c>
      <c r="Z69" s="133">
        <f t="shared" si="7"/>
        <v>3024</v>
      </c>
      <c r="AA69" s="18" t="s">
        <v>379</v>
      </c>
    </row>
    <row r="70" spans="1:27" s="224" customFormat="1" ht="60" x14ac:dyDescent="0.3">
      <c r="A70" s="214" t="s">
        <v>185</v>
      </c>
      <c r="B70" s="226" t="s">
        <v>89</v>
      </c>
      <c r="C70" s="23" t="s">
        <v>21</v>
      </c>
      <c r="D70" s="228">
        <v>5</v>
      </c>
      <c r="E70" s="229">
        <v>50</v>
      </c>
      <c r="F70" s="230">
        <v>50</v>
      </c>
      <c r="G70" s="231">
        <v>5</v>
      </c>
      <c r="H70" s="232">
        <v>50</v>
      </c>
      <c r="I70" s="233">
        <v>100</v>
      </c>
      <c r="J70" s="18" t="s">
        <v>315</v>
      </c>
      <c r="K70" s="225" t="s">
        <v>312</v>
      </c>
      <c r="L70" s="218">
        <v>1</v>
      </c>
      <c r="M70" s="219">
        <v>200</v>
      </c>
      <c r="N70" s="220">
        <v>200</v>
      </c>
      <c r="O70" s="221">
        <v>200</v>
      </c>
      <c r="P70" s="222">
        <v>400</v>
      </c>
      <c r="Q70" s="123">
        <v>7.2</v>
      </c>
      <c r="R70" s="124">
        <v>0.05</v>
      </c>
      <c r="S70" s="40">
        <f t="shared" si="0"/>
        <v>1440</v>
      </c>
      <c r="T70" s="40">
        <f t="shared" si="1"/>
        <v>1512</v>
      </c>
      <c r="U70" s="40">
        <f t="shared" si="2"/>
        <v>1440</v>
      </c>
      <c r="V70" s="132">
        <f t="shared" si="3"/>
        <v>1512</v>
      </c>
      <c r="W70" s="133">
        <f t="shared" si="4"/>
        <v>1440</v>
      </c>
      <c r="X70" s="133">
        <f t="shared" si="5"/>
        <v>1512</v>
      </c>
      <c r="Y70" s="133">
        <f t="shared" si="6"/>
        <v>2880</v>
      </c>
      <c r="Z70" s="133">
        <f t="shared" si="7"/>
        <v>3024</v>
      </c>
      <c r="AA70" s="18" t="s">
        <v>380</v>
      </c>
    </row>
    <row r="71" spans="1:27" s="224" customFormat="1" ht="36.6" thickBot="1" x14ac:dyDescent="0.35">
      <c r="A71" s="214" t="s">
        <v>186</v>
      </c>
      <c r="B71" s="226" t="s">
        <v>95</v>
      </c>
      <c r="C71" s="23" t="s">
        <v>21</v>
      </c>
      <c r="D71" s="228">
        <v>5</v>
      </c>
      <c r="E71" s="229">
        <v>50</v>
      </c>
      <c r="F71" s="230">
        <v>200</v>
      </c>
      <c r="G71" s="231">
        <v>5</v>
      </c>
      <c r="H71" s="232">
        <v>50</v>
      </c>
      <c r="I71" s="233">
        <v>200</v>
      </c>
      <c r="J71" s="18" t="s">
        <v>318</v>
      </c>
      <c r="K71" s="18" t="s">
        <v>313</v>
      </c>
      <c r="L71" s="218">
        <v>1</v>
      </c>
      <c r="M71" s="219">
        <v>750</v>
      </c>
      <c r="N71" s="220">
        <v>3000</v>
      </c>
      <c r="O71" s="221">
        <v>750</v>
      </c>
      <c r="P71" s="222">
        <v>3000</v>
      </c>
      <c r="Q71" s="123">
        <v>22</v>
      </c>
      <c r="R71" s="234">
        <v>0.08</v>
      </c>
      <c r="S71" s="61">
        <f t="shared" ref="S71" si="12">ROUND(M71*Q71,2)</f>
        <v>16500</v>
      </c>
      <c r="T71" s="61">
        <f t="shared" ref="T71" si="13">ROUND(S71+S71*R71,2)</f>
        <v>17820</v>
      </c>
      <c r="U71" s="61">
        <f t="shared" ref="U71" si="14">ROUND(N71*Q71,2)</f>
        <v>66000</v>
      </c>
      <c r="V71" s="235">
        <f t="shared" ref="V71" si="15">ROUND(U71+U71*R71,2)</f>
        <v>71280</v>
      </c>
      <c r="W71" s="236">
        <f t="shared" ref="W71" si="16">ROUND(O71*Q71,2)</f>
        <v>16500</v>
      </c>
      <c r="X71" s="236">
        <f t="shared" ref="X71" si="17">ROUND(W71+W71*R71,2)</f>
        <v>17820</v>
      </c>
      <c r="Y71" s="236">
        <f t="shared" ref="Y71" si="18">ROUND(P71*Q71,2)</f>
        <v>66000</v>
      </c>
      <c r="Z71" s="236">
        <f t="shared" ref="Z71" si="19">ROUND(Y71+Y71*R71,2)</f>
        <v>71280</v>
      </c>
      <c r="AA71" s="18" t="s">
        <v>381</v>
      </c>
    </row>
    <row r="72" spans="1:27" ht="15.75" customHeight="1" thickBot="1" x14ac:dyDescent="0.35">
      <c r="A72" s="86"/>
      <c r="B72" s="209"/>
      <c r="C72" s="209"/>
      <c r="D72" s="209"/>
      <c r="E72" s="209"/>
      <c r="F72" s="209"/>
      <c r="G72" s="209"/>
      <c r="H72" s="209"/>
      <c r="I72" s="209"/>
      <c r="J72" s="209"/>
      <c r="K72" s="209"/>
      <c r="L72" s="209"/>
      <c r="M72" s="209"/>
      <c r="N72" s="209"/>
      <c r="O72" s="209"/>
      <c r="P72" s="209"/>
      <c r="Q72" s="118"/>
      <c r="R72" s="119" t="s">
        <v>187</v>
      </c>
      <c r="S72" s="76">
        <f>SUM(S6:S71)</f>
        <v>1384117.5</v>
      </c>
      <c r="T72" s="76">
        <f t="shared" ref="T72:Z72" si="20">SUM(T6:T71)</f>
        <v>1493716.85</v>
      </c>
      <c r="U72" s="76">
        <f t="shared" si="20"/>
        <v>1240152.5</v>
      </c>
      <c r="V72" s="76">
        <f t="shared" si="20"/>
        <v>1338455.54</v>
      </c>
      <c r="W72" s="76">
        <f>SUM(W6:W71)</f>
        <v>2128494.5</v>
      </c>
      <c r="X72" s="76">
        <f t="shared" si="20"/>
        <v>2296313.3000000003</v>
      </c>
      <c r="Y72" s="76">
        <f t="shared" si="20"/>
        <v>1823000.5</v>
      </c>
      <c r="Z72" s="77">
        <f t="shared" si="20"/>
        <v>1966304.0000000007</v>
      </c>
    </row>
    <row r="73" spans="1:27" ht="15.75" customHeight="1" x14ac:dyDescent="0.3">
      <c r="A73" s="261" t="s">
        <v>400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118"/>
      <c r="R73" s="241"/>
      <c r="S73" s="242"/>
      <c r="T73" s="242"/>
      <c r="U73" s="242"/>
      <c r="V73" s="242"/>
      <c r="W73" s="242"/>
      <c r="X73" s="242"/>
      <c r="Y73" s="242"/>
      <c r="Z73" s="242"/>
    </row>
    <row r="74" spans="1:27" ht="12.75" customHeight="1" thickBot="1" x14ac:dyDescent="0.35">
      <c r="A74" s="261"/>
      <c r="B74" s="261"/>
      <c r="C74" s="261"/>
      <c r="D74" s="261"/>
      <c r="E74" s="261"/>
      <c r="F74" s="261"/>
      <c r="G74" s="261"/>
      <c r="H74" s="261"/>
      <c r="I74" s="261"/>
      <c r="J74" s="261"/>
      <c r="K74" s="261"/>
      <c r="L74" s="261"/>
      <c r="M74" s="261"/>
      <c r="N74" s="261"/>
      <c r="O74" s="261"/>
      <c r="P74" s="261"/>
      <c r="Q74" s="118"/>
    </row>
    <row r="75" spans="1:27" ht="15" customHeight="1" thickBot="1" x14ac:dyDescent="0.35">
      <c r="A75" s="261"/>
      <c r="B75" s="261"/>
      <c r="C75" s="261"/>
      <c r="D75" s="261"/>
      <c r="E75" s="261"/>
      <c r="F75" s="261"/>
      <c r="G75" s="261"/>
      <c r="H75" s="261"/>
      <c r="I75" s="261"/>
      <c r="J75" s="261"/>
      <c r="K75" s="261"/>
      <c r="L75" s="261"/>
      <c r="M75" s="261"/>
      <c r="N75" s="261"/>
      <c r="O75" s="261"/>
      <c r="P75" s="261"/>
      <c r="S75" s="262" t="s">
        <v>251</v>
      </c>
      <c r="T75" s="263"/>
      <c r="U75" s="263"/>
      <c r="V75" s="263"/>
      <c r="W75" s="263"/>
      <c r="X75" s="263"/>
      <c r="Y75" s="263"/>
      <c r="Z75" s="264"/>
    </row>
    <row r="76" spans="1:27" ht="12" customHeight="1" x14ac:dyDescent="0.3">
      <c r="A76" s="261"/>
      <c r="B76" s="261"/>
      <c r="C76" s="261"/>
      <c r="D76" s="261"/>
      <c r="E76" s="261"/>
      <c r="F76" s="261"/>
      <c r="G76" s="261"/>
      <c r="H76" s="261"/>
      <c r="I76" s="261"/>
      <c r="J76" s="261"/>
      <c r="K76" s="261"/>
      <c r="L76" s="261"/>
      <c r="M76" s="261"/>
      <c r="N76" s="261"/>
      <c r="O76" s="261"/>
      <c r="P76" s="261"/>
      <c r="S76" s="252" t="s">
        <v>199</v>
      </c>
      <c r="T76" s="253"/>
      <c r="U76" s="252" t="s">
        <v>200</v>
      </c>
      <c r="V76" s="253"/>
      <c r="W76" s="252" t="s">
        <v>201</v>
      </c>
      <c r="X76" s="253"/>
      <c r="Y76" s="252" t="s">
        <v>202</v>
      </c>
      <c r="Z76" s="253"/>
    </row>
    <row r="77" spans="1:27" ht="13.8" x14ac:dyDescent="0.3">
      <c r="A77" s="171" t="s">
        <v>216</v>
      </c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56"/>
      <c r="S77" s="52" t="s">
        <v>203</v>
      </c>
      <c r="T77" s="53" t="s">
        <v>204</v>
      </c>
      <c r="U77" s="52" t="s">
        <v>203</v>
      </c>
      <c r="V77" s="53" t="s">
        <v>204</v>
      </c>
      <c r="W77" s="52" t="s">
        <v>203</v>
      </c>
      <c r="X77" s="53" t="s">
        <v>204</v>
      </c>
      <c r="Y77" s="52" t="s">
        <v>203</v>
      </c>
      <c r="Z77" s="53" t="s">
        <v>204</v>
      </c>
    </row>
    <row r="78" spans="1:27" ht="13.5" customHeight="1" thickBot="1" x14ac:dyDescent="0.35">
      <c r="A78" s="171" t="s">
        <v>385</v>
      </c>
      <c r="B78" s="172"/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S78" s="60">
        <f>S72</f>
        <v>1384117.5</v>
      </c>
      <c r="T78" s="59">
        <f>W72</f>
        <v>2128494.5</v>
      </c>
      <c r="U78" s="60">
        <f>T72</f>
        <v>1493716.85</v>
      </c>
      <c r="V78" s="59">
        <f>X72</f>
        <v>2296313.3000000003</v>
      </c>
      <c r="W78" s="60">
        <f>U72</f>
        <v>1240152.5</v>
      </c>
      <c r="X78" s="59">
        <f>Y72</f>
        <v>1823000.5</v>
      </c>
      <c r="Y78" s="60">
        <f>V72</f>
        <v>1338455.54</v>
      </c>
      <c r="Z78" s="59">
        <f>Z72</f>
        <v>1966304.0000000007</v>
      </c>
    </row>
    <row r="79" spans="1:27" ht="15" customHeight="1" thickBot="1" x14ac:dyDescent="0.35">
      <c r="A79" s="171" t="s">
        <v>386</v>
      </c>
      <c r="S79" s="254">
        <f>S78+T78</f>
        <v>3512612</v>
      </c>
      <c r="T79" s="255"/>
      <c r="U79" s="256">
        <f>U78+V78</f>
        <v>3790030.1500000004</v>
      </c>
      <c r="V79" s="255"/>
      <c r="W79" s="256">
        <f>W78+X78</f>
        <v>3063153</v>
      </c>
      <c r="X79" s="255"/>
      <c r="Y79" s="256">
        <f>Y78+Z78</f>
        <v>3304759.540000001</v>
      </c>
      <c r="Z79" s="257"/>
    </row>
    <row r="80" spans="1:27" ht="13.8" x14ac:dyDescent="0.3">
      <c r="A80" s="171" t="s">
        <v>387</v>
      </c>
      <c r="B80" s="134"/>
    </row>
    <row r="81" spans="1:27" ht="13.8" x14ac:dyDescent="0.3">
      <c r="A81" s="171" t="s">
        <v>388</v>
      </c>
      <c r="B81" s="83"/>
    </row>
    <row r="82" spans="1:27" ht="13.8" x14ac:dyDescent="0.3">
      <c r="A82" s="171" t="s">
        <v>389</v>
      </c>
      <c r="B82" s="83"/>
    </row>
    <row r="83" spans="1:27" ht="13.8" x14ac:dyDescent="0.3">
      <c r="A83" s="171" t="s">
        <v>390</v>
      </c>
      <c r="B83" s="83"/>
    </row>
    <row r="84" spans="1:27" ht="13.8" x14ac:dyDescent="0.3">
      <c r="A84" s="171" t="s">
        <v>391</v>
      </c>
      <c r="B84" s="83"/>
    </row>
    <row r="85" spans="1:27" ht="13.8" x14ac:dyDescent="0.3">
      <c r="A85" s="171" t="s">
        <v>392</v>
      </c>
      <c r="B85" s="83"/>
    </row>
    <row r="86" spans="1:27" ht="13.8" x14ac:dyDescent="0.3">
      <c r="A86" s="171" t="s">
        <v>393</v>
      </c>
      <c r="B86" s="83"/>
    </row>
    <row r="87" spans="1:27" ht="13.8" x14ac:dyDescent="0.3">
      <c r="A87" s="171" t="s">
        <v>394</v>
      </c>
      <c r="B87" s="83"/>
    </row>
    <row r="88" spans="1:27" ht="13.8" x14ac:dyDescent="0.3">
      <c r="A88" s="171" t="s">
        <v>395</v>
      </c>
      <c r="B88" s="83"/>
    </row>
    <row r="89" spans="1:27" ht="13.8" x14ac:dyDescent="0.3">
      <c r="A89" s="171" t="s">
        <v>396</v>
      </c>
      <c r="B89" s="83"/>
    </row>
    <row r="90" spans="1:27" ht="13.8" x14ac:dyDescent="0.3">
      <c r="A90" s="171" t="s">
        <v>397</v>
      </c>
      <c r="B90" s="83"/>
    </row>
    <row r="91" spans="1:27" ht="13.8" x14ac:dyDescent="0.3">
      <c r="A91" s="171" t="s">
        <v>398</v>
      </c>
      <c r="B91" s="83"/>
    </row>
    <row r="92" spans="1:27" ht="13.8" x14ac:dyDescent="0.3">
      <c r="A92" s="171" t="s">
        <v>399</v>
      </c>
      <c r="B92" s="83"/>
    </row>
    <row r="94" spans="1:27" x14ac:dyDescent="0.3">
      <c r="C94" s="258" t="s">
        <v>196</v>
      </c>
      <c r="D94" s="259"/>
      <c r="E94" s="259"/>
      <c r="F94" s="259"/>
      <c r="G94" s="259"/>
      <c r="H94" s="259"/>
      <c r="I94" s="260"/>
      <c r="L94" s="258" t="s">
        <v>197</v>
      </c>
      <c r="M94" s="259"/>
      <c r="N94" s="259"/>
      <c r="O94" s="259"/>
      <c r="P94" s="259"/>
      <c r="Q94" s="259"/>
      <c r="R94" s="260"/>
    </row>
    <row r="95" spans="1:27" ht="60" x14ac:dyDescent="0.3">
      <c r="A95" s="95" t="s">
        <v>0</v>
      </c>
      <c r="B95" s="44" t="s">
        <v>1</v>
      </c>
      <c r="C95" s="44" t="s">
        <v>96</v>
      </c>
      <c r="D95" s="45" t="s">
        <v>97</v>
      </c>
      <c r="E95" s="45" t="s">
        <v>98</v>
      </c>
      <c r="F95" s="45" t="s">
        <v>99</v>
      </c>
      <c r="G95" s="46" t="s">
        <v>104</v>
      </c>
      <c r="H95" s="46" t="s">
        <v>105</v>
      </c>
      <c r="I95" s="46" t="s">
        <v>106</v>
      </c>
      <c r="J95" s="44" t="s">
        <v>100</v>
      </c>
      <c r="K95" s="44" t="s">
        <v>2</v>
      </c>
      <c r="L95" s="44" t="s">
        <v>101</v>
      </c>
      <c r="M95" s="45" t="s">
        <v>102</v>
      </c>
      <c r="N95" s="45" t="s">
        <v>103</v>
      </c>
      <c r="O95" s="46" t="s">
        <v>107</v>
      </c>
      <c r="P95" s="46" t="s">
        <v>108</v>
      </c>
      <c r="Q95" s="47" t="s">
        <v>109</v>
      </c>
      <c r="R95" s="96" t="s">
        <v>3</v>
      </c>
      <c r="S95" s="48" t="s">
        <v>110</v>
      </c>
      <c r="T95" s="48" t="s">
        <v>111</v>
      </c>
      <c r="U95" s="49" t="s">
        <v>112</v>
      </c>
      <c r="V95" s="49" t="s">
        <v>113</v>
      </c>
      <c r="W95" s="50" t="s">
        <v>114</v>
      </c>
      <c r="X95" s="50" t="s">
        <v>115</v>
      </c>
      <c r="Y95" s="51" t="s">
        <v>116</v>
      </c>
      <c r="Z95" s="51" t="s">
        <v>117</v>
      </c>
      <c r="AA95" s="145" t="s">
        <v>250</v>
      </c>
    </row>
    <row r="96" spans="1:27" ht="12.6" thickBot="1" x14ac:dyDescent="0.35">
      <c r="A96" s="93" t="s">
        <v>5</v>
      </c>
      <c r="B96" s="25">
        <v>2</v>
      </c>
      <c r="C96" s="25">
        <v>3</v>
      </c>
      <c r="D96" s="54">
        <v>4</v>
      </c>
      <c r="E96" s="54">
        <v>5</v>
      </c>
      <c r="F96" s="54">
        <v>6</v>
      </c>
      <c r="G96" s="55">
        <v>7</v>
      </c>
      <c r="H96" s="55">
        <v>8</v>
      </c>
      <c r="I96" s="55">
        <v>9</v>
      </c>
      <c r="J96" s="25">
        <v>10</v>
      </c>
      <c r="K96" s="25">
        <v>11</v>
      </c>
      <c r="L96" s="25">
        <v>12</v>
      </c>
      <c r="M96" s="54">
        <v>13</v>
      </c>
      <c r="N96" s="54">
        <v>14</v>
      </c>
      <c r="O96" s="55">
        <v>15</v>
      </c>
      <c r="P96" s="55">
        <v>16</v>
      </c>
      <c r="Q96" s="113">
        <v>17</v>
      </c>
      <c r="R96" s="114">
        <v>18</v>
      </c>
      <c r="S96" s="56" t="s">
        <v>188</v>
      </c>
      <c r="T96" s="56" t="s">
        <v>189</v>
      </c>
      <c r="U96" s="54" t="s">
        <v>190</v>
      </c>
      <c r="V96" s="57" t="s">
        <v>191</v>
      </c>
      <c r="W96" s="58" t="s">
        <v>192</v>
      </c>
      <c r="X96" s="58" t="s">
        <v>193</v>
      </c>
      <c r="Y96" s="58" t="s">
        <v>194</v>
      </c>
      <c r="Z96" s="58" t="s">
        <v>195</v>
      </c>
      <c r="AA96" s="213">
        <v>27</v>
      </c>
    </row>
    <row r="97" spans="1:27" ht="12" customHeight="1" thickBot="1" x14ac:dyDescent="0.35">
      <c r="A97" s="238" t="s">
        <v>4</v>
      </c>
      <c r="B97" s="140">
        <v>3</v>
      </c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  <c r="P97" s="170"/>
      <c r="Q97" s="170"/>
      <c r="R97" s="170"/>
      <c r="S97" s="170"/>
      <c r="T97" s="170"/>
      <c r="U97" s="170"/>
      <c r="V97" s="170"/>
      <c r="W97" s="170"/>
      <c r="X97" s="170"/>
      <c r="Y97" s="170"/>
      <c r="Z97" s="170"/>
      <c r="AA97" s="144"/>
    </row>
    <row r="98" spans="1:27" ht="24" x14ac:dyDescent="0.3">
      <c r="A98" s="94" t="s">
        <v>14</v>
      </c>
      <c r="B98" s="9" t="s">
        <v>19</v>
      </c>
      <c r="C98" s="7" t="s">
        <v>7</v>
      </c>
      <c r="D98" s="70">
        <v>1500</v>
      </c>
      <c r="E98" s="73">
        <v>6000</v>
      </c>
      <c r="F98" s="70">
        <v>3000</v>
      </c>
      <c r="G98" s="71">
        <v>8000</v>
      </c>
      <c r="H98" s="72">
        <v>13000</v>
      </c>
      <c r="I98" s="71">
        <v>5000</v>
      </c>
      <c r="J98" s="74" t="s">
        <v>417</v>
      </c>
      <c r="K98" s="74" t="s">
        <v>414</v>
      </c>
      <c r="L98" s="65">
        <v>1</v>
      </c>
      <c r="M98" s="73">
        <v>6000</v>
      </c>
      <c r="N98" s="70">
        <v>3000</v>
      </c>
      <c r="O98" s="72">
        <v>13000</v>
      </c>
      <c r="P98" s="71">
        <v>5000</v>
      </c>
      <c r="Q98" s="78">
        <v>5.25</v>
      </c>
      <c r="R98" s="115">
        <v>0.08</v>
      </c>
      <c r="S98" s="61">
        <f t="shared" ref="S98:S100" si="21">ROUND(M98*Q98,2)</f>
        <v>31500</v>
      </c>
      <c r="T98" s="62">
        <f t="shared" ref="T98:T100" si="22">ROUND(S98+S98*R98,2)</f>
        <v>34020</v>
      </c>
      <c r="U98" s="62">
        <f t="shared" ref="U98:U100" si="23">ROUND(N98*Q98,2)</f>
        <v>15750</v>
      </c>
      <c r="V98" s="63">
        <f t="shared" ref="V98:V100" si="24">ROUND(U98+U98*R98,2)</f>
        <v>17010</v>
      </c>
      <c r="W98" s="64">
        <f t="shared" ref="W98:W100" si="25">ROUND(O98*Q98,2)</f>
        <v>68250</v>
      </c>
      <c r="X98" s="64">
        <f t="shared" ref="X98:X100" si="26">ROUND(W98+W98*R98,2)</f>
        <v>73710</v>
      </c>
      <c r="Y98" s="64">
        <f t="shared" ref="Y98:Y100" si="27">ROUND(P98*Q98,2)</f>
        <v>26250</v>
      </c>
      <c r="Z98" s="155">
        <f t="shared" ref="Z98:Z100" si="28">ROUND(Y98+Y98*R98,2)</f>
        <v>28350</v>
      </c>
      <c r="AA98" s="144" t="s">
        <v>434</v>
      </c>
    </row>
    <row r="99" spans="1:27" ht="24" x14ac:dyDescent="0.3">
      <c r="A99" s="94" t="s">
        <v>122</v>
      </c>
      <c r="B99" s="9" t="s">
        <v>41</v>
      </c>
      <c r="C99" s="7" t="s">
        <v>7</v>
      </c>
      <c r="D99" s="70">
        <v>300</v>
      </c>
      <c r="E99" s="73">
        <v>1500</v>
      </c>
      <c r="F99" s="70">
        <v>750</v>
      </c>
      <c r="G99" s="71">
        <v>200</v>
      </c>
      <c r="H99" s="72">
        <v>420</v>
      </c>
      <c r="I99" s="71">
        <v>500</v>
      </c>
      <c r="J99" s="74" t="s">
        <v>417</v>
      </c>
      <c r="K99" s="74" t="s">
        <v>415</v>
      </c>
      <c r="L99" s="65">
        <v>1</v>
      </c>
      <c r="M99" s="73">
        <v>1500</v>
      </c>
      <c r="N99" s="70">
        <v>750</v>
      </c>
      <c r="O99" s="72">
        <v>420</v>
      </c>
      <c r="P99" s="71">
        <v>500</v>
      </c>
      <c r="Q99" s="78">
        <v>6.8</v>
      </c>
      <c r="R99" s="116">
        <v>0.08</v>
      </c>
      <c r="S99" s="61">
        <f t="shared" si="21"/>
        <v>10200</v>
      </c>
      <c r="T99" s="62">
        <f t="shared" si="22"/>
        <v>11016</v>
      </c>
      <c r="U99" s="62">
        <f t="shared" si="23"/>
        <v>5100</v>
      </c>
      <c r="V99" s="63">
        <f t="shared" si="24"/>
        <v>5508</v>
      </c>
      <c r="W99" s="64">
        <f t="shared" si="25"/>
        <v>2856</v>
      </c>
      <c r="X99" s="64">
        <f t="shared" si="26"/>
        <v>3084.48</v>
      </c>
      <c r="Y99" s="64">
        <f t="shared" si="27"/>
        <v>3400</v>
      </c>
      <c r="Z99" s="155">
        <f t="shared" si="28"/>
        <v>3672</v>
      </c>
      <c r="AA99" s="144" t="s">
        <v>435</v>
      </c>
    </row>
    <row r="100" spans="1:27" ht="48.6" thickBot="1" x14ac:dyDescent="0.35">
      <c r="A100" s="94" t="s">
        <v>123</v>
      </c>
      <c r="B100" s="9" t="s">
        <v>20</v>
      </c>
      <c r="C100" s="7" t="s">
        <v>7</v>
      </c>
      <c r="D100" s="70">
        <v>1000</v>
      </c>
      <c r="E100" s="73">
        <v>6000</v>
      </c>
      <c r="F100" s="70">
        <v>3000</v>
      </c>
      <c r="G100" s="71">
        <v>4300</v>
      </c>
      <c r="H100" s="72">
        <v>9500</v>
      </c>
      <c r="I100" s="71">
        <v>7500</v>
      </c>
      <c r="J100" s="74" t="s">
        <v>314</v>
      </c>
      <c r="K100" s="74" t="s">
        <v>416</v>
      </c>
      <c r="L100" s="65">
        <v>20</v>
      </c>
      <c r="M100" s="66">
        <f>E100/L100</f>
        <v>300</v>
      </c>
      <c r="N100" s="36">
        <f>F100/L100</f>
        <v>150</v>
      </c>
      <c r="O100" s="68">
        <f>H100/L100</f>
        <v>475</v>
      </c>
      <c r="P100" s="38">
        <f>I100/L100</f>
        <v>375</v>
      </c>
      <c r="Q100" s="78">
        <v>90</v>
      </c>
      <c r="R100" s="116">
        <v>0.08</v>
      </c>
      <c r="S100" s="61">
        <f t="shared" si="21"/>
        <v>27000</v>
      </c>
      <c r="T100" s="62">
        <f t="shared" si="22"/>
        <v>29160</v>
      </c>
      <c r="U100" s="62">
        <f t="shared" si="23"/>
        <v>13500</v>
      </c>
      <c r="V100" s="63">
        <f t="shared" si="24"/>
        <v>14580</v>
      </c>
      <c r="W100" s="64">
        <f t="shared" si="25"/>
        <v>42750</v>
      </c>
      <c r="X100" s="64">
        <f t="shared" si="26"/>
        <v>46170</v>
      </c>
      <c r="Y100" s="64">
        <f t="shared" si="27"/>
        <v>33750</v>
      </c>
      <c r="Z100" s="155">
        <f t="shared" si="28"/>
        <v>36450</v>
      </c>
      <c r="AA100" s="144" t="s">
        <v>436</v>
      </c>
    </row>
    <row r="101" spans="1:27" ht="14.4" thickBot="1" x14ac:dyDescent="0.35">
      <c r="A101" s="171" t="s">
        <v>216</v>
      </c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R101" s="119" t="s">
        <v>187</v>
      </c>
      <c r="S101" s="76">
        <f t="shared" ref="S101:Z101" si="29">SUM(S98:S100)</f>
        <v>68700</v>
      </c>
      <c r="T101" s="76">
        <f t="shared" si="29"/>
        <v>74196</v>
      </c>
      <c r="U101" s="76">
        <f t="shared" si="29"/>
        <v>34350</v>
      </c>
      <c r="V101" s="76">
        <f t="shared" si="29"/>
        <v>37098</v>
      </c>
      <c r="W101" s="76">
        <f>SUM(W98:W100)</f>
        <v>113856</v>
      </c>
      <c r="X101" s="76">
        <f t="shared" si="29"/>
        <v>122964.48</v>
      </c>
      <c r="Y101" s="76">
        <f t="shared" si="29"/>
        <v>63400</v>
      </c>
      <c r="Z101" s="77">
        <f t="shared" si="29"/>
        <v>68472</v>
      </c>
    </row>
    <row r="102" spans="1:27" ht="14.4" customHeight="1" thickBot="1" x14ac:dyDescent="0.35">
      <c r="A102" s="171" t="s">
        <v>217</v>
      </c>
      <c r="B102" s="172"/>
      <c r="C102" s="172"/>
      <c r="D102" s="172"/>
      <c r="E102" s="172"/>
      <c r="F102" s="172"/>
      <c r="G102" s="172"/>
      <c r="H102" s="172"/>
      <c r="I102" s="172"/>
      <c r="J102" s="172"/>
      <c r="K102" s="172"/>
      <c r="L102" s="172"/>
    </row>
    <row r="103" spans="1:27" ht="15" customHeight="1" thickBot="1" x14ac:dyDescent="0.35">
      <c r="S103" s="262" t="s">
        <v>401</v>
      </c>
      <c r="T103" s="263"/>
      <c r="U103" s="263"/>
      <c r="V103" s="263"/>
      <c r="W103" s="263"/>
      <c r="X103" s="263"/>
      <c r="Y103" s="263"/>
      <c r="Z103" s="264"/>
    </row>
    <row r="104" spans="1:27" ht="12" customHeight="1" x14ac:dyDescent="0.3">
      <c r="S104" s="252" t="s">
        <v>199</v>
      </c>
      <c r="T104" s="253"/>
      <c r="U104" s="252" t="s">
        <v>200</v>
      </c>
      <c r="V104" s="253"/>
      <c r="W104" s="252" t="s">
        <v>201</v>
      </c>
      <c r="X104" s="253"/>
      <c r="Y104" s="252" t="s">
        <v>202</v>
      </c>
      <c r="Z104" s="253"/>
    </row>
    <row r="105" spans="1:27" x14ac:dyDescent="0.3">
      <c r="S105" s="52" t="s">
        <v>203</v>
      </c>
      <c r="T105" s="53" t="s">
        <v>204</v>
      </c>
      <c r="U105" s="52" t="s">
        <v>203</v>
      </c>
      <c r="V105" s="53" t="s">
        <v>204</v>
      </c>
      <c r="W105" s="52" t="s">
        <v>203</v>
      </c>
      <c r="X105" s="53" t="s">
        <v>204</v>
      </c>
      <c r="Y105" s="52" t="s">
        <v>203</v>
      </c>
      <c r="Z105" s="53" t="s">
        <v>204</v>
      </c>
    </row>
    <row r="106" spans="1:27" ht="12.6" thickBot="1" x14ac:dyDescent="0.35">
      <c r="S106" s="60">
        <f>S101</f>
        <v>68700</v>
      </c>
      <c r="T106" s="59">
        <f>W101</f>
        <v>113856</v>
      </c>
      <c r="U106" s="60">
        <f>T101</f>
        <v>74196</v>
      </c>
      <c r="V106" s="59">
        <f>X101</f>
        <v>122964.48</v>
      </c>
      <c r="W106" s="60">
        <f>U101</f>
        <v>34350</v>
      </c>
      <c r="X106" s="59">
        <f>Y101</f>
        <v>63400</v>
      </c>
      <c r="Y106" s="60">
        <f>V101</f>
        <v>37098</v>
      </c>
      <c r="Z106" s="59">
        <f>Z101</f>
        <v>68472</v>
      </c>
    </row>
    <row r="107" spans="1:27" ht="15" customHeight="1" thickBot="1" x14ac:dyDescent="0.35">
      <c r="S107" s="254">
        <f>S106+T106</f>
        <v>182556</v>
      </c>
      <c r="T107" s="255"/>
      <c r="U107" s="256">
        <f>U106+V106</f>
        <v>197160.47999999998</v>
      </c>
      <c r="V107" s="255"/>
      <c r="W107" s="256">
        <f>W106+X106</f>
        <v>97750</v>
      </c>
      <c r="X107" s="255"/>
      <c r="Y107" s="256">
        <f>Y106+Z106</f>
        <v>105570</v>
      </c>
      <c r="Z107" s="257"/>
    </row>
    <row r="109" spans="1:27" x14ac:dyDescent="0.3">
      <c r="C109" s="258" t="s">
        <v>196</v>
      </c>
      <c r="D109" s="259"/>
      <c r="E109" s="259"/>
      <c r="F109" s="259"/>
      <c r="G109" s="259"/>
      <c r="H109" s="259"/>
      <c r="I109" s="260"/>
      <c r="L109" s="258" t="s">
        <v>197</v>
      </c>
      <c r="M109" s="259"/>
      <c r="N109" s="259"/>
      <c r="O109" s="259"/>
      <c r="P109" s="259"/>
      <c r="Q109" s="259"/>
      <c r="R109" s="260"/>
    </row>
    <row r="110" spans="1:27" ht="60" x14ac:dyDescent="0.3">
      <c r="A110" s="95" t="s">
        <v>0</v>
      </c>
      <c r="B110" s="44" t="s">
        <v>1</v>
      </c>
      <c r="C110" s="44" t="s">
        <v>96</v>
      </c>
      <c r="D110" s="45" t="s">
        <v>97</v>
      </c>
      <c r="E110" s="45" t="s">
        <v>98</v>
      </c>
      <c r="F110" s="45" t="s">
        <v>99</v>
      </c>
      <c r="G110" s="46" t="s">
        <v>104</v>
      </c>
      <c r="H110" s="46" t="s">
        <v>105</v>
      </c>
      <c r="I110" s="46" t="s">
        <v>106</v>
      </c>
      <c r="J110" s="44" t="s">
        <v>100</v>
      </c>
      <c r="K110" s="44" t="s">
        <v>2</v>
      </c>
      <c r="L110" s="44" t="s">
        <v>101</v>
      </c>
      <c r="M110" s="45" t="s">
        <v>102</v>
      </c>
      <c r="N110" s="45" t="s">
        <v>103</v>
      </c>
      <c r="O110" s="46" t="s">
        <v>107</v>
      </c>
      <c r="P110" s="46" t="s">
        <v>108</v>
      </c>
      <c r="Q110" s="47" t="s">
        <v>109</v>
      </c>
      <c r="R110" s="96" t="s">
        <v>3</v>
      </c>
      <c r="S110" s="48" t="s">
        <v>110</v>
      </c>
      <c r="T110" s="48" t="s">
        <v>111</v>
      </c>
      <c r="U110" s="49" t="s">
        <v>112</v>
      </c>
      <c r="V110" s="49" t="s">
        <v>113</v>
      </c>
      <c r="W110" s="50" t="s">
        <v>114</v>
      </c>
      <c r="X110" s="50" t="s">
        <v>115</v>
      </c>
      <c r="Y110" s="51" t="s">
        <v>116</v>
      </c>
      <c r="Z110" s="51" t="s">
        <v>117</v>
      </c>
      <c r="AA110" s="145" t="s">
        <v>250</v>
      </c>
    </row>
    <row r="111" spans="1:27" ht="12.6" thickBot="1" x14ac:dyDescent="0.35">
      <c r="A111" s="93" t="s">
        <v>5</v>
      </c>
      <c r="B111" s="25">
        <v>2</v>
      </c>
      <c r="C111" s="25">
        <v>3</v>
      </c>
      <c r="D111" s="54">
        <v>4</v>
      </c>
      <c r="E111" s="54">
        <v>5</v>
      </c>
      <c r="F111" s="54">
        <v>6</v>
      </c>
      <c r="G111" s="55">
        <v>7</v>
      </c>
      <c r="H111" s="55">
        <v>8</v>
      </c>
      <c r="I111" s="55">
        <v>9</v>
      </c>
      <c r="J111" s="25">
        <v>10</v>
      </c>
      <c r="K111" s="25">
        <v>11</v>
      </c>
      <c r="L111" s="25">
        <v>12</v>
      </c>
      <c r="M111" s="54">
        <v>13</v>
      </c>
      <c r="N111" s="54">
        <v>14</v>
      </c>
      <c r="O111" s="55">
        <v>15</v>
      </c>
      <c r="P111" s="55">
        <v>16</v>
      </c>
      <c r="Q111" s="113">
        <v>17</v>
      </c>
      <c r="R111" s="114">
        <v>18</v>
      </c>
      <c r="S111" s="56" t="s">
        <v>188</v>
      </c>
      <c r="T111" s="56" t="s">
        <v>189</v>
      </c>
      <c r="U111" s="54" t="s">
        <v>190</v>
      </c>
      <c r="V111" s="57" t="s">
        <v>191</v>
      </c>
      <c r="W111" s="58" t="s">
        <v>192</v>
      </c>
      <c r="X111" s="58" t="s">
        <v>193</v>
      </c>
      <c r="Y111" s="58" t="s">
        <v>194</v>
      </c>
      <c r="Z111" s="58" t="s">
        <v>195</v>
      </c>
      <c r="AA111" s="213">
        <v>27</v>
      </c>
    </row>
    <row r="112" spans="1:27" ht="12" customHeight="1" thickBot="1" x14ac:dyDescent="0.35">
      <c r="A112" s="92" t="s">
        <v>4</v>
      </c>
      <c r="B112" s="140">
        <v>28</v>
      </c>
      <c r="C112" s="170"/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  <c r="Q112" s="170"/>
      <c r="R112" s="170"/>
      <c r="S112" s="170"/>
      <c r="T112" s="170"/>
      <c r="U112" s="170"/>
      <c r="V112" s="170"/>
      <c r="W112" s="170"/>
      <c r="X112" s="170"/>
      <c r="Y112" s="170"/>
      <c r="Z112" s="170"/>
      <c r="AA112" s="144"/>
    </row>
    <row r="113" spans="1:27" ht="36" x14ac:dyDescent="0.3">
      <c r="A113" s="44" t="s">
        <v>14</v>
      </c>
      <c r="B113" s="26" t="s">
        <v>22</v>
      </c>
      <c r="C113" s="18" t="s">
        <v>21</v>
      </c>
      <c r="D113" s="37">
        <v>20</v>
      </c>
      <c r="E113" s="67">
        <v>425</v>
      </c>
      <c r="F113" s="37">
        <v>200</v>
      </c>
      <c r="G113" s="39">
        <v>500</v>
      </c>
      <c r="H113" s="69">
        <v>1200</v>
      </c>
      <c r="I113" s="39">
        <v>500</v>
      </c>
      <c r="J113" s="144" t="s">
        <v>314</v>
      </c>
      <c r="K113" s="5" t="s">
        <v>418</v>
      </c>
      <c r="L113" s="82">
        <v>40</v>
      </c>
      <c r="M113" s="67">
        <v>425</v>
      </c>
      <c r="N113" s="37">
        <v>200</v>
      </c>
      <c r="O113" s="69">
        <v>1200</v>
      </c>
      <c r="P113" s="39">
        <v>500</v>
      </c>
      <c r="Q113" s="1">
        <v>184</v>
      </c>
      <c r="R113" s="115">
        <v>0.08</v>
      </c>
      <c r="S113" s="61">
        <f t="shared" ref="S113:S120" si="30">ROUND(M113*Q113,2)</f>
        <v>78200</v>
      </c>
      <c r="T113" s="62">
        <f t="shared" ref="T113:T120" si="31">ROUND(S113+S113*R113,2)</f>
        <v>84456</v>
      </c>
      <c r="U113" s="62">
        <f t="shared" ref="U113:U120" si="32">ROUND(N113*Q113,2)</f>
        <v>36800</v>
      </c>
      <c r="V113" s="63">
        <f t="shared" ref="V113:V120" si="33">ROUND(U113+U113*R113,2)</f>
        <v>39744</v>
      </c>
      <c r="W113" s="64">
        <f t="shared" ref="W113:W120" si="34">ROUND(O113*Q113,2)</f>
        <v>220800</v>
      </c>
      <c r="X113" s="64">
        <f t="shared" ref="X113:X120" si="35">ROUND(W113+W113*R113,2)</f>
        <v>238464</v>
      </c>
      <c r="Y113" s="64">
        <f t="shared" ref="Y113:Y120" si="36">ROUND(P113*Q113,2)</f>
        <v>92000</v>
      </c>
      <c r="Z113" s="155">
        <f t="shared" ref="Z113:Z120" si="37">ROUND(Y113+Y113*R113,2)</f>
        <v>99360</v>
      </c>
      <c r="AA113" s="144" t="s">
        <v>426</v>
      </c>
    </row>
    <row r="114" spans="1:27" ht="36" x14ac:dyDescent="0.3">
      <c r="A114" s="44" t="s">
        <v>122</v>
      </c>
      <c r="B114" s="4" t="s">
        <v>23</v>
      </c>
      <c r="C114" s="18" t="s">
        <v>21</v>
      </c>
      <c r="D114" s="37">
        <v>100</v>
      </c>
      <c r="E114" s="67">
        <v>900</v>
      </c>
      <c r="F114" s="37">
        <v>500</v>
      </c>
      <c r="G114" s="39">
        <v>800</v>
      </c>
      <c r="H114" s="69">
        <v>1800</v>
      </c>
      <c r="I114" s="39">
        <v>800</v>
      </c>
      <c r="J114" s="144" t="s">
        <v>314</v>
      </c>
      <c r="K114" s="13" t="s">
        <v>419</v>
      </c>
      <c r="L114" s="82">
        <v>10</v>
      </c>
      <c r="M114" s="66">
        <v>90</v>
      </c>
      <c r="N114" s="36">
        <v>50</v>
      </c>
      <c r="O114" s="68">
        <v>180</v>
      </c>
      <c r="P114" s="38">
        <v>80</v>
      </c>
      <c r="Q114" s="1">
        <v>63.2</v>
      </c>
      <c r="R114" s="115">
        <v>0.08</v>
      </c>
      <c r="S114" s="61">
        <f t="shared" si="30"/>
        <v>5688</v>
      </c>
      <c r="T114" s="62">
        <f t="shared" si="31"/>
        <v>6143.04</v>
      </c>
      <c r="U114" s="62">
        <f t="shared" si="32"/>
        <v>3160</v>
      </c>
      <c r="V114" s="63">
        <f t="shared" si="33"/>
        <v>3412.8</v>
      </c>
      <c r="W114" s="64">
        <f t="shared" si="34"/>
        <v>11376</v>
      </c>
      <c r="X114" s="64">
        <f t="shared" si="35"/>
        <v>12286.08</v>
      </c>
      <c r="Y114" s="64">
        <f t="shared" si="36"/>
        <v>5056</v>
      </c>
      <c r="Z114" s="155">
        <f t="shared" si="37"/>
        <v>5460.48</v>
      </c>
      <c r="AA114" s="144" t="s">
        <v>427</v>
      </c>
    </row>
    <row r="115" spans="1:27" ht="36" x14ac:dyDescent="0.3">
      <c r="A115" s="159" t="s">
        <v>123</v>
      </c>
      <c r="B115" s="187" t="s">
        <v>24</v>
      </c>
      <c r="C115" s="18" t="s">
        <v>21</v>
      </c>
      <c r="D115" s="37">
        <v>50</v>
      </c>
      <c r="E115" s="67">
        <v>350</v>
      </c>
      <c r="F115" s="37">
        <v>250</v>
      </c>
      <c r="G115" s="39">
        <v>100</v>
      </c>
      <c r="H115" s="69">
        <v>400</v>
      </c>
      <c r="I115" s="39">
        <v>600</v>
      </c>
      <c r="J115" s="144" t="s">
        <v>314</v>
      </c>
      <c r="K115" s="13" t="s">
        <v>420</v>
      </c>
      <c r="L115" s="82">
        <v>10</v>
      </c>
      <c r="M115" s="66">
        <v>35</v>
      </c>
      <c r="N115" s="36">
        <v>25</v>
      </c>
      <c r="O115" s="68">
        <v>40</v>
      </c>
      <c r="P115" s="38">
        <v>60</v>
      </c>
      <c r="Q115" s="1">
        <v>112</v>
      </c>
      <c r="R115" s="115">
        <v>0.08</v>
      </c>
      <c r="S115" s="61">
        <f t="shared" si="30"/>
        <v>3920</v>
      </c>
      <c r="T115" s="62">
        <f t="shared" si="31"/>
        <v>4233.6000000000004</v>
      </c>
      <c r="U115" s="62">
        <f t="shared" si="32"/>
        <v>2800</v>
      </c>
      <c r="V115" s="63">
        <f t="shared" si="33"/>
        <v>3024</v>
      </c>
      <c r="W115" s="64">
        <f t="shared" si="34"/>
        <v>4480</v>
      </c>
      <c r="X115" s="64">
        <f t="shared" si="35"/>
        <v>4838.3999999999996</v>
      </c>
      <c r="Y115" s="64">
        <f t="shared" si="36"/>
        <v>6720</v>
      </c>
      <c r="Z115" s="155">
        <f t="shared" si="37"/>
        <v>7257.6</v>
      </c>
      <c r="AA115" s="144" t="s">
        <v>428</v>
      </c>
    </row>
    <row r="116" spans="1:27" ht="36" x14ac:dyDescent="0.3">
      <c r="A116" s="159" t="s">
        <v>124</v>
      </c>
      <c r="B116" s="205" t="s">
        <v>25</v>
      </c>
      <c r="C116" s="13" t="s">
        <v>21</v>
      </c>
      <c r="D116" s="37">
        <v>300</v>
      </c>
      <c r="E116" s="67">
        <v>1300</v>
      </c>
      <c r="F116" s="37">
        <v>500</v>
      </c>
      <c r="G116" s="39">
        <v>600</v>
      </c>
      <c r="H116" s="69">
        <v>1200</v>
      </c>
      <c r="I116" s="39">
        <v>800</v>
      </c>
      <c r="J116" s="144" t="s">
        <v>314</v>
      </c>
      <c r="K116" s="13" t="s">
        <v>421</v>
      </c>
      <c r="L116" s="82">
        <v>50</v>
      </c>
      <c r="M116" s="67">
        <v>1300</v>
      </c>
      <c r="N116" s="37">
        <v>500</v>
      </c>
      <c r="O116" s="69">
        <v>1200</v>
      </c>
      <c r="P116" s="39">
        <v>800</v>
      </c>
      <c r="Q116" s="1">
        <v>26</v>
      </c>
      <c r="R116" s="115">
        <v>0.08</v>
      </c>
      <c r="S116" s="61">
        <f t="shared" si="30"/>
        <v>33800</v>
      </c>
      <c r="T116" s="62">
        <f t="shared" si="31"/>
        <v>36504</v>
      </c>
      <c r="U116" s="62">
        <f t="shared" si="32"/>
        <v>13000</v>
      </c>
      <c r="V116" s="63">
        <f t="shared" si="33"/>
        <v>14040</v>
      </c>
      <c r="W116" s="64">
        <f t="shared" si="34"/>
        <v>31200</v>
      </c>
      <c r="X116" s="64">
        <f t="shared" si="35"/>
        <v>33696</v>
      </c>
      <c r="Y116" s="64">
        <f t="shared" si="36"/>
        <v>20800</v>
      </c>
      <c r="Z116" s="155">
        <f t="shared" si="37"/>
        <v>22464</v>
      </c>
      <c r="AA116" s="144" t="s">
        <v>429</v>
      </c>
    </row>
    <row r="117" spans="1:27" ht="36" x14ac:dyDescent="0.3">
      <c r="A117" s="44" t="s">
        <v>125</v>
      </c>
      <c r="B117" s="4" t="s">
        <v>26</v>
      </c>
      <c r="C117" s="18" t="s">
        <v>21</v>
      </c>
      <c r="D117" s="37">
        <v>150</v>
      </c>
      <c r="E117" s="67">
        <v>400</v>
      </c>
      <c r="F117" s="37">
        <v>250</v>
      </c>
      <c r="G117" s="39">
        <v>200</v>
      </c>
      <c r="H117" s="69">
        <v>700</v>
      </c>
      <c r="I117" s="39">
        <v>400</v>
      </c>
      <c r="J117" s="144" t="s">
        <v>314</v>
      </c>
      <c r="K117" s="13" t="s">
        <v>422</v>
      </c>
      <c r="L117" s="82">
        <v>50</v>
      </c>
      <c r="M117" s="67">
        <v>400</v>
      </c>
      <c r="N117" s="37">
        <v>250</v>
      </c>
      <c r="O117" s="69">
        <v>700</v>
      </c>
      <c r="P117" s="39">
        <v>400</v>
      </c>
      <c r="Q117" s="1">
        <v>28.6</v>
      </c>
      <c r="R117" s="115">
        <v>0.08</v>
      </c>
      <c r="S117" s="61">
        <f t="shared" si="30"/>
        <v>11440</v>
      </c>
      <c r="T117" s="62">
        <f t="shared" si="31"/>
        <v>12355.2</v>
      </c>
      <c r="U117" s="62">
        <f t="shared" si="32"/>
        <v>7150</v>
      </c>
      <c r="V117" s="63">
        <f t="shared" si="33"/>
        <v>7722</v>
      </c>
      <c r="W117" s="64">
        <f t="shared" si="34"/>
        <v>20020</v>
      </c>
      <c r="X117" s="64">
        <f t="shared" si="35"/>
        <v>21621.599999999999</v>
      </c>
      <c r="Y117" s="64">
        <f t="shared" si="36"/>
        <v>11440</v>
      </c>
      <c r="Z117" s="155">
        <f t="shared" si="37"/>
        <v>12355.2</v>
      </c>
      <c r="AA117" s="144" t="s">
        <v>430</v>
      </c>
    </row>
    <row r="118" spans="1:27" ht="36" x14ac:dyDescent="0.3">
      <c r="A118" s="44" t="s">
        <v>126</v>
      </c>
      <c r="B118" s="4" t="s">
        <v>27</v>
      </c>
      <c r="C118" s="18" t="s">
        <v>21</v>
      </c>
      <c r="D118" s="37">
        <v>100</v>
      </c>
      <c r="E118" s="67">
        <v>450</v>
      </c>
      <c r="F118" s="37">
        <v>250</v>
      </c>
      <c r="G118" s="39">
        <v>60</v>
      </c>
      <c r="H118" s="69">
        <v>250</v>
      </c>
      <c r="I118" s="39">
        <v>200</v>
      </c>
      <c r="J118" s="144" t="s">
        <v>314</v>
      </c>
      <c r="K118" s="13" t="s">
        <v>423</v>
      </c>
      <c r="L118" s="82">
        <v>10</v>
      </c>
      <c r="M118" s="67">
        <v>450</v>
      </c>
      <c r="N118" s="37">
        <v>250</v>
      </c>
      <c r="O118" s="69">
        <v>250</v>
      </c>
      <c r="P118" s="39">
        <v>200</v>
      </c>
      <c r="Q118" s="1">
        <v>144</v>
      </c>
      <c r="R118" s="115">
        <v>0.08</v>
      </c>
      <c r="S118" s="61">
        <f t="shared" si="30"/>
        <v>64800</v>
      </c>
      <c r="T118" s="62">
        <f t="shared" si="31"/>
        <v>69984</v>
      </c>
      <c r="U118" s="62">
        <f t="shared" si="32"/>
        <v>36000</v>
      </c>
      <c r="V118" s="63">
        <f t="shared" si="33"/>
        <v>38880</v>
      </c>
      <c r="W118" s="64">
        <f t="shared" si="34"/>
        <v>36000</v>
      </c>
      <c r="X118" s="64">
        <f t="shared" si="35"/>
        <v>38880</v>
      </c>
      <c r="Y118" s="64">
        <f t="shared" si="36"/>
        <v>28800</v>
      </c>
      <c r="Z118" s="155">
        <f t="shared" si="37"/>
        <v>31104</v>
      </c>
      <c r="AA118" s="144" t="s">
        <v>431</v>
      </c>
    </row>
    <row r="119" spans="1:27" ht="48" x14ac:dyDescent="0.3">
      <c r="A119" s="44" t="s">
        <v>127</v>
      </c>
      <c r="B119" s="4" t="s">
        <v>90</v>
      </c>
      <c r="C119" s="18" t="s">
        <v>21</v>
      </c>
      <c r="D119" s="37">
        <v>5</v>
      </c>
      <c r="E119" s="67">
        <v>33</v>
      </c>
      <c r="F119" s="37">
        <v>20</v>
      </c>
      <c r="G119" s="39">
        <v>60</v>
      </c>
      <c r="H119" s="69">
        <v>150</v>
      </c>
      <c r="I119" s="39">
        <v>80</v>
      </c>
      <c r="J119" s="144" t="s">
        <v>315</v>
      </c>
      <c r="K119" s="13" t="s">
        <v>424</v>
      </c>
      <c r="L119" s="82">
        <v>20</v>
      </c>
      <c r="M119" s="66">
        <v>66</v>
      </c>
      <c r="N119" s="36">
        <v>40</v>
      </c>
      <c r="O119" s="68">
        <v>300</v>
      </c>
      <c r="P119" s="38">
        <v>160</v>
      </c>
      <c r="Q119" s="1">
        <v>58.2</v>
      </c>
      <c r="R119" s="115">
        <v>0.08</v>
      </c>
      <c r="S119" s="61">
        <f t="shared" si="30"/>
        <v>3841.2</v>
      </c>
      <c r="T119" s="62">
        <f t="shared" si="31"/>
        <v>4148.5</v>
      </c>
      <c r="U119" s="62">
        <f t="shared" si="32"/>
        <v>2328</v>
      </c>
      <c r="V119" s="63">
        <f t="shared" si="33"/>
        <v>2514.2399999999998</v>
      </c>
      <c r="W119" s="64">
        <f t="shared" si="34"/>
        <v>17460</v>
      </c>
      <c r="X119" s="64">
        <f t="shared" si="35"/>
        <v>18856.8</v>
      </c>
      <c r="Y119" s="64">
        <f t="shared" si="36"/>
        <v>9312</v>
      </c>
      <c r="Z119" s="155">
        <f t="shared" si="37"/>
        <v>10056.959999999999</v>
      </c>
      <c r="AA119" s="144" t="s">
        <v>432</v>
      </c>
    </row>
    <row r="120" spans="1:27" ht="48.6" thickBot="1" x14ac:dyDescent="0.35">
      <c r="A120" s="44" t="s">
        <v>128</v>
      </c>
      <c r="B120" s="4" t="s">
        <v>28</v>
      </c>
      <c r="C120" s="18" t="s">
        <v>21</v>
      </c>
      <c r="D120" s="37">
        <v>50</v>
      </c>
      <c r="E120" s="67">
        <v>350</v>
      </c>
      <c r="F120" s="37">
        <v>175</v>
      </c>
      <c r="G120" s="39">
        <v>150</v>
      </c>
      <c r="H120" s="69">
        <v>360</v>
      </c>
      <c r="I120" s="39">
        <v>250</v>
      </c>
      <c r="J120" s="144" t="s">
        <v>315</v>
      </c>
      <c r="K120" s="13" t="s">
        <v>425</v>
      </c>
      <c r="L120" s="82">
        <v>20</v>
      </c>
      <c r="M120" s="67">
        <v>350</v>
      </c>
      <c r="N120" s="37">
        <v>175</v>
      </c>
      <c r="O120" s="69">
        <v>360</v>
      </c>
      <c r="P120" s="39">
        <v>250</v>
      </c>
      <c r="Q120" s="1">
        <v>75.2</v>
      </c>
      <c r="R120" s="115">
        <v>0.08</v>
      </c>
      <c r="S120" s="61">
        <f t="shared" si="30"/>
        <v>26320</v>
      </c>
      <c r="T120" s="62">
        <f t="shared" si="31"/>
        <v>28425.599999999999</v>
      </c>
      <c r="U120" s="62">
        <f t="shared" si="32"/>
        <v>13160</v>
      </c>
      <c r="V120" s="63">
        <f t="shared" si="33"/>
        <v>14212.8</v>
      </c>
      <c r="W120" s="64">
        <f t="shared" si="34"/>
        <v>27072</v>
      </c>
      <c r="X120" s="64">
        <f t="shared" si="35"/>
        <v>29237.759999999998</v>
      </c>
      <c r="Y120" s="64">
        <f t="shared" si="36"/>
        <v>18800</v>
      </c>
      <c r="Z120" s="155">
        <f t="shared" si="37"/>
        <v>20304</v>
      </c>
      <c r="AA120" s="144" t="s">
        <v>433</v>
      </c>
    </row>
    <row r="121" spans="1:27" ht="14.4" thickBot="1" x14ac:dyDescent="0.35">
      <c r="A121" s="171" t="s">
        <v>216</v>
      </c>
      <c r="B121" s="171"/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R121" s="119" t="s">
        <v>187</v>
      </c>
      <c r="S121" s="185">
        <f t="shared" ref="S121:Z121" si="38">SUM(S113:S120)</f>
        <v>228009.2</v>
      </c>
      <c r="T121" s="185">
        <f t="shared" si="38"/>
        <v>246249.94000000003</v>
      </c>
      <c r="U121" s="185">
        <f t="shared" si="38"/>
        <v>114398</v>
      </c>
      <c r="V121" s="185">
        <f t="shared" si="38"/>
        <v>123549.84000000001</v>
      </c>
      <c r="W121" s="185">
        <f t="shared" si="38"/>
        <v>368408</v>
      </c>
      <c r="X121" s="185">
        <f t="shared" si="38"/>
        <v>397880.63999999996</v>
      </c>
      <c r="Y121" s="185">
        <f t="shared" si="38"/>
        <v>192928</v>
      </c>
      <c r="Z121" s="185">
        <f t="shared" si="38"/>
        <v>208362.24000000002</v>
      </c>
    </row>
    <row r="122" spans="1:27" ht="14.4" customHeight="1" thickBot="1" x14ac:dyDescent="0.35">
      <c r="A122" s="171" t="s">
        <v>217</v>
      </c>
      <c r="B122" s="172"/>
      <c r="C122" s="172"/>
      <c r="D122" s="172"/>
      <c r="E122" s="172"/>
      <c r="F122" s="172"/>
      <c r="G122" s="172"/>
      <c r="H122" s="172"/>
      <c r="I122" s="172"/>
      <c r="J122" s="172"/>
      <c r="K122" s="172"/>
      <c r="L122" s="172"/>
    </row>
    <row r="123" spans="1:27" ht="15" customHeight="1" thickBot="1" x14ac:dyDescent="0.35">
      <c r="A123" s="169"/>
      <c r="J123" s="75"/>
      <c r="K123" s="75"/>
      <c r="L123" s="86"/>
      <c r="S123" s="262" t="s">
        <v>402</v>
      </c>
      <c r="T123" s="263"/>
      <c r="U123" s="263"/>
      <c r="V123" s="263"/>
      <c r="W123" s="263"/>
      <c r="X123" s="263"/>
      <c r="Y123" s="263"/>
      <c r="Z123" s="264"/>
    </row>
    <row r="124" spans="1:27" ht="12" customHeight="1" x14ac:dyDescent="0.3">
      <c r="S124" s="252" t="s">
        <v>199</v>
      </c>
      <c r="T124" s="253"/>
      <c r="U124" s="252" t="s">
        <v>200</v>
      </c>
      <c r="V124" s="253"/>
      <c r="W124" s="252" t="s">
        <v>201</v>
      </c>
      <c r="X124" s="253"/>
      <c r="Y124" s="252" t="s">
        <v>202</v>
      </c>
      <c r="Z124" s="253"/>
    </row>
    <row r="125" spans="1:27" x14ac:dyDescent="0.3">
      <c r="S125" s="52" t="s">
        <v>203</v>
      </c>
      <c r="T125" s="53" t="s">
        <v>204</v>
      </c>
      <c r="U125" s="52" t="s">
        <v>203</v>
      </c>
      <c r="V125" s="53" t="s">
        <v>204</v>
      </c>
      <c r="W125" s="52" t="s">
        <v>203</v>
      </c>
      <c r="X125" s="53" t="s">
        <v>204</v>
      </c>
      <c r="Y125" s="52" t="s">
        <v>203</v>
      </c>
      <c r="Z125" s="53" t="s">
        <v>204</v>
      </c>
    </row>
    <row r="126" spans="1:27" ht="12.6" thickBot="1" x14ac:dyDescent="0.35">
      <c r="L126" s="86"/>
      <c r="Q126" s="167"/>
      <c r="R126" s="86"/>
      <c r="S126" s="60">
        <f>S121</f>
        <v>228009.2</v>
      </c>
      <c r="T126" s="59">
        <f>W121</f>
        <v>368408</v>
      </c>
      <c r="U126" s="60">
        <f>T121</f>
        <v>246249.94000000003</v>
      </c>
      <c r="V126" s="59">
        <f>X121</f>
        <v>397880.63999999996</v>
      </c>
      <c r="W126" s="60">
        <f>U121</f>
        <v>114398</v>
      </c>
      <c r="X126" s="59">
        <f>Y121</f>
        <v>192928</v>
      </c>
      <c r="Y126" s="60">
        <f>V121</f>
        <v>123549.84000000001</v>
      </c>
      <c r="Z126" s="59">
        <f>Z121</f>
        <v>208362.24000000002</v>
      </c>
    </row>
    <row r="127" spans="1:27" ht="15" customHeight="1" thickBot="1" x14ac:dyDescent="0.35">
      <c r="S127" s="254">
        <f>S126+T126</f>
        <v>596417.19999999995</v>
      </c>
      <c r="T127" s="255"/>
      <c r="U127" s="256">
        <f>U126+V126</f>
        <v>644130.57999999996</v>
      </c>
      <c r="V127" s="255"/>
      <c r="W127" s="256">
        <f>W126+X126</f>
        <v>307326</v>
      </c>
      <c r="X127" s="255"/>
      <c r="Y127" s="256">
        <f>Y126+Z126</f>
        <v>331912.08</v>
      </c>
      <c r="Z127" s="257"/>
    </row>
    <row r="129" spans="1:27" x14ac:dyDescent="0.3">
      <c r="C129" s="258" t="s">
        <v>196</v>
      </c>
      <c r="D129" s="259"/>
      <c r="E129" s="259"/>
      <c r="F129" s="259"/>
      <c r="G129" s="259"/>
      <c r="H129" s="259"/>
      <c r="I129" s="260"/>
      <c r="L129" s="258" t="s">
        <v>197</v>
      </c>
      <c r="M129" s="259"/>
      <c r="N129" s="259"/>
      <c r="O129" s="259"/>
      <c r="P129" s="259"/>
      <c r="Q129" s="259"/>
      <c r="R129" s="260"/>
    </row>
    <row r="130" spans="1:27" ht="60" x14ac:dyDescent="0.3">
      <c r="A130" s="206" t="s">
        <v>0</v>
      </c>
      <c r="B130" s="159" t="s">
        <v>1</v>
      </c>
      <c r="C130" s="159" t="s">
        <v>96</v>
      </c>
      <c r="D130" s="198" t="s">
        <v>97</v>
      </c>
      <c r="E130" s="198" t="s">
        <v>98</v>
      </c>
      <c r="F130" s="198" t="s">
        <v>99</v>
      </c>
      <c r="G130" s="199" t="s">
        <v>104</v>
      </c>
      <c r="H130" s="199" t="s">
        <v>105</v>
      </c>
      <c r="I130" s="199" t="s">
        <v>106</v>
      </c>
      <c r="J130" s="159" t="s">
        <v>100</v>
      </c>
      <c r="K130" s="159" t="s">
        <v>2</v>
      </c>
      <c r="L130" s="159" t="s">
        <v>101</v>
      </c>
      <c r="M130" s="45" t="s">
        <v>102</v>
      </c>
      <c r="N130" s="45" t="s">
        <v>103</v>
      </c>
      <c r="O130" s="46" t="s">
        <v>107</v>
      </c>
      <c r="P130" s="46" t="s">
        <v>108</v>
      </c>
      <c r="Q130" s="47" t="s">
        <v>109</v>
      </c>
      <c r="R130" s="96" t="s">
        <v>3</v>
      </c>
      <c r="S130" s="48" t="s">
        <v>110</v>
      </c>
      <c r="T130" s="48" t="s">
        <v>111</v>
      </c>
      <c r="U130" s="49" t="s">
        <v>112</v>
      </c>
      <c r="V130" s="49" t="s">
        <v>113</v>
      </c>
      <c r="W130" s="50" t="s">
        <v>114</v>
      </c>
      <c r="X130" s="50" t="s">
        <v>115</v>
      </c>
      <c r="Y130" s="51" t="s">
        <v>116</v>
      </c>
      <c r="Z130" s="51" t="s">
        <v>117</v>
      </c>
      <c r="AA130" s="145" t="s">
        <v>250</v>
      </c>
    </row>
    <row r="131" spans="1:27" ht="12.6" thickBot="1" x14ac:dyDescent="0.35">
      <c r="A131" s="207" t="s">
        <v>5</v>
      </c>
      <c r="B131" s="160">
        <v>2</v>
      </c>
      <c r="C131" s="160">
        <v>3</v>
      </c>
      <c r="D131" s="178">
        <v>4</v>
      </c>
      <c r="E131" s="178">
        <v>5</v>
      </c>
      <c r="F131" s="178">
        <v>6</v>
      </c>
      <c r="G131" s="208">
        <v>7</v>
      </c>
      <c r="H131" s="208">
        <v>8</v>
      </c>
      <c r="I131" s="208">
        <v>9</v>
      </c>
      <c r="J131" s="160">
        <v>10</v>
      </c>
      <c r="K131" s="160">
        <v>11</v>
      </c>
      <c r="L131" s="160">
        <v>12</v>
      </c>
      <c r="M131" s="54">
        <v>13</v>
      </c>
      <c r="N131" s="54">
        <v>14</v>
      </c>
      <c r="O131" s="55">
        <v>15</v>
      </c>
      <c r="P131" s="55">
        <v>16</v>
      </c>
      <c r="Q131" s="113">
        <v>17</v>
      </c>
      <c r="R131" s="114">
        <v>18</v>
      </c>
      <c r="S131" s="56" t="s">
        <v>188</v>
      </c>
      <c r="T131" s="56" t="s">
        <v>189</v>
      </c>
      <c r="U131" s="54" t="s">
        <v>190</v>
      </c>
      <c r="V131" s="57" t="s">
        <v>191</v>
      </c>
      <c r="W131" s="58" t="s">
        <v>192</v>
      </c>
      <c r="X131" s="58" t="s">
        <v>193</v>
      </c>
      <c r="Y131" s="58" t="s">
        <v>194</v>
      </c>
      <c r="Z131" s="58" t="s">
        <v>195</v>
      </c>
      <c r="AA131" s="213">
        <v>27</v>
      </c>
    </row>
    <row r="132" spans="1:27" ht="12" customHeight="1" thickBot="1" x14ac:dyDescent="0.35">
      <c r="A132" s="92" t="s">
        <v>4</v>
      </c>
      <c r="B132" s="140">
        <v>43</v>
      </c>
      <c r="C132" s="170"/>
      <c r="D132" s="170"/>
      <c r="E132" s="170"/>
      <c r="F132" s="170"/>
      <c r="G132" s="170"/>
      <c r="H132" s="170"/>
      <c r="I132" s="170"/>
      <c r="J132" s="170"/>
      <c r="K132" s="170"/>
      <c r="L132" s="170"/>
      <c r="M132" s="170"/>
      <c r="N132" s="170"/>
      <c r="O132" s="170"/>
      <c r="P132" s="170"/>
      <c r="Q132" s="170"/>
      <c r="R132" s="170"/>
      <c r="S132" s="170"/>
      <c r="T132" s="170"/>
      <c r="U132" s="170"/>
      <c r="V132" s="170"/>
      <c r="W132" s="170"/>
      <c r="X132" s="170"/>
      <c r="Y132" s="170"/>
      <c r="Z132" s="170"/>
      <c r="AA132" s="144"/>
    </row>
    <row r="133" spans="1:27" ht="36" x14ac:dyDescent="0.3">
      <c r="A133" s="44" t="s">
        <v>14</v>
      </c>
      <c r="B133" s="21" t="s">
        <v>29</v>
      </c>
      <c r="C133" s="18" t="s">
        <v>21</v>
      </c>
      <c r="D133" s="37">
        <v>30</v>
      </c>
      <c r="E133" s="67">
        <v>160</v>
      </c>
      <c r="F133" s="37">
        <v>80</v>
      </c>
      <c r="G133" s="39">
        <v>150</v>
      </c>
      <c r="H133" s="69">
        <v>380</v>
      </c>
      <c r="I133" s="39">
        <v>300</v>
      </c>
      <c r="J133" s="144" t="s">
        <v>314</v>
      </c>
      <c r="K133" s="6" t="s">
        <v>437</v>
      </c>
      <c r="L133" s="81">
        <v>10</v>
      </c>
      <c r="M133" s="67">
        <v>160</v>
      </c>
      <c r="N133" s="37">
        <v>80</v>
      </c>
      <c r="O133" s="69">
        <v>380</v>
      </c>
      <c r="P133" s="39">
        <v>300</v>
      </c>
      <c r="Q133" s="1">
        <v>99</v>
      </c>
      <c r="R133" s="115">
        <v>0.08</v>
      </c>
      <c r="S133" s="181">
        <f t="shared" ref="S133:S135" si="39">ROUND(M133*Q133,2)</f>
        <v>15840</v>
      </c>
      <c r="T133" s="182">
        <f t="shared" ref="T133:T135" si="40">ROUND(S133+S133*R133,2)</f>
        <v>17107.2</v>
      </c>
      <c r="U133" s="182">
        <f t="shared" ref="U133:U135" si="41">ROUND(N133*Q133,2)</f>
        <v>7920</v>
      </c>
      <c r="V133" s="183">
        <f t="shared" ref="V133:V135" si="42">ROUND(U133+U133*R133,2)</f>
        <v>8553.6</v>
      </c>
      <c r="W133" s="184">
        <f t="shared" ref="W133:W135" si="43">ROUND(O133*Q133,2)</f>
        <v>37620</v>
      </c>
      <c r="X133" s="184">
        <f t="shared" ref="X133:X135" si="44">ROUND(W133+W133*R133,2)</f>
        <v>40629.599999999999</v>
      </c>
      <c r="Y133" s="184">
        <f t="shared" ref="Y133:Y135" si="45">ROUND(P133*Q133,2)</f>
        <v>29700</v>
      </c>
      <c r="Z133" s="186">
        <f t="shared" ref="Z133:Z135" si="46">ROUND(Y133+Y133*R133,2)</f>
        <v>32076</v>
      </c>
      <c r="AA133" s="144" t="s">
        <v>440</v>
      </c>
    </row>
    <row r="134" spans="1:27" ht="36" x14ac:dyDescent="0.3">
      <c r="A134" s="44" t="s">
        <v>122</v>
      </c>
      <c r="B134" s="21" t="s">
        <v>30</v>
      </c>
      <c r="C134" s="18" t="s">
        <v>21</v>
      </c>
      <c r="D134" s="37">
        <v>25</v>
      </c>
      <c r="E134" s="67">
        <v>120</v>
      </c>
      <c r="F134" s="37">
        <v>60</v>
      </c>
      <c r="G134" s="39">
        <v>10</v>
      </c>
      <c r="H134" s="69">
        <v>40</v>
      </c>
      <c r="I134" s="39">
        <v>60</v>
      </c>
      <c r="J134" s="144" t="s">
        <v>314</v>
      </c>
      <c r="K134" s="6" t="s">
        <v>438</v>
      </c>
      <c r="L134" s="81">
        <v>10</v>
      </c>
      <c r="M134" s="67">
        <v>120</v>
      </c>
      <c r="N134" s="37">
        <v>60</v>
      </c>
      <c r="O134" s="69">
        <v>40</v>
      </c>
      <c r="P134" s="39">
        <v>60</v>
      </c>
      <c r="Q134" s="1">
        <v>134</v>
      </c>
      <c r="R134" s="115">
        <v>0.08</v>
      </c>
      <c r="S134" s="40">
        <f t="shared" si="39"/>
        <v>16080</v>
      </c>
      <c r="T134" s="41">
        <f t="shared" si="40"/>
        <v>17366.400000000001</v>
      </c>
      <c r="U134" s="41">
        <f t="shared" si="41"/>
        <v>8040</v>
      </c>
      <c r="V134" s="42">
        <f t="shared" si="42"/>
        <v>8683.2000000000007</v>
      </c>
      <c r="W134" s="43">
        <f t="shared" si="43"/>
        <v>5360</v>
      </c>
      <c r="X134" s="43">
        <f t="shared" si="44"/>
        <v>5788.8</v>
      </c>
      <c r="Y134" s="43">
        <f t="shared" si="45"/>
        <v>8040</v>
      </c>
      <c r="Z134" s="154">
        <f t="shared" si="46"/>
        <v>8683.2000000000007</v>
      </c>
      <c r="AA134" s="144" t="s">
        <v>441</v>
      </c>
    </row>
    <row r="135" spans="1:27" ht="48.6" thickBot="1" x14ac:dyDescent="0.35">
      <c r="A135" s="44" t="s">
        <v>123</v>
      </c>
      <c r="B135" s="21" t="s">
        <v>31</v>
      </c>
      <c r="C135" s="18" t="s">
        <v>21</v>
      </c>
      <c r="D135" s="37">
        <v>3</v>
      </c>
      <c r="E135" s="67">
        <v>10</v>
      </c>
      <c r="F135" s="37">
        <v>5</v>
      </c>
      <c r="G135" s="39">
        <v>10</v>
      </c>
      <c r="H135" s="69">
        <v>20</v>
      </c>
      <c r="I135" s="39">
        <v>10</v>
      </c>
      <c r="J135" s="144" t="s">
        <v>315</v>
      </c>
      <c r="K135" s="6" t="s">
        <v>439</v>
      </c>
      <c r="L135" s="81">
        <v>5</v>
      </c>
      <c r="M135" s="67">
        <v>10</v>
      </c>
      <c r="N135" s="37">
        <v>5</v>
      </c>
      <c r="O135" s="69">
        <v>20</v>
      </c>
      <c r="P135" s="39">
        <v>10</v>
      </c>
      <c r="Q135" s="1">
        <v>179</v>
      </c>
      <c r="R135" s="115">
        <v>0.08</v>
      </c>
      <c r="S135" s="40">
        <f t="shared" si="39"/>
        <v>1790</v>
      </c>
      <c r="T135" s="41">
        <f t="shared" si="40"/>
        <v>1933.2</v>
      </c>
      <c r="U135" s="41">
        <f t="shared" si="41"/>
        <v>895</v>
      </c>
      <c r="V135" s="42">
        <f t="shared" si="42"/>
        <v>966.6</v>
      </c>
      <c r="W135" s="43">
        <f t="shared" si="43"/>
        <v>3580</v>
      </c>
      <c r="X135" s="43">
        <f t="shared" si="44"/>
        <v>3866.4</v>
      </c>
      <c r="Y135" s="43">
        <f t="shared" si="45"/>
        <v>1790</v>
      </c>
      <c r="Z135" s="154">
        <f t="shared" si="46"/>
        <v>1933.2</v>
      </c>
      <c r="AA135" s="144" t="s">
        <v>442</v>
      </c>
    </row>
    <row r="136" spans="1:27" ht="14.4" thickBot="1" x14ac:dyDescent="0.35">
      <c r="A136" s="171" t="s">
        <v>216</v>
      </c>
      <c r="B136" s="171"/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Q136" s="3"/>
      <c r="R136" s="119" t="s">
        <v>187</v>
      </c>
      <c r="S136" s="185">
        <f t="shared" ref="S136:Z136" si="47">SUM(S133:S135)</f>
        <v>33710</v>
      </c>
      <c r="T136" s="185">
        <f t="shared" si="47"/>
        <v>36406.800000000003</v>
      </c>
      <c r="U136" s="185">
        <f t="shared" si="47"/>
        <v>16855</v>
      </c>
      <c r="V136" s="185">
        <f t="shared" si="47"/>
        <v>18203.400000000001</v>
      </c>
      <c r="W136" s="185">
        <f t="shared" si="47"/>
        <v>46560</v>
      </c>
      <c r="X136" s="185">
        <f t="shared" si="47"/>
        <v>50284.800000000003</v>
      </c>
      <c r="Y136" s="185">
        <f t="shared" si="47"/>
        <v>39530</v>
      </c>
      <c r="Z136" s="185">
        <f t="shared" si="47"/>
        <v>42692.399999999994</v>
      </c>
    </row>
    <row r="137" spans="1:27" ht="14.4" customHeight="1" thickBot="1" x14ac:dyDescent="0.35">
      <c r="A137" s="171" t="s">
        <v>474</v>
      </c>
      <c r="B137" s="172"/>
      <c r="C137" s="172"/>
      <c r="D137" s="172"/>
      <c r="E137" s="172"/>
      <c r="F137" s="172"/>
      <c r="G137" s="172"/>
      <c r="H137" s="172"/>
      <c r="I137" s="172"/>
      <c r="J137" s="172"/>
      <c r="K137" s="172"/>
      <c r="L137" s="172"/>
      <c r="Q137" s="3"/>
      <c r="T137" s="86" t="s">
        <v>209</v>
      </c>
    </row>
    <row r="138" spans="1:27" ht="15" customHeight="1" thickBot="1" x14ac:dyDescent="0.35">
      <c r="A138" s="210"/>
      <c r="B138" s="211"/>
      <c r="C138" s="190"/>
      <c r="J138" s="75"/>
      <c r="K138" s="161"/>
      <c r="L138" s="86"/>
      <c r="Q138" s="3"/>
      <c r="S138" s="262" t="s">
        <v>403</v>
      </c>
      <c r="T138" s="263"/>
      <c r="U138" s="263"/>
      <c r="V138" s="263"/>
      <c r="W138" s="263"/>
      <c r="X138" s="263"/>
      <c r="Y138" s="263"/>
      <c r="Z138" s="264"/>
    </row>
    <row r="139" spans="1:27" ht="12" customHeight="1" x14ac:dyDescent="0.3">
      <c r="A139" s="91"/>
      <c r="B139" s="141"/>
      <c r="C139" s="29"/>
      <c r="K139" s="24"/>
      <c r="Q139" s="3"/>
      <c r="S139" s="252" t="s">
        <v>199</v>
      </c>
      <c r="T139" s="253"/>
      <c r="U139" s="252" t="s">
        <v>200</v>
      </c>
      <c r="V139" s="253"/>
      <c r="W139" s="252" t="s">
        <v>201</v>
      </c>
      <c r="X139" s="253"/>
      <c r="Y139" s="252" t="s">
        <v>202</v>
      </c>
      <c r="Z139" s="253"/>
    </row>
    <row r="140" spans="1:27" x14ac:dyDescent="0.3">
      <c r="A140" s="91"/>
      <c r="B140" s="141"/>
      <c r="C140" s="29"/>
      <c r="K140" s="24"/>
      <c r="Q140" s="3"/>
      <c r="S140" s="52" t="s">
        <v>203</v>
      </c>
      <c r="T140" s="53" t="s">
        <v>204</v>
      </c>
      <c r="U140" s="52" t="s">
        <v>203</v>
      </c>
      <c r="V140" s="53" t="s">
        <v>204</v>
      </c>
      <c r="W140" s="52" t="s">
        <v>203</v>
      </c>
      <c r="X140" s="53" t="s">
        <v>204</v>
      </c>
      <c r="Y140" s="52" t="s">
        <v>203</v>
      </c>
      <c r="Z140" s="53" t="s">
        <v>204</v>
      </c>
    </row>
    <row r="141" spans="1:27" ht="12.6" thickBot="1" x14ac:dyDescent="0.35">
      <c r="A141" s="91"/>
      <c r="B141" s="141"/>
      <c r="C141" s="190"/>
      <c r="K141" s="24"/>
      <c r="L141" s="86"/>
      <c r="Q141" s="168"/>
      <c r="R141" s="86"/>
      <c r="S141" s="60">
        <f>S136</f>
        <v>33710</v>
      </c>
      <c r="T141" s="59">
        <f>W136</f>
        <v>46560</v>
      </c>
      <c r="U141" s="60">
        <f>T136</f>
        <v>36406.800000000003</v>
      </c>
      <c r="V141" s="59">
        <f>X136</f>
        <v>50284.800000000003</v>
      </c>
      <c r="W141" s="60">
        <f>U136</f>
        <v>16855</v>
      </c>
      <c r="X141" s="59">
        <f>Y136</f>
        <v>39530</v>
      </c>
      <c r="Y141" s="60">
        <f>V136</f>
        <v>18203.400000000001</v>
      </c>
      <c r="Z141" s="59">
        <f>Z136</f>
        <v>42692.399999999994</v>
      </c>
    </row>
    <row r="142" spans="1:27" ht="15" customHeight="1" thickBot="1" x14ac:dyDescent="0.35">
      <c r="A142" s="91"/>
      <c r="B142" s="141"/>
      <c r="C142" s="29"/>
      <c r="K142" s="24"/>
      <c r="Q142" s="3"/>
      <c r="S142" s="254">
        <f>S141+T141</f>
        <v>80270</v>
      </c>
      <c r="T142" s="255"/>
      <c r="U142" s="256">
        <f>U141+V141</f>
        <v>86691.6</v>
      </c>
      <c r="V142" s="255"/>
      <c r="W142" s="256">
        <f>W141+X141</f>
        <v>56385</v>
      </c>
      <c r="X142" s="255"/>
      <c r="Y142" s="256">
        <f>Y141+Z141</f>
        <v>60895.799999999996</v>
      </c>
      <c r="Z142" s="257"/>
    </row>
    <row r="143" spans="1:27" x14ac:dyDescent="0.3">
      <c r="A143" s="91"/>
      <c r="B143" s="141"/>
      <c r="C143" s="29"/>
      <c r="K143" s="24"/>
      <c r="Q143" s="3"/>
      <c r="R143" s="121"/>
      <c r="S143" s="196"/>
      <c r="T143" s="197"/>
      <c r="U143" s="197"/>
      <c r="V143" s="157"/>
      <c r="W143" s="157"/>
      <c r="X143" s="157"/>
      <c r="Y143" s="158"/>
      <c r="Z143" s="158"/>
    </row>
    <row r="144" spans="1:27" x14ac:dyDescent="0.3">
      <c r="A144" s="169"/>
      <c r="C144" s="258" t="s">
        <v>196</v>
      </c>
      <c r="D144" s="259"/>
      <c r="E144" s="259"/>
      <c r="F144" s="259"/>
      <c r="G144" s="259"/>
      <c r="H144" s="259"/>
      <c r="I144" s="260"/>
      <c r="J144" s="75"/>
      <c r="K144" s="75"/>
      <c r="L144" s="258" t="s">
        <v>197</v>
      </c>
      <c r="M144" s="259"/>
      <c r="N144" s="259"/>
      <c r="O144" s="259"/>
      <c r="P144" s="259"/>
      <c r="Q144" s="259"/>
      <c r="R144" s="260"/>
    </row>
    <row r="145" spans="1:27" ht="60" x14ac:dyDescent="0.3">
      <c r="A145" s="95" t="s">
        <v>0</v>
      </c>
      <c r="B145" s="44" t="s">
        <v>1</v>
      </c>
      <c r="C145" s="159" t="s">
        <v>96</v>
      </c>
      <c r="D145" s="198" t="s">
        <v>97</v>
      </c>
      <c r="E145" s="198" t="s">
        <v>98</v>
      </c>
      <c r="F145" s="198" t="s">
        <v>99</v>
      </c>
      <c r="G145" s="199" t="s">
        <v>104</v>
      </c>
      <c r="H145" s="199" t="s">
        <v>105</v>
      </c>
      <c r="I145" s="199" t="s">
        <v>106</v>
      </c>
      <c r="J145" s="44" t="s">
        <v>100</v>
      </c>
      <c r="K145" s="44" t="s">
        <v>2</v>
      </c>
      <c r="L145" s="159" t="s">
        <v>101</v>
      </c>
      <c r="M145" s="198" t="s">
        <v>102</v>
      </c>
      <c r="N145" s="198" t="s">
        <v>103</v>
      </c>
      <c r="O145" s="199" t="s">
        <v>107</v>
      </c>
      <c r="P145" s="199" t="s">
        <v>108</v>
      </c>
      <c r="Q145" s="164" t="s">
        <v>109</v>
      </c>
      <c r="R145" s="165" t="s">
        <v>3</v>
      </c>
      <c r="S145" s="173" t="s">
        <v>110</v>
      </c>
      <c r="T145" s="173" t="s">
        <v>111</v>
      </c>
      <c r="U145" s="174" t="s">
        <v>112</v>
      </c>
      <c r="V145" s="174" t="s">
        <v>113</v>
      </c>
      <c r="W145" s="175" t="s">
        <v>114</v>
      </c>
      <c r="X145" s="175" t="s">
        <v>115</v>
      </c>
      <c r="Y145" s="176" t="s">
        <v>116</v>
      </c>
      <c r="Z145" s="176" t="s">
        <v>117</v>
      </c>
      <c r="AA145" s="145" t="s">
        <v>250</v>
      </c>
    </row>
    <row r="146" spans="1:27" ht="12.6" thickBot="1" x14ac:dyDescent="0.35">
      <c r="A146" s="93" t="s">
        <v>5</v>
      </c>
      <c r="B146" s="25">
        <v>2</v>
      </c>
      <c r="C146" s="25">
        <v>3</v>
      </c>
      <c r="D146" s="54">
        <v>4</v>
      </c>
      <c r="E146" s="54">
        <v>5</v>
      </c>
      <c r="F146" s="54">
        <v>6</v>
      </c>
      <c r="G146" s="55">
        <v>7</v>
      </c>
      <c r="H146" s="55">
        <v>8</v>
      </c>
      <c r="I146" s="55">
        <v>9</v>
      </c>
      <c r="J146" s="25">
        <v>10</v>
      </c>
      <c r="K146" s="25">
        <v>11</v>
      </c>
      <c r="L146" s="25">
        <v>12</v>
      </c>
      <c r="M146" s="54">
        <v>13</v>
      </c>
      <c r="N146" s="54">
        <v>14</v>
      </c>
      <c r="O146" s="55">
        <v>15</v>
      </c>
      <c r="P146" s="55">
        <v>16</v>
      </c>
      <c r="Q146" s="113">
        <v>17</v>
      </c>
      <c r="R146" s="114">
        <v>18</v>
      </c>
      <c r="S146" s="177" t="s">
        <v>188</v>
      </c>
      <c r="T146" s="177" t="s">
        <v>189</v>
      </c>
      <c r="U146" s="178" t="s">
        <v>190</v>
      </c>
      <c r="V146" s="179" t="s">
        <v>191</v>
      </c>
      <c r="W146" s="180" t="s">
        <v>192</v>
      </c>
      <c r="X146" s="180" t="s">
        <v>193</v>
      </c>
      <c r="Y146" s="180" t="s">
        <v>194</v>
      </c>
      <c r="Z146" s="180" t="s">
        <v>195</v>
      </c>
      <c r="AA146" s="213">
        <v>27</v>
      </c>
    </row>
    <row r="147" spans="1:27" ht="12" customHeight="1" thickBot="1" x14ac:dyDescent="0.35">
      <c r="A147" s="92" t="s">
        <v>4</v>
      </c>
      <c r="B147" s="140">
        <v>44</v>
      </c>
      <c r="C147" s="170"/>
      <c r="D147" s="170"/>
      <c r="E147" s="170"/>
      <c r="F147" s="170"/>
      <c r="G147" s="170"/>
      <c r="H147" s="170"/>
      <c r="I147" s="170"/>
      <c r="J147" s="170"/>
      <c r="K147" s="170"/>
      <c r="L147" s="170"/>
      <c r="M147" s="170"/>
      <c r="N147" s="170"/>
      <c r="O147" s="170"/>
      <c r="P147" s="170"/>
      <c r="Q147" s="170"/>
      <c r="R147" s="170"/>
      <c r="S147" s="170"/>
      <c r="T147" s="170"/>
      <c r="U147" s="170"/>
      <c r="V147" s="170"/>
      <c r="W147" s="170"/>
      <c r="X147" s="170"/>
      <c r="Y147" s="170"/>
      <c r="Z147" s="170"/>
      <c r="AA147" s="144"/>
    </row>
    <row r="148" spans="1:27" ht="48" x14ac:dyDescent="0.3">
      <c r="A148" s="44" t="s">
        <v>14</v>
      </c>
      <c r="B148" s="187" t="s">
        <v>32</v>
      </c>
      <c r="C148" s="18" t="s">
        <v>21</v>
      </c>
      <c r="D148" s="37">
        <v>500</v>
      </c>
      <c r="E148" s="67">
        <v>3250</v>
      </c>
      <c r="F148" s="37">
        <v>2000</v>
      </c>
      <c r="G148" s="39">
        <v>1500</v>
      </c>
      <c r="H148" s="69">
        <v>2800</v>
      </c>
      <c r="I148" s="39">
        <v>1400</v>
      </c>
      <c r="J148" s="144" t="s">
        <v>315</v>
      </c>
      <c r="K148" s="13" t="s">
        <v>443</v>
      </c>
      <c r="L148" s="81">
        <v>5</v>
      </c>
      <c r="M148" s="67">
        <v>3250</v>
      </c>
      <c r="N148" s="37">
        <v>2000</v>
      </c>
      <c r="O148" s="69">
        <v>2800</v>
      </c>
      <c r="P148" s="39">
        <v>1400</v>
      </c>
      <c r="Q148" s="1">
        <v>15.8</v>
      </c>
      <c r="R148" s="115">
        <v>0.08</v>
      </c>
      <c r="S148" s="40">
        <f t="shared" ref="S148:S149" si="48">ROUND(M148*Q148,2)</f>
        <v>51350</v>
      </c>
      <c r="T148" s="41">
        <f t="shared" ref="T148:T149" si="49">ROUND(S148+S148*R148,2)</f>
        <v>55458</v>
      </c>
      <c r="U148" s="41">
        <f t="shared" ref="U148:U149" si="50">ROUND(N148*Q148,2)</f>
        <v>31600</v>
      </c>
      <c r="V148" s="42">
        <f t="shared" ref="V148:V149" si="51">ROUND(U148+U148*R148,2)</f>
        <v>34128</v>
      </c>
      <c r="W148" s="43">
        <f t="shared" ref="W148:W149" si="52">ROUND(O148*Q148,2)</f>
        <v>44240</v>
      </c>
      <c r="X148" s="43">
        <f t="shared" ref="X148:X149" si="53">ROUND(W148+W148*R148,2)</f>
        <v>47779.199999999997</v>
      </c>
      <c r="Y148" s="43">
        <f t="shared" ref="Y148:Y149" si="54">ROUND(P148*Q148,2)</f>
        <v>22120</v>
      </c>
      <c r="Z148" s="154">
        <f t="shared" ref="Z148:Z149" si="55">ROUND(Y148+Y148*R148,2)</f>
        <v>23889.599999999999</v>
      </c>
      <c r="AA148" s="144" t="s">
        <v>445</v>
      </c>
    </row>
    <row r="149" spans="1:27" ht="48.6" thickBot="1" x14ac:dyDescent="0.35">
      <c r="A149" s="44" t="s">
        <v>122</v>
      </c>
      <c r="B149" s="4" t="s">
        <v>33</v>
      </c>
      <c r="C149" s="18" t="s">
        <v>21</v>
      </c>
      <c r="D149" s="37">
        <v>10</v>
      </c>
      <c r="E149" s="67">
        <v>50</v>
      </c>
      <c r="F149" s="37">
        <v>100</v>
      </c>
      <c r="G149" s="39">
        <v>300</v>
      </c>
      <c r="H149" s="69">
        <v>1000</v>
      </c>
      <c r="I149" s="39">
        <v>500</v>
      </c>
      <c r="J149" s="144" t="s">
        <v>315</v>
      </c>
      <c r="K149" s="13" t="s">
        <v>444</v>
      </c>
      <c r="L149" s="81">
        <v>10</v>
      </c>
      <c r="M149" s="67">
        <v>50</v>
      </c>
      <c r="N149" s="37">
        <v>100</v>
      </c>
      <c r="O149" s="69">
        <v>1000</v>
      </c>
      <c r="P149" s="39">
        <v>500</v>
      </c>
      <c r="Q149" s="1">
        <v>190</v>
      </c>
      <c r="R149" s="115">
        <v>0.08</v>
      </c>
      <c r="S149" s="40">
        <f t="shared" si="48"/>
        <v>9500</v>
      </c>
      <c r="T149" s="41">
        <f t="shared" si="49"/>
        <v>10260</v>
      </c>
      <c r="U149" s="41">
        <f t="shared" si="50"/>
        <v>19000</v>
      </c>
      <c r="V149" s="42">
        <f t="shared" si="51"/>
        <v>20520</v>
      </c>
      <c r="W149" s="43">
        <f t="shared" si="52"/>
        <v>190000</v>
      </c>
      <c r="X149" s="43">
        <f t="shared" si="53"/>
        <v>205200</v>
      </c>
      <c r="Y149" s="43">
        <f t="shared" si="54"/>
        <v>95000</v>
      </c>
      <c r="Z149" s="154">
        <f t="shared" si="55"/>
        <v>102600</v>
      </c>
      <c r="AA149" s="144" t="s">
        <v>446</v>
      </c>
    </row>
    <row r="150" spans="1:27" ht="14.4" thickBot="1" x14ac:dyDescent="0.35">
      <c r="A150" s="171" t="s">
        <v>216</v>
      </c>
      <c r="B150" s="171"/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R150" s="119" t="s">
        <v>187</v>
      </c>
      <c r="S150" s="76">
        <f t="shared" ref="S150:Z150" si="56">SUM(S148:S149)</f>
        <v>60850</v>
      </c>
      <c r="T150" s="76">
        <f t="shared" si="56"/>
        <v>65718</v>
      </c>
      <c r="U150" s="76">
        <f t="shared" si="56"/>
        <v>50600</v>
      </c>
      <c r="V150" s="76">
        <f t="shared" si="56"/>
        <v>54648</v>
      </c>
      <c r="W150" s="76">
        <f t="shared" si="56"/>
        <v>234240</v>
      </c>
      <c r="X150" s="76">
        <f t="shared" si="56"/>
        <v>252979.20000000001</v>
      </c>
      <c r="Y150" s="76">
        <f t="shared" si="56"/>
        <v>117120</v>
      </c>
      <c r="Z150" s="76">
        <f t="shared" si="56"/>
        <v>126489.60000000001</v>
      </c>
    </row>
    <row r="151" spans="1:27" ht="13.5" customHeight="1" thickBot="1" x14ac:dyDescent="0.35">
      <c r="A151" s="171" t="s">
        <v>217</v>
      </c>
      <c r="B151" s="172"/>
      <c r="C151" s="172"/>
      <c r="D151" s="172"/>
      <c r="E151" s="172"/>
      <c r="F151" s="172"/>
      <c r="G151" s="172"/>
      <c r="H151" s="172"/>
      <c r="I151" s="172"/>
      <c r="J151" s="172"/>
      <c r="K151" s="172"/>
      <c r="L151" s="172"/>
      <c r="T151" s="86" t="s">
        <v>209</v>
      </c>
    </row>
    <row r="152" spans="1:27" ht="15" customHeight="1" thickBot="1" x14ac:dyDescent="0.35">
      <c r="S152" s="262" t="s">
        <v>404</v>
      </c>
      <c r="T152" s="263"/>
      <c r="U152" s="263"/>
      <c r="V152" s="263"/>
      <c r="W152" s="263"/>
      <c r="X152" s="263"/>
      <c r="Y152" s="263"/>
      <c r="Z152" s="264"/>
    </row>
    <row r="153" spans="1:27" ht="12" customHeight="1" x14ac:dyDescent="0.3">
      <c r="S153" s="252" t="s">
        <v>199</v>
      </c>
      <c r="T153" s="253"/>
      <c r="U153" s="252" t="s">
        <v>200</v>
      </c>
      <c r="V153" s="253"/>
      <c r="W153" s="252" t="s">
        <v>201</v>
      </c>
      <c r="X153" s="253"/>
      <c r="Y153" s="252" t="s">
        <v>202</v>
      </c>
      <c r="Z153" s="253"/>
    </row>
    <row r="154" spans="1:27" x14ac:dyDescent="0.3">
      <c r="L154" s="86"/>
      <c r="Q154" s="167"/>
      <c r="R154" s="86"/>
      <c r="S154" s="52" t="s">
        <v>203</v>
      </c>
      <c r="T154" s="53" t="s">
        <v>204</v>
      </c>
      <c r="U154" s="52" t="s">
        <v>203</v>
      </c>
      <c r="V154" s="53" t="s">
        <v>204</v>
      </c>
      <c r="W154" s="52" t="s">
        <v>203</v>
      </c>
      <c r="X154" s="53" t="s">
        <v>204</v>
      </c>
      <c r="Y154" s="52" t="s">
        <v>203</v>
      </c>
      <c r="Z154" s="53" t="s">
        <v>204</v>
      </c>
    </row>
    <row r="155" spans="1:27" ht="12.6" thickBot="1" x14ac:dyDescent="0.35">
      <c r="S155" s="60">
        <f>S150</f>
        <v>60850</v>
      </c>
      <c r="T155" s="59">
        <f>W150</f>
        <v>234240</v>
      </c>
      <c r="U155" s="60">
        <f>T150</f>
        <v>65718</v>
      </c>
      <c r="V155" s="59">
        <f>X150</f>
        <v>252979.20000000001</v>
      </c>
      <c r="W155" s="60">
        <f>U150</f>
        <v>50600</v>
      </c>
      <c r="X155" s="59">
        <f>Y150</f>
        <v>117120</v>
      </c>
      <c r="Y155" s="60">
        <f>V150</f>
        <v>54648</v>
      </c>
      <c r="Z155" s="59">
        <f>Z150</f>
        <v>126489.60000000001</v>
      </c>
    </row>
    <row r="156" spans="1:27" ht="15" customHeight="1" thickBot="1" x14ac:dyDescent="0.35">
      <c r="S156" s="254">
        <f>S155+T155</f>
        <v>295090</v>
      </c>
      <c r="T156" s="255"/>
      <c r="U156" s="256">
        <f>U155+V155</f>
        <v>318697.2</v>
      </c>
      <c r="V156" s="255"/>
      <c r="W156" s="256">
        <f>W155+X155</f>
        <v>167720</v>
      </c>
      <c r="X156" s="255"/>
      <c r="Y156" s="256">
        <f>Y155+Z155</f>
        <v>181137.6</v>
      </c>
      <c r="Z156" s="257"/>
    </row>
    <row r="157" spans="1:27" x14ac:dyDescent="0.3">
      <c r="J157" s="75"/>
      <c r="K157" s="75"/>
      <c r="L157" s="86"/>
      <c r="Q157" s="167"/>
      <c r="R157" s="86"/>
    </row>
    <row r="158" spans="1:27" x14ac:dyDescent="0.3">
      <c r="C158" s="258" t="s">
        <v>196</v>
      </c>
      <c r="D158" s="259"/>
      <c r="E158" s="259"/>
      <c r="F158" s="259"/>
      <c r="G158" s="259"/>
      <c r="H158" s="259"/>
      <c r="I158" s="260"/>
      <c r="L158" s="258" t="s">
        <v>197</v>
      </c>
      <c r="M158" s="259"/>
      <c r="N158" s="259"/>
      <c r="O158" s="259"/>
      <c r="P158" s="259"/>
      <c r="Q158" s="259"/>
      <c r="R158" s="260"/>
    </row>
    <row r="159" spans="1:27" ht="60" x14ac:dyDescent="0.3">
      <c r="A159" s="206" t="s">
        <v>0</v>
      </c>
      <c r="B159" s="159" t="s">
        <v>1</v>
      </c>
      <c r="C159" s="159" t="s">
        <v>96</v>
      </c>
      <c r="D159" s="198" t="s">
        <v>97</v>
      </c>
      <c r="E159" s="198" t="s">
        <v>98</v>
      </c>
      <c r="F159" s="198" t="s">
        <v>99</v>
      </c>
      <c r="G159" s="199" t="s">
        <v>104</v>
      </c>
      <c r="H159" s="199" t="s">
        <v>105</v>
      </c>
      <c r="I159" s="199" t="s">
        <v>106</v>
      </c>
      <c r="J159" s="159" t="s">
        <v>100</v>
      </c>
      <c r="K159" s="159" t="s">
        <v>2</v>
      </c>
      <c r="L159" s="159" t="s">
        <v>101</v>
      </c>
      <c r="M159" s="45" t="s">
        <v>102</v>
      </c>
      <c r="N159" s="45" t="s">
        <v>103</v>
      </c>
      <c r="O159" s="46" t="s">
        <v>107</v>
      </c>
      <c r="P159" s="46" t="s">
        <v>108</v>
      </c>
      <c r="Q159" s="47" t="s">
        <v>109</v>
      </c>
      <c r="R159" s="96" t="s">
        <v>3</v>
      </c>
      <c r="S159" s="48" t="s">
        <v>110</v>
      </c>
      <c r="T159" s="48" t="s">
        <v>111</v>
      </c>
      <c r="U159" s="49" t="s">
        <v>112</v>
      </c>
      <c r="V159" s="49" t="s">
        <v>113</v>
      </c>
      <c r="W159" s="50" t="s">
        <v>114</v>
      </c>
      <c r="X159" s="50" t="s">
        <v>115</v>
      </c>
      <c r="Y159" s="51" t="s">
        <v>116</v>
      </c>
      <c r="Z159" s="51" t="s">
        <v>117</v>
      </c>
      <c r="AA159" s="145" t="s">
        <v>250</v>
      </c>
    </row>
    <row r="160" spans="1:27" ht="12.6" thickBot="1" x14ac:dyDescent="0.35">
      <c r="A160" s="207" t="s">
        <v>5</v>
      </c>
      <c r="B160" s="160">
        <v>2</v>
      </c>
      <c r="C160" s="160">
        <v>3</v>
      </c>
      <c r="D160" s="178">
        <v>4</v>
      </c>
      <c r="E160" s="178">
        <v>5</v>
      </c>
      <c r="F160" s="178">
        <v>6</v>
      </c>
      <c r="G160" s="208">
        <v>7</v>
      </c>
      <c r="H160" s="208">
        <v>8</v>
      </c>
      <c r="I160" s="208">
        <v>9</v>
      </c>
      <c r="J160" s="160">
        <v>10</v>
      </c>
      <c r="K160" s="160">
        <v>11</v>
      </c>
      <c r="L160" s="160">
        <v>12</v>
      </c>
      <c r="M160" s="54">
        <v>13</v>
      </c>
      <c r="N160" s="54">
        <v>14</v>
      </c>
      <c r="O160" s="55">
        <v>15</v>
      </c>
      <c r="P160" s="55">
        <v>16</v>
      </c>
      <c r="Q160" s="113">
        <v>17</v>
      </c>
      <c r="R160" s="114">
        <v>18</v>
      </c>
      <c r="S160" s="56" t="s">
        <v>188</v>
      </c>
      <c r="T160" s="56" t="s">
        <v>189</v>
      </c>
      <c r="U160" s="54" t="s">
        <v>190</v>
      </c>
      <c r="V160" s="57" t="s">
        <v>191</v>
      </c>
      <c r="W160" s="58" t="s">
        <v>192</v>
      </c>
      <c r="X160" s="58" t="s">
        <v>193</v>
      </c>
      <c r="Y160" s="58" t="s">
        <v>194</v>
      </c>
      <c r="Z160" s="58" t="s">
        <v>195</v>
      </c>
      <c r="AA160" s="213">
        <v>27</v>
      </c>
    </row>
    <row r="161" spans="1:27" ht="12" customHeight="1" thickBot="1" x14ac:dyDescent="0.35">
      <c r="A161" s="92" t="s">
        <v>4</v>
      </c>
      <c r="B161" s="140">
        <v>47</v>
      </c>
      <c r="C161" s="170"/>
      <c r="D161" s="170"/>
      <c r="E161" s="170"/>
      <c r="F161" s="170"/>
      <c r="G161" s="170"/>
      <c r="H161" s="170"/>
      <c r="I161" s="170"/>
      <c r="J161" s="170"/>
      <c r="K161" s="170"/>
      <c r="L161" s="170"/>
      <c r="M161" s="170"/>
      <c r="N161" s="170"/>
      <c r="O161" s="170"/>
      <c r="P161" s="170"/>
      <c r="Q161" s="170"/>
      <c r="R161" s="170"/>
      <c r="S161" s="170"/>
      <c r="T161" s="170"/>
      <c r="U161" s="170"/>
      <c r="V161" s="170"/>
      <c r="W161" s="170"/>
      <c r="X161" s="170"/>
      <c r="Y161" s="170"/>
      <c r="Z161" s="170"/>
      <c r="AA161" s="144"/>
    </row>
    <row r="162" spans="1:27" ht="39.9" customHeight="1" x14ac:dyDescent="0.3">
      <c r="A162" s="44" t="s">
        <v>14</v>
      </c>
      <c r="B162" s="4" t="s">
        <v>214</v>
      </c>
      <c r="C162" s="18" t="s">
        <v>21</v>
      </c>
      <c r="D162" s="37">
        <v>25</v>
      </c>
      <c r="E162" s="67">
        <v>90</v>
      </c>
      <c r="F162" s="37">
        <v>100</v>
      </c>
      <c r="G162" s="39">
        <v>30</v>
      </c>
      <c r="H162" s="69">
        <v>160</v>
      </c>
      <c r="I162" s="39">
        <v>100</v>
      </c>
      <c r="J162" s="144" t="s">
        <v>314</v>
      </c>
      <c r="K162" s="13" t="s">
        <v>447</v>
      </c>
      <c r="L162" s="81">
        <v>10</v>
      </c>
      <c r="M162" s="67">
        <v>90</v>
      </c>
      <c r="N162" s="37">
        <v>100</v>
      </c>
      <c r="O162" s="69">
        <v>160</v>
      </c>
      <c r="P162" s="39">
        <v>100</v>
      </c>
      <c r="Q162" s="98">
        <v>80</v>
      </c>
      <c r="R162" s="115">
        <v>0.08</v>
      </c>
      <c r="S162" s="40">
        <f t="shared" ref="S162:S166" si="57">ROUND(M162*Q162,2)</f>
        <v>7200</v>
      </c>
      <c r="T162" s="41">
        <f t="shared" ref="T162:T166" si="58">ROUND(S162+S162*R162,2)</f>
        <v>7776</v>
      </c>
      <c r="U162" s="41">
        <f t="shared" ref="U162:U166" si="59">ROUND(N162*Q162,2)</f>
        <v>8000</v>
      </c>
      <c r="V162" s="42">
        <f t="shared" ref="V162:V166" si="60">ROUND(U162+U162*R162,2)</f>
        <v>8640</v>
      </c>
      <c r="W162" s="43">
        <f t="shared" ref="W162:W166" si="61">ROUND(O162*Q162,2)</f>
        <v>12800</v>
      </c>
      <c r="X162" s="43">
        <f t="shared" ref="X162:X166" si="62">ROUND(W162+W162*R162,2)</f>
        <v>13824</v>
      </c>
      <c r="Y162" s="43">
        <f t="shared" ref="Y162:Y166" si="63">ROUND(P162*Q162,2)</f>
        <v>8000</v>
      </c>
      <c r="Z162" s="154">
        <f t="shared" ref="Z162:Z166" si="64">ROUND(Y162+Y162*R162,2)</f>
        <v>8640</v>
      </c>
      <c r="AA162" s="144" t="s">
        <v>452</v>
      </c>
    </row>
    <row r="163" spans="1:27" ht="39.9" customHeight="1" x14ac:dyDescent="0.3">
      <c r="A163" s="159" t="s">
        <v>122</v>
      </c>
      <c r="B163" s="187" t="s">
        <v>215</v>
      </c>
      <c r="C163" s="18" t="s">
        <v>21</v>
      </c>
      <c r="D163" s="37">
        <v>250</v>
      </c>
      <c r="E163" s="67">
        <v>1100</v>
      </c>
      <c r="F163" s="37">
        <v>500</v>
      </c>
      <c r="G163" s="39">
        <v>700</v>
      </c>
      <c r="H163" s="69">
        <v>1400</v>
      </c>
      <c r="I163" s="39">
        <v>800</v>
      </c>
      <c r="J163" s="144" t="s">
        <v>314</v>
      </c>
      <c r="K163" s="13" t="s">
        <v>448</v>
      </c>
      <c r="L163" s="81">
        <v>10</v>
      </c>
      <c r="M163" s="67">
        <v>1100</v>
      </c>
      <c r="N163" s="37">
        <v>500</v>
      </c>
      <c r="O163" s="69">
        <v>1400</v>
      </c>
      <c r="P163" s="39">
        <v>800</v>
      </c>
      <c r="Q163" s="98">
        <v>123</v>
      </c>
      <c r="R163" s="115">
        <v>0.08</v>
      </c>
      <c r="S163" s="40">
        <f t="shared" si="57"/>
        <v>135300</v>
      </c>
      <c r="T163" s="41">
        <f t="shared" si="58"/>
        <v>146124</v>
      </c>
      <c r="U163" s="41">
        <f t="shared" si="59"/>
        <v>61500</v>
      </c>
      <c r="V163" s="42">
        <f t="shared" si="60"/>
        <v>66420</v>
      </c>
      <c r="W163" s="43">
        <f t="shared" si="61"/>
        <v>172200</v>
      </c>
      <c r="X163" s="43">
        <f t="shared" si="62"/>
        <v>185976</v>
      </c>
      <c r="Y163" s="43">
        <f t="shared" si="63"/>
        <v>98400</v>
      </c>
      <c r="Z163" s="154">
        <f t="shared" si="64"/>
        <v>106272</v>
      </c>
      <c r="AA163" s="144" t="s">
        <v>453</v>
      </c>
    </row>
    <row r="164" spans="1:27" ht="36" x14ac:dyDescent="0.3">
      <c r="A164" s="159" t="s">
        <v>123</v>
      </c>
      <c r="B164" s="187" t="s">
        <v>34</v>
      </c>
      <c r="C164" s="18" t="s">
        <v>21</v>
      </c>
      <c r="D164" s="37">
        <v>25</v>
      </c>
      <c r="E164" s="67">
        <v>75</v>
      </c>
      <c r="F164" s="37">
        <v>50</v>
      </c>
      <c r="G164" s="39">
        <v>25</v>
      </c>
      <c r="H164" s="69">
        <v>75</v>
      </c>
      <c r="I164" s="39">
        <v>50</v>
      </c>
      <c r="J164" s="144" t="s">
        <v>314</v>
      </c>
      <c r="K164" s="13" t="s">
        <v>449</v>
      </c>
      <c r="L164" s="81">
        <v>10</v>
      </c>
      <c r="M164" s="67">
        <v>75</v>
      </c>
      <c r="N164" s="37">
        <v>50</v>
      </c>
      <c r="O164" s="69">
        <v>75</v>
      </c>
      <c r="P164" s="39">
        <v>50</v>
      </c>
      <c r="Q164" s="98">
        <v>132</v>
      </c>
      <c r="R164" s="115">
        <v>0.08</v>
      </c>
      <c r="S164" s="40">
        <f t="shared" si="57"/>
        <v>9900</v>
      </c>
      <c r="T164" s="41">
        <f t="shared" si="58"/>
        <v>10692</v>
      </c>
      <c r="U164" s="41">
        <f t="shared" si="59"/>
        <v>6600</v>
      </c>
      <c r="V164" s="42">
        <f t="shared" si="60"/>
        <v>7128</v>
      </c>
      <c r="W164" s="43">
        <f t="shared" si="61"/>
        <v>9900</v>
      </c>
      <c r="X164" s="43">
        <f t="shared" si="62"/>
        <v>10692</v>
      </c>
      <c r="Y164" s="43">
        <f t="shared" si="63"/>
        <v>6600</v>
      </c>
      <c r="Z164" s="154">
        <f t="shared" si="64"/>
        <v>7128</v>
      </c>
      <c r="AA164" s="144" t="s">
        <v>454</v>
      </c>
    </row>
    <row r="165" spans="1:27" ht="36" x14ac:dyDescent="0.3">
      <c r="A165" s="44" t="s">
        <v>124</v>
      </c>
      <c r="B165" s="30" t="s">
        <v>35</v>
      </c>
      <c r="C165" s="27" t="s">
        <v>21</v>
      </c>
      <c r="D165" s="37">
        <v>0</v>
      </c>
      <c r="E165" s="67">
        <v>0</v>
      </c>
      <c r="F165" s="37">
        <v>0</v>
      </c>
      <c r="G165" s="39">
        <v>300</v>
      </c>
      <c r="H165" s="69">
        <v>600</v>
      </c>
      <c r="I165" s="39">
        <v>300</v>
      </c>
      <c r="J165" s="144" t="s">
        <v>314</v>
      </c>
      <c r="K165" s="13" t="s">
        <v>450</v>
      </c>
      <c r="L165" s="81">
        <v>10</v>
      </c>
      <c r="M165" s="67">
        <v>0</v>
      </c>
      <c r="N165" s="37">
        <v>0</v>
      </c>
      <c r="O165" s="69">
        <v>600</v>
      </c>
      <c r="P165" s="39">
        <v>300</v>
      </c>
      <c r="Q165" s="98">
        <v>73.599999999999994</v>
      </c>
      <c r="R165" s="115">
        <v>0.08</v>
      </c>
      <c r="S165" s="40">
        <f t="shared" si="57"/>
        <v>0</v>
      </c>
      <c r="T165" s="41">
        <f t="shared" si="58"/>
        <v>0</v>
      </c>
      <c r="U165" s="41">
        <f t="shared" si="59"/>
        <v>0</v>
      </c>
      <c r="V165" s="42">
        <f t="shared" si="60"/>
        <v>0</v>
      </c>
      <c r="W165" s="43">
        <f t="shared" si="61"/>
        <v>44160</v>
      </c>
      <c r="X165" s="43">
        <f t="shared" si="62"/>
        <v>47692.800000000003</v>
      </c>
      <c r="Y165" s="43">
        <f t="shared" si="63"/>
        <v>22080</v>
      </c>
      <c r="Z165" s="154">
        <f t="shared" si="64"/>
        <v>23846.400000000001</v>
      </c>
      <c r="AA165" s="144" t="s">
        <v>455</v>
      </c>
    </row>
    <row r="166" spans="1:27" ht="36.6" thickBot="1" x14ac:dyDescent="0.35">
      <c r="A166" s="44" t="s">
        <v>125</v>
      </c>
      <c r="B166" s="30" t="s">
        <v>36</v>
      </c>
      <c r="C166" s="27" t="s">
        <v>21</v>
      </c>
      <c r="D166" s="37">
        <v>150</v>
      </c>
      <c r="E166" s="67">
        <v>600</v>
      </c>
      <c r="F166" s="37">
        <v>300</v>
      </c>
      <c r="G166" s="39">
        <v>200</v>
      </c>
      <c r="H166" s="69">
        <v>400</v>
      </c>
      <c r="I166" s="39">
        <v>300</v>
      </c>
      <c r="J166" s="144" t="s">
        <v>314</v>
      </c>
      <c r="K166" s="13" t="s">
        <v>451</v>
      </c>
      <c r="L166" s="81">
        <v>10</v>
      </c>
      <c r="M166" s="67">
        <v>600</v>
      </c>
      <c r="N166" s="37">
        <v>300</v>
      </c>
      <c r="O166" s="69">
        <v>400</v>
      </c>
      <c r="P166" s="39">
        <v>300</v>
      </c>
      <c r="Q166" s="98">
        <v>136.9</v>
      </c>
      <c r="R166" s="115">
        <v>0.08</v>
      </c>
      <c r="S166" s="40">
        <f t="shared" si="57"/>
        <v>82140</v>
      </c>
      <c r="T166" s="41">
        <f t="shared" si="58"/>
        <v>88711.2</v>
      </c>
      <c r="U166" s="41">
        <f t="shared" si="59"/>
        <v>41070</v>
      </c>
      <c r="V166" s="42">
        <f t="shared" si="60"/>
        <v>44355.6</v>
      </c>
      <c r="W166" s="43">
        <f t="shared" si="61"/>
        <v>54760</v>
      </c>
      <c r="X166" s="43">
        <f t="shared" si="62"/>
        <v>59140.800000000003</v>
      </c>
      <c r="Y166" s="43">
        <f t="shared" si="63"/>
        <v>41070</v>
      </c>
      <c r="Z166" s="154">
        <f t="shared" si="64"/>
        <v>44355.6</v>
      </c>
      <c r="AA166" s="144" t="s">
        <v>456</v>
      </c>
    </row>
    <row r="167" spans="1:27" ht="14.4" thickBot="1" x14ac:dyDescent="0.35">
      <c r="A167" s="171" t="s">
        <v>216</v>
      </c>
      <c r="B167" s="171"/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R167" s="119" t="s">
        <v>187</v>
      </c>
      <c r="S167" s="76">
        <f t="shared" ref="S167:Z167" si="65">SUM(S162:S166)</f>
        <v>234540</v>
      </c>
      <c r="T167" s="76">
        <f t="shared" si="65"/>
        <v>253303.2</v>
      </c>
      <c r="U167" s="76">
        <f t="shared" si="65"/>
        <v>117170</v>
      </c>
      <c r="V167" s="76">
        <f t="shared" si="65"/>
        <v>126543.6</v>
      </c>
      <c r="W167" s="76">
        <f t="shared" si="65"/>
        <v>293820</v>
      </c>
      <c r="X167" s="76">
        <f t="shared" si="65"/>
        <v>317325.59999999998</v>
      </c>
      <c r="Y167" s="76">
        <f t="shared" si="65"/>
        <v>176150</v>
      </c>
      <c r="Z167" s="76">
        <f t="shared" si="65"/>
        <v>190242</v>
      </c>
    </row>
    <row r="168" spans="1:27" ht="13.5" customHeight="1" thickBot="1" x14ac:dyDescent="0.35">
      <c r="A168" s="171" t="s">
        <v>217</v>
      </c>
      <c r="B168" s="172"/>
      <c r="C168" s="172"/>
      <c r="D168" s="172"/>
      <c r="E168" s="172"/>
      <c r="F168" s="172"/>
      <c r="G168" s="172"/>
      <c r="H168" s="172"/>
      <c r="I168" s="172"/>
      <c r="J168" s="172"/>
      <c r="K168" s="172"/>
      <c r="L168" s="172"/>
      <c r="T168" s="86" t="s">
        <v>209</v>
      </c>
    </row>
    <row r="169" spans="1:27" ht="15" customHeight="1" thickBot="1" x14ac:dyDescent="0.35">
      <c r="S169" s="262" t="s">
        <v>405</v>
      </c>
      <c r="T169" s="263"/>
      <c r="U169" s="263"/>
      <c r="V169" s="263"/>
      <c r="W169" s="263"/>
      <c r="X169" s="263"/>
      <c r="Y169" s="263"/>
      <c r="Z169" s="264"/>
    </row>
    <row r="170" spans="1:27" ht="12" customHeight="1" x14ac:dyDescent="0.3">
      <c r="L170" s="86"/>
      <c r="Q170" s="167"/>
      <c r="R170" s="86"/>
      <c r="S170" s="252" t="s">
        <v>199</v>
      </c>
      <c r="T170" s="253"/>
      <c r="U170" s="252" t="s">
        <v>200</v>
      </c>
      <c r="V170" s="253"/>
      <c r="W170" s="252" t="s">
        <v>201</v>
      </c>
      <c r="X170" s="253"/>
      <c r="Y170" s="252" t="s">
        <v>202</v>
      </c>
      <c r="Z170" s="253"/>
    </row>
    <row r="171" spans="1:27" x14ac:dyDescent="0.3">
      <c r="S171" s="52" t="s">
        <v>203</v>
      </c>
      <c r="T171" s="53" t="s">
        <v>204</v>
      </c>
      <c r="U171" s="52" t="s">
        <v>203</v>
      </c>
      <c r="V171" s="53" t="s">
        <v>204</v>
      </c>
      <c r="W171" s="52" t="s">
        <v>203</v>
      </c>
      <c r="X171" s="53" t="s">
        <v>204</v>
      </c>
      <c r="Y171" s="52" t="s">
        <v>203</v>
      </c>
      <c r="Z171" s="53" t="s">
        <v>204</v>
      </c>
    </row>
    <row r="172" spans="1:27" ht="12.6" thickBot="1" x14ac:dyDescent="0.35">
      <c r="S172" s="60">
        <f>S167</f>
        <v>234540</v>
      </c>
      <c r="T172" s="59">
        <f>W167</f>
        <v>293820</v>
      </c>
      <c r="U172" s="60">
        <f>T167</f>
        <v>253303.2</v>
      </c>
      <c r="V172" s="59">
        <f>X167</f>
        <v>317325.59999999998</v>
      </c>
      <c r="W172" s="60">
        <f>U167</f>
        <v>117170</v>
      </c>
      <c r="X172" s="59">
        <f>Y167</f>
        <v>176150</v>
      </c>
      <c r="Y172" s="60">
        <f>V167</f>
        <v>126543.6</v>
      </c>
      <c r="Z172" s="59">
        <f>Z167</f>
        <v>190242</v>
      </c>
    </row>
    <row r="173" spans="1:27" ht="15" customHeight="1" thickBot="1" x14ac:dyDescent="0.35">
      <c r="J173" s="75"/>
      <c r="K173" s="75"/>
      <c r="L173" s="86"/>
      <c r="Q173" s="167"/>
      <c r="R173" s="86"/>
      <c r="S173" s="254">
        <f>S172+T172</f>
        <v>528360</v>
      </c>
      <c r="T173" s="255"/>
      <c r="U173" s="256">
        <f>U172+V172</f>
        <v>570628.80000000005</v>
      </c>
      <c r="V173" s="255"/>
      <c r="W173" s="256">
        <f>W172+X172</f>
        <v>293320</v>
      </c>
      <c r="X173" s="255"/>
      <c r="Y173" s="256">
        <f>Y172+Z172</f>
        <v>316785.59999999998</v>
      </c>
      <c r="Z173" s="257"/>
    </row>
    <row r="174" spans="1:27" x14ac:dyDescent="0.3">
      <c r="L174" s="86"/>
      <c r="Q174" s="167"/>
      <c r="R174" s="86"/>
    </row>
    <row r="175" spans="1:27" x14ac:dyDescent="0.3">
      <c r="A175" s="169"/>
      <c r="C175" s="258" t="s">
        <v>196</v>
      </c>
      <c r="D175" s="259"/>
      <c r="E175" s="259"/>
      <c r="F175" s="259"/>
      <c r="G175" s="259"/>
      <c r="H175" s="259"/>
      <c r="I175" s="260"/>
      <c r="J175" s="75"/>
      <c r="K175" s="75"/>
      <c r="L175" s="258" t="s">
        <v>197</v>
      </c>
      <c r="M175" s="259"/>
      <c r="N175" s="259"/>
      <c r="O175" s="259"/>
      <c r="P175" s="259"/>
      <c r="Q175" s="259"/>
      <c r="R175" s="260"/>
    </row>
    <row r="176" spans="1:27" ht="60" x14ac:dyDescent="0.3">
      <c r="A176" s="206" t="s">
        <v>0</v>
      </c>
      <c r="B176" s="159" t="s">
        <v>1</v>
      </c>
      <c r="C176" s="159" t="s">
        <v>96</v>
      </c>
      <c r="D176" s="198" t="s">
        <v>97</v>
      </c>
      <c r="E176" s="198" t="s">
        <v>98</v>
      </c>
      <c r="F176" s="198" t="s">
        <v>99</v>
      </c>
      <c r="G176" s="199" t="s">
        <v>104</v>
      </c>
      <c r="H176" s="199" t="s">
        <v>105</v>
      </c>
      <c r="I176" s="199" t="s">
        <v>106</v>
      </c>
      <c r="J176" s="159" t="s">
        <v>100</v>
      </c>
      <c r="K176" s="159" t="s">
        <v>2</v>
      </c>
      <c r="L176" s="159" t="s">
        <v>101</v>
      </c>
      <c r="M176" s="45" t="s">
        <v>102</v>
      </c>
      <c r="N176" s="45" t="s">
        <v>103</v>
      </c>
      <c r="O176" s="46" t="s">
        <v>107</v>
      </c>
      <c r="P176" s="46" t="s">
        <v>108</v>
      </c>
      <c r="Q176" s="47" t="s">
        <v>109</v>
      </c>
      <c r="R176" s="96" t="s">
        <v>3</v>
      </c>
      <c r="S176" s="48" t="s">
        <v>110</v>
      </c>
      <c r="T176" s="48" t="s">
        <v>111</v>
      </c>
      <c r="U176" s="49" t="s">
        <v>112</v>
      </c>
      <c r="V176" s="49" t="s">
        <v>113</v>
      </c>
      <c r="W176" s="50" t="s">
        <v>114</v>
      </c>
      <c r="X176" s="50" t="s">
        <v>115</v>
      </c>
      <c r="Y176" s="51" t="s">
        <v>116</v>
      </c>
      <c r="Z176" s="51" t="s">
        <v>117</v>
      </c>
      <c r="AA176" s="145" t="s">
        <v>250</v>
      </c>
    </row>
    <row r="177" spans="1:27" ht="12.6" thickBot="1" x14ac:dyDescent="0.35">
      <c r="A177" s="207" t="s">
        <v>5</v>
      </c>
      <c r="B177" s="160">
        <v>2</v>
      </c>
      <c r="C177" s="160">
        <v>3</v>
      </c>
      <c r="D177" s="178">
        <v>4</v>
      </c>
      <c r="E177" s="178">
        <v>5</v>
      </c>
      <c r="F177" s="178">
        <v>6</v>
      </c>
      <c r="G177" s="208">
        <v>7</v>
      </c>
      <c r="H177" s="208">
        <v>8</v>
      </c>
      <c r="I177" s="208">
        <v>9</v>
      </c>
      <c r="J177" s="160">
        <v>10</v>
      </c>
      <c r="K177" s="160">
        <v>11</v>
      </c>
      <c r="L177" s="160">
        <v>12</v>
      </c>
      <c r="M177" s="54">
        <v>13</v>
      </c>
      <c r="N177" s="54">
        <v>14</v>
      </c>
      <c r="O177" s="55">
        <v>15</v>
      </c>
      <c r="P177" s="55">
        <v>16</v>
      </c>
      <c r="Q177" s="113">
        <v>17</v>
      </c>
      <c r="R177" s="114">
        <v>18</v>
      </c>
      <c r="S177" s="177" t="s">
        <v>188</v>
      </c>
      <c r="T177" s="177" t="s">
        <v>189</v>
      </c>
      <c r="U177" s="178" t="s">
        <v>190</v>
      </c>
      <c r="V177" s="179" t="s">
        <v>191</v>
      </c>
      <c r="W177" s="180" t="s">
        <v>192</v>
      </c>
      <c r="X177" s="180" t="s">
        <v>193</v>
      </c>
      <c r="Y177" s="180" t="s">
        <v>194</v>
      </c>
      <c r="Z177" s="180" t="s">
        <v>195</v>
      </c>
      <c r="AA177" s="213">
        <v>27</v>
      </c>
    </row>
    <row r="178" spans="1:27" ht="12" customHeight="1" thickBot="1" x14ac:dyDescent="0.35">
      <c r="A178" s="92" t="s">
        <v>4</v>
      </c>
      <c r="B178" s="140">
        <v>50</v>
      </c>
      <c r="C178" s="170"/>
      <c r="D178" s="170"/>
      <c r="E178" s="170"/>
      <c r="F178" s="170"/>
      <c r="G178" s="170"/>
      <c r="H178" s="170"/>
      <c r="I178" s="170"/>
      <c r="J178" s="170"/>
      <c r="K178" s="170"/>
      <c r="L178" s="170"/>
      <c r="M178" s="170"/>
      <c r="N178" s="170"/>
      <c r="O178" s="170"/>
      <c r="P178" s="170"/>
      <c r="Q178" s="170"/>
      <c r="R178" s="170"/>
      <c r="S178" s="170"/>
      <c r="T178" s="170"/>
      <c r="U178" s="170"/>
      <c r="V178" s="170"/>
      <c r="W178" s="170"/>
      <c r="X178" s="170"/>
      <c r="Y178" s="170"/>
      <c r="Z178" s="170"/>
      <c r="AA178" s="144"/>
    </row>
    <row r="179" spans="1:27" ht="36" x14ac:dyDescent="0.3">
      <c r="A179" s="44" t="s">
        <v>14</v>
      </c>
      <c r="B179" s="4" t="s">
        <v>37</v>
      </c>
      <c r="C179" s="18" t="s">
        <v>21</v>
      </c>
      <c r="D179" s="37">
        <v>300</v>
      </c>
      <c r="E179" s="67">
        <v>850</v>
      </c>
      <c r="F179" s="37">
        <v>450</v>
      </c>
      <c r="G179" s="39">
        <v>600</v>
      </c>
      <c r="H179" s="69">
        <v>1300</v>
      </c>
      <c r="I179" s="39">
        <v>500</v>
      </c>
      <c r="J179" s="144" t="s">
        <v>314</v>
      </c>
      <c r="K179" s="13" t="s">
        <v>457</v>
      </c>
      <c r="L179" s="81">
        <v>10</v>
      </c>
      <c r="M179" s="66">
        <f>E179/2</f>
        <v>425</v>
      </c>
      <c r="N179" s="66">
        <f>F179/2</f>
        <v>225</v>
      </c>
      <c r="O179" s="68">
        <f>H179/2</f>
        <v>650</v>
      </c>
      <c r="P179" s="38">
        <f>I179/2</f>
        <v>250</v>
      </c>
      <c r="Q179" s="1">
        <v>92</v>
      </c>
      <c r="R179" s="115">
        <v>0.08</v>
      </c>
      <c r="S179" s="181">
        <f t="shared" ref="S179:S180" si="66">ROUND(M179*Q179,2)</f>
        <v>39100</v>
      </c>
      <c r="T179" s="182">
        <f t="shared" ref="T179:T180" si="67">ROUND(S179+S179*R179,2)</f>
        <v>42228</v>
      </c>
      <c r="U179" s="182">
        <f t="shared" ref="U179:U180" si="68">ROUND(N179*Q179,2)</f>
        <v>20700</v>
      </c>
      <c r="V179" s="183">
        <f t="shared" ref="V179:V180" si="69">ROUND(U179+U179*R179,2)</f>
        <v>22356</v>
      </c>
      <c r="W179" s="184">
        <f t="shared" ref="W179:W180" si="70">ROUND(O179*Q179,2)</f>
        <v>59800</v>
      </c>
      <c r="X179" s="184">
        <f t="shared" ref="X179:X180" si="71">ROUND(W179+W179*R179,2)</f>
        <v>64584</v>
      </c>
      <c r="Y179" s="184">
        <f t="shared" ref="Y179:Y180" si="72">ROUND(P179*Q179,2)</f>
        <v>23000</v>
      </c>
      <c r="Z179" s="186">
        <f t="shared" ref="Z179:Z180" si="73">ROUND(Y179+Y179*R179,2)</f>
        <v>24840</v>
      </c>
      <c r="AA179" s="144" t="s">
        <v>459</v>
      </c>
    </row>
    <row r="180" spans="1:27" ht="36.6" thickBot="1" x14ac:dyDescent="0.35">
      <c r="A180" s="44" t="s">
        <v>122</v>
      </c>
      <c r="B180" s="4" t="s">
        <v>38</v>
      </c>
      <c r="C180" s="18" t="s">
        <v>21</v>
      </c>
      <c r="D180" s="37">
        <v>1</v>
      </c>
      <c r="E180" s="67">
        <v>30</v>
      </c>
      <c r="F180" s="37">
        <v>50</v>
      </c>
      <c r="G180" s="39">
        <v>350</v>
      </c>
      <c r="H180" s="69">
        <v>900</v>
      </c>
      <c r="I180" s="39">
        <v>400</v>
      </c>
      <c r="J180" s="144" t="s">
        <v>314</v>
      </c>
      <c r="K180" s="13" t="s">
        <v>458</v>
      </c>
      <c r="L180" s="81">
        <v>5</v>
      </c>
      <c r="M180" s="67">
        <v>30</v>
      </c>
      <c r="N180" s="37">
        <v>50</v>
      </c>
      <c r="O180" s="69">
        <v>900</v>
      </c>
      <c r="P180" s="39">
        <v>400</v>
      </c>
      <c r="Q180" s="1">
        <v>19</v>
      </c>
      <c r="R180" s="115">
        <v>0.08</v>
      </c>
      <c r="S180" s="40">
        <f t="shared" si="66"/>
        <v>570</v>
      </c>
      <c r="T180" s="41">
        <f t="shared" si="67"/>
        <v>615.6</v>
      </c>
      <c r="U180" s="41">
        <f t="shared" si="68"/>
        <v>950</v>
      </c>
      <c r="V180" s="42">
        <f t="shared" si="69"/>
        <v>1026</v>
      </c>
      <c r="W180" s="43">
        <f t="shared" si="70"/>
        <v>17100</v>
      </c>
      <c r="X180" s="43">
        <f t="shared" si="71"/>
        <v>18468</v>
      </c>
      <c r="Y180" s="43">
        <f t="shared" si="72"/>
        <v>7600</v>
      </c>
      <c r="Z180" s="154">
        <f t="shared" si="73"/>
        <v>8208</v>
      </c>
      <c r="AA180" s="144" t="s">
        <v>460</v>
      </c>
    </row>
    <row r="181" spans="1:27" ht="14.4" thickBot="1" x14ac:dyDescent="0.35">
      <c r="A181" s="171" t="s">
        <v>216</v>
      </c>
      <c r="B181" s="171"/>
      <c r="C181" s="171"/>
      <c r="D181" s="171"/>
      <c r="E181" s="171"/>
      <c r="F181" s="171"/>
      <c r="G181" s="171"/>
      <c r="H181" s="171"/>
      <c r="I181" s="171"/>
      <c r="J181" s="171"/>
      <c r="K181" s="171"/>
      <c r="L181" s="171"/>
      <c r="R181" s="119" t="s">
        <v>187</v>
      </c>
      <c r="S181" s="185">
        <f t="shared" ref="S181:Z181" si="74">SUM(S179:S180)</f>
        <v>39670</v>
      </c>
      <c r="T181" s="185">
        <f t="shared" si="74"/>
        <v>42843.6</v>
      </c>
      <c r="U181" s="185">
        <f t="shared" si="74"/>
        <v>21650</v>
      </c>
      <c r="V181" s="185">
        <f t="shared" si="74"/>
        <v>23382</v>
      </c>
      <c r="W181" s="185">
        <f t="shared" si="74"/>
        <v>76900</v>
      </c>
      <c r="X181" s="185">
        <f t="shared" si="74"/>
        <v>83052</v>
      </c>
      <c r="Y181" s="185">
        <f t="shared" si="74"/>
        <v>30600</v>
      </c>
      <c r="Z181" s="185">
        <f t="shared" si="74"/>
        <v>33048</v>
      </c>
    </row>
    <row r="182" spans="1:27" ht="14.4" customHeight="1" thickBot="1" x14ac:dyDescent="0.35">
      <c r="A182" s="171" t="s">
        <v>217</v>
      </c>
      <c r="B182" s="172"/>
      <c r="C182" s="172"/>
      <c r="D182" s="172"/>
      <c r="E182" s="172"/>
      <c r="F182" s="172"/>
      <c r="G182" s="172"/>
      <c r="H182" s="172"/>
      <c r="I182" s="172"/>
      <c r="J182" s="172"/>
      <c r="K182" s="172"/>
      <c r="L182" s="172"/>
      <c r="T182" s="86" t="s">
        <v>209</v>
      </c>
    </row>
    <row r="183" spans="1:27" ht="15" customHeight="1" thickBot="1" x14ac:dyDescent="0.35">
      <c r="S183" s="262" t="s">
        <v>406</v>
      </c>
      <c r="T183" s="263"/>
      <c r="U183" s="263"/>
      <c r="V183" s="263"/>
      <c r="W183" s="263"/>
      <c r="X183" s="263"/>
      <c r="Y183" s="263"/>
      <c r="Z183" s="264"/>
    </row>
    <row r="184" spans="1:27" ht="12" customHeight="1" x14ac:dyDescent="0.3">
      <c r="A184" s="169"/>
      <c r="J184" s="75"/>
      <c r="K184" s="75"/>
      <c r="L184" s="86"/>
      <c r="S184" s="252" t="s">
        <v>199</v>
      </c>
      <c r="T184" s="253"/>
      <c r="U184" s="252" t="s">
        <v>200</v>
      </c>
      <c r="V184" s="253"/>
      <c r="W184" s="252" t="s">
        <v>201</v>
      </c>
      <c r="X184" s="253"/>
      <c r="Y184" s="252" t="s">
        <v>202</v>
      </c>
      <c r="Z184" s="253"/>
    </row>
    <row r="185" spans="1:27" x14ac:dyDescent="0.3">
      <c r="A185" s="169"/>
      <c r="J185" s="75"/>
      <c r="K185" s="75"/>
      <c r="L185" s="86"/>
      <c r="S185" s="52" t="s">
        <v>203</v>
      </c>
      <c r="T185" s="53" t="s">
        <v>204</v>
      </c>
      <c r="U185" s="52" t="s">
        <v>203</v>
      </c>
      <c r="V185" s="53" t="s">
        <v>204</v>
      </c>
      <c r="W185" s="52" t="s">
        <v>203</v>
      </c>
      <c r="X185" s="53" t="s">
        <v>204</v>
      </c>
      <c r="Y185" s="52" t="s">
        <v>203</v>
      </c>
      <c r="Z185" s="53" t="s">
        <v>204</v>
      </c>
    </row>
    <row r="186" spans="1:27" ht="12.6" thickBot="1" x14ac:dyDescent="0.35">
      <c r="A186" s="169"/>
      <c r="J186" s="75"/>
      <c r="K186" s="75"/>
      <c r="L186" s="86"/>
      <c r="Q186" s="167"/>
      <c r="R186" s="86"/>
      <c r="S186" s="60">
        <f>S181</f>
        <v>39670</v>
      </c>
      <c r="T186" s="59">
        <f>W181</f>
        <v>76900</v>
      </c>
      <c r="U186" s="60">
        <f>T181</f>
        <v>42843.6</v>
      </c>
      <c r="V186" s="59">
        <f>X181</f>
        <v>83052</v>
      </c>
      <c r="W186" s="60">
        <f>U181</f>
        <v>21650</v>
      </c>
      <c r="X186" s="59">
        <f>Y181</f>
        <v>30600</v>
      </c>
      <c r="Y186" s="60">
        <f>V181</f>
        <v>23382</v>
      </c>
      <c r="Z186" s="59">
        <f>Z181</f>
        <v>33048</v>
      </c>
    </row>
    <row r="187" spans="1:27" ht="15" customHeight="1" thickBot="1" x14ac:dyDescent="0.35">
      <c r="L187" s="86"/>
      <c r="Q187" s="167"/>
      <c r="R187" s="86"/>
      <c r="S187" s="254">
        <f>S186+T186</f>
        <v>116570</v>
      </c>
      <c r="T187" s="255"/>
      <c r="U187" s="256">
        <f>U186+V186</f>
        <v>125895.6</v>
      </c>
      <c r="V187" s="255"/>
      <c r="W187" s="256">
        <f>W186+X186</f>
        <v>52250</v>
      </c>
      <c r="X187" s="255"/>
      <c r="Y187" s="256">
        <f>Y186+Z186</f>
        <v>56430</v>
      </c>
      <c r="Z187" s="257"/>
    </row>
    <row r="189" spans="1:27" x14ac:dyDescent="0.3">
      <c r="A189" s="169"/>
      <c r="C189" s="258" t="s">
        <v>196</v>
      </c>
      <c r="D189" s="259"/>
      <c r="E189" s="259"/>
      <c r="F189" s="259"/>
      <c r="G189" s="259"/>
      <c r="H189" s="259"/>
      <c r="I189" s="260"/>
      <c r="J189" s="75"/>
      <c r="K189" s="75"/>
      <c r="L189" s="258" t="s">
        <v>197</v>
      </c>
      <c r="M189" s="259"/>
      <c r="N189" s="259"/>
      <c r="O189" s="259"/>
      <c r="P189" s="259"/>
      <c r="Q189" s="259"/>
      <c r="R189" s="260"/>
    </row>
    <row r="190" spans="1:27" ht="60" x14ac:dyDescent="0.3">
      <c r="A190" s="206" t="s">
        <v>0</v>
      </c>
      <c r="B190" s="159" t="s">
        <v>1</v>
      </c>
      <c r="C190" s="159" t="s">
        <v>96</v>
      </c>
      <c r="D190" s="198" t="s">
        <v>97</v>
      </c>
      <c r="E190" s="198" t="s">
        <v>98</v>
      </c>
      <c r="F190" s="198" t="s">
        <v>99</v>
      </c>
      <c r="G190" s="199" t="s">
        <v>104</v>
      </c>
      <c r="H190" s="199" t="s">
        <v>105</v>
      </c>
      <c r="I190" s="199" t="s">
        <v>106</v>
      </c>
      <c r="J190" s="159" t="s">
        <v>100</v>
      </c>
      <c r="K190" s="159" t="s">
        <v>2</v>
      </c>
      <c r="L190" s="159" t="s">
        <v>101</v>
      </c>
      <c r="M190" s="45" t="s">
        <v>102</v>
      </c>
      <c r="N190" s="45" t="s">
        <v>103</v>
      </c>
      <c r="O190" s="46" t="s">
        <v>107</v>
      </c>
      <c r="P190" s="46" t="s">
        <v>108</v>
      </c>
      <c r="Q190" s="47" t="s">
        <v>109</v>
      </c>
      <c r="R190" s="96" t="s">
        <v>3</v>
      </c>
      <c r="S190" s="48" t="s">
        <v>110</v>
      </c>
      <c r="T190" s="48" t="s">
        <v>111</v>
      </c>
      <c r="U190" s="49" t="s">
        <v>112</v>
      </c>
      <c r="V190" s="49" t="s">
        <v>113</v>
      </c>
      <c r="W190" s="50" t="s">
        <v>114</v>
      </c>
      <c r="X190" s="50" t="s">
        <v>115</v>
      </c>
      <c r="Y190" s="51" t="s">
        <v>116</v>
      </c>
      <c r="Z190" s="51" t="s">
        <v>117</v>
      </c>
      <c r="AA190" s="145" t="s">
        <v>250</v>
      </c>
    </row>
    <row r="191" spans="1:27" ht="12.6" thickBot="1" x14ac:dyDescent="0.35">
      <c r="A191" s="93" t="s">
        <v>5</v>
      </c>
      <c r="B191" s="25">
        <v>2</v>
      </c>
      <c r="C191" s="25">
        <v>3</v>
      </c>
      <c r="D191" s="54">
        <v>4</v>
      </c>
      <c r="E191" s="54">
        <v>5</v>
      </c>
      <c r="F191" s="54">
        <v>6</v>
      </c>
      <c r="G191" s="55">
        <v>7</v>
      </c>
      <c r="H191" s="55">
        <v>8</v>
      </c>
      <c r="I191" s="55">
        <v>9</v>
      </c>
      <c r="J191" s="25">
        <v>10</v>
      </c>
      <c r="K191" s="25">
        <v>11</v>
      </c>
      <c r="L191" s="25">
        <v>12</v>
      </c>
      <c r="M191" s="54">
        <v>13</v>
      </c>
      <c r="N191" s="54">
        <v>14</v>
      </c>
      <c r="O191" s="55">
        <v>15</v>
      </c>
      <c r="P191" s="55">
        <v>16</v>
      </c>
      <c r="Q191" s="113">
        <v>17</v>
      </c>
      <c r="R191" s="114">
        <v>18</v>
      </c>
      <c r="S191" s="177" t="s">
        <v>188</v>
      </c>
      <c r="T191" s="177" t="s">
        <v>189</v>
      </c>
      <c r="U191" s="178" t="s">
        <v>190</v>
      </c>
      <c r="V191" s="179" t="s">
        <v>191</v>
      </c>
      <c r="W191" s="180" t="s">
        <v>192</v>
      </c>
      <c r="X191" s="180" t="s">
        <v>193</v>
      </c>
      <c r="Y191" s="180" t="s">
        <v>194</v>
      </c>
      <c r="Z191" s="180" t="s">
        <v>195</v>
      </c>
      <c r="AA191" s="213">
        <v>27</v>
      </c>
    </row>
    <row r="192" spans="1:27" ht="12" customHeight="1" thickBot="1" x14ac:dyDescent="0.35">
      <c r="A192" s="92" t="s">
        <v>4</v>
      </c>
      <c r="B192" s="140">
        <v>51</v>
      </c>
      <c r="C192" s="170"/>
      <c r="D192" s="170"/>
      <c r="E192" s="170"/>
      <c r="F192" s="170"/>
      <c r="G192" s="170"/>
      <c r="H192" s="170"/>
      <c r="I192" s="170"/>
      <c r="J192" s="170"/>
      <c r="K192" s="170"/>
      <c r="L192" s="170"/>
      <c r="M192" s="170"/>
      <c r="N192" s="170"/>
      <c r="O192" s="170"/>
      <c r="P192" s="170"/>
      <c r="Q192" s="170"/>
      <c r="R192" s="170"/>
      <c r="S192" s="170"/>
      <c r="T192" s="170"/>
      <c r="U192" s="170"/>
      <c r="V192" s="170"/>
      <c r="W192" s="170"/>
      <c r="X192" s="170"/>
      <c r="Y192" s="170"/>
      <c r="Z192" s="170"/>
      <c r="AA192" s="144"/>
    </row>
    <row r="193" spans="1:27" ht="84" x14ac:dyDescent="0.3">
      <c r="A193" s="136" t="s">
        <v>14</v>
      </c>
      <c r="B193" s="22" t="s">
        <v>221</v>
      </c>
      <c r="C193" s="27" t="s">
        <v>21</v>
      </c>
      <c r="D193" s="37">
        <v>1</v>
      </c>
      <c r="E193" s="67">
        <v>10</v>
      </c>
      <c r="F193" s="37">
        <v>30</v>
      </c>
      <c r="G193" s="39">
        <v>20</v>
      </c>
      <c r="H193" s="69">
        <v>60</v>
      </c>
      <c r="I193" s="39">
        <v>100</v>
      </c>
      <c r="J193" s="144" t="s">
        <v>314</v>
      </c>
      <c r="K193" s="5" t="s">
        <v>463</v>
      </c>
      <c r="L193" s="81">
        <v>10</v>
      </c>
      <c r="M193" s="67">
        <v>10</v>
      </c>
      <c r="N193" s="37">
        <v>30</v>
      </c>
      <c r="O193" s="69">
        <v>60</v>
      </c>
      <c r="P193" s="39">
        <v>100</v>
      </c>
      <c r="Q193" s="1">
        <v>30</v>
      </c>
      <c r="R193" s="115">
        <v>0.08</v>
      </c>
      <c r="S193" s="40">
        <f t="shared" ref="S193:S194" si="75">ROUND(M193*Q193,2)</f>
        <v>300</v>
      </c>
      <c r="T193" s="41">
        <f t="shared" ref="T193:T194" si="76">ROUND(S193+S193*R193,2)</f>
        <v>324</v>
      </c>
      <c r="U193" s="41">
        <f t="shared" ref="U193:U194" si="77">ROUND(N193*Q193,2)</f>
        <v>900</v>
      </c>
      <c r="V193" s="42">
        <f t="shared" ref="V193:V194" si="78">ROUND(U193+U193*R193,2)</f>
        <v>972</v>
      </c>
      <c r="W193" s="43">
        <f t="shared" ref="W193:W194" si="79">ROUND(O193*Q193,2)</f>
        <v>1800</v>
      </c>
      <c r="X193" s="43">
        <f t="shared" ref="X193:X194" si="80">ROUND(W193+W193*R193,2)</f>
        <v>1944</v>
      </c>
      <c r="Y193" s="43">
        <f t="shared" ref="Y193:Y194" si="81">ROUND(P193*Q193,2)</f>
        <v>3000</v>
      </c>
      <c r="Z193" s="154">
        <f t="shared" ref="Z193:Z194" si="82">ROUND(Y193+Y193*R193,2)</f>
        <v>3240</v>
      </c>
      <c r="AA193" s="144" t="s">
        <v>461</v>
      </c>
    </row>
    <row r="194" spans="1:27" ht="84.6" thickBot="1" x14ac:dyDescent="0.35">
      <c r="A194" s="136" t="s">
        <v>122</v>
      </c>
      <c r="B194" s="22" t="s">
        <v>222</v>
      </c>
      <c r="C194" s="27" t="s">
        <v>21</v>
      </c>
      <c r="D194" s="37">
        <v>150</v>
      </c>
      <c r="E194" s="67">
        <v>600</v>
      </c>
      <c r="F194" s="37">
        <v>300</v>
      </c>
      <c r="G194" s="39">
        <v>300</v>
      </c>
      <c r="H194" s="69">
        <v>600</v>
      </c>
      <c r="I194" s="39">
        <v>600</v>
      </c>
      <c r="J194" s="144" t="s">
        <v>314</v>
      </c>
      <c r="K194" s="5" t="s">
        <v>464</v>
      </c>
      <c r="L194" s="81">
        <v>10</v>
      </c>
      <c r="M194" s="66">
        <f>E194/2</f>
        <v>300</v>
      </c>
      <c r="N194" s="36">
        <f>F194/2</f>
        <v>150</v>
      </c>
      <c r="O194" s="68">
        <f>H194/2</f>
        <v>300</v>
      </c>
      <c r="P194" s="38">
        <f>I194/2</f>
        <v>300</v>
      </c>
      <c r="Q194" s="1">
        <v>40</v>
      </c>
      <c r="R194" s="115">
        <v>0.08</v>
      </c>
      <c r="S194" s="40">
        <f t="shared" si="75"/>
        <v>12000</v>
      </c>
      <c r="T194" s="41">
        <f t="shared" si="76"/>
        <v>12960</v>
      </c>
      <c r="U194" s="41">
        <f t="shared" si="77"/>
        <v>6000</v>
      </c>
      <c r="V194" s="42">
        <f t="shared" si="78"/>
        <v>6480</v>
      </c>
      <c r="W194" s="43">
        <f t="shared" si="79"/>
        <v>12000</v>
      </c>
      <c r="X194" s="43">
        <f t="shared" si="80"/>
        <v>12960</v>
      </c>
      <c r="Y194" s="43">
        <f t="shared" si="81"/>
        <v>12000</v>
      </c>
      <c r="Z194" s="154">
        <f t="shared" si="82"/>
        <v>12960</v>
      </c>
      <c r="AA194" s="144" t="s">
        <v>462</v>
      </c>
    </row>
    <row r="195" spans="1:27" ht="14.4" thickBot="1" x14ac:dyDescent="0.35">
      <c r="A195" s="171" t="s">
        <v>216</v>
      </c>
      <c r="B195" s="171"/>
      <c r="C195" s="171"/>
      <c r="D195" s="171"/>
      <c r="E195" s="171"/>
      <c r="F195" s="171"/>
      <c r="G195" s="171"/>
      <c r="H195" s="171"/>
      <c r="I195" s="171"/>
      <c r="J195" s="171"/>
      <c r="K195" s="171"/>
      <c r="L195" s="171"/>
      <c r="Q195" s="168"/>
      <c r="R195" s="166" t="s">
        <v>187</v>
      </c>
      <c r="S195" s="185">
        <f t="shared" ref="S195:Z195" si="83">SUM(S193:S194)</f>
        <v>12300</v>
      </c>
      <c r="T195" s="185">
        <f t="shared" si="83"/>
        <v>13284</v>
      </c>
      <c r="U195" s="185">
        <f t="shared" si="83"/>
        <v>6900</v>
      </c>
      <c r="V195" s="185">
        <f t="shared" si="83"/>
        <v>7452</v>
      </c>
      <c r="W195" s="185">
        <f t="shared" si="83"/>
        <v>13800</v>
      </c>
      <c r="X195" s="185">
        <f t="shared" si="83"/>
        <v>14904</v>
      </c>
      <c r="Y195" s="185">
        <f t="shared" si="83"/>
        <v>15000</v>
      </c>
      <c r="Z195" s="185">
        <f t="shared" si="83"/>
        <v>16200</v>
      </c>
    </row>
    <row r="196" spans="1:27" ht="13.5" customHeight="1" thickBot="1" x14ac:dyDescent="0.35">
      <c r="A196" s="171" t="s">
        <v>217</v>
      </c>
      <c r="B196" s="172"/>
      <c r="C196" s="172"/>
      <c r="D196" s="172"/>
      <c r="E196" s="172"/>
      <c r="F196" s="172"/>
      <c r="G196" s="172"/>
      <c r="H196" s="172"/>
      <c r="I196" s="172"/>
      <c r="J196" s="172"/>
      <c r="K196" s="172"/>
      <c r="L196" s="172"/>
      <c r="Q196" s="3"/>
      <c r="T196" s="86" t="s">
        <v>209</v>
      </c>
    </row>
    <row r="197" spans="1:27" ht="15" customHeight="1" thickBot="1" x14ac:dyDescent="0.35">
      <c r="A197" s="91"/>
      <c r="B197" s="31"/>
      <c r="C197" s="32"/>
      <c r="D197" s="83"/>
      <c r="E197" s="83"/>
      <c r="F197" s="83"/>
      <c r="G197" s="83"/>
      <c r="H197" s="83"/>
      <c r="I197" s="83"/>
      <c r="J197" s="163"/>
      <c r="K197" s="2"/>
      <c r="L197" s="84"/>
      <c r="Q197" s="3"/>
      <c r="S197" s="262" t="s">
        <v>407</v>
      </c>
      <c r="T197" s="263"/>
      <c r="U197" s="263"/>
      <c r="V197" s="263"/>
      <c r="W197" s="263"/>
      <c r="X197" s="263"/>
      <c r="Y197" s="263"/>
      <c r="Z197" s="264"/>
    </row>
    <row r="198" spans="1:27" ht="12" customHeight="1" x14ac:dyDescent="0.3">
      <c r="A198" s="91"/>
      <c r="B198" s="31"/>
      <c r="C198" s="32"/>
      <c r="D198" s="83"/>
      <c r="E198" s="83"/>
      <c r="F198" s="83"/>
      <c r="G198" s="83"/>
      <c r="H198" s="83"/>
      <c r="I198" s="83"/>
      <c r="J198" s="163"/>
      <c r="K198" s="2"/>
      <c r="L198" s="84"/>
      <c r="Q198" s="3"/>
      <c r="S198" s="252" t="s">
        <v>199</v>
      </c>
      <c r="T198" s="253"/>
      <c r="U198" s="252" t="s">
        <v>200</v>
      </c>
      <c r="V198" s="253"/>
      <c r="W198" s="252" t="s">
        <v>201</v>
      </c>
      <c r="X198" s="253"/>
      <c r="Y198" s="252" t="s">
        <v>202</v>
      </c>
      <c r="Z198" s="253"/>
    </row>
    <row r="199" spans="1:27" x14ac:dyDescent="0.3">
      <c r="A199" s="91"/>
      <c r="B199" s="31"/>
      <c r="C199" s="32"/>
      <c r="D199" s="83"/>
      <c r="E199" s="83"/>
      <c r="F199" s="83"/>
      <c r="G199" s="83"/>
      <c r="H199" s="83"/>
      <c r="I199" s="83"/>
      <c r="J199" s="163"/>
      <c r="K199" s="2"/>
      <c r="L199" s="84"/>
      <c r="Q199" s="3"/>
      <c r="S199" s="52" t="s">
        <v>203</v>
      </c>
      <c r="T199" s="53" t="s">
        <v>204</v>
      </c>
      <c r="U199" s="52" t="s">
        <v>203</v>
      </c>
      <c r="V199" s="53" t="s">
        <v>204</v>
      </c>
      <c r="W199" s="52" t="s">
        <v>203</v>
      </c>
      <c r="X199" s="53" t="s">
        <v>204</v>
      </c>
      <c r="Y199" s="52" t="s">
        <v>203</v>
      </c>
      <c r="Z199" s="53" t="s">
        <v>204</v>
      </c>
    </row>
    <row r="200" spans="1:27" ht="12.6" thickBot="1" x14ac:dyDescent="0.35">
      <c r="A200" s="91"/>
      <c r="B200" s="31"/>
      <c r="C200" s="195"/>
      <c r="D200" s="83"/>
      <c r="E200" s="83"/>
      <c r="F200" s="83"/>
      <c r="G200" s="83"/>
      <c r="H200" s="83"/>
      <c r="I200" s="83"/>
      <c r="J200" s="163"/>
      <c r="K200" s="2"/>
      <c r="L200" s="83"/>
      <c r="Q200" s="168"/>
      <c r="R200" s="86"/>
      <c r="S200" s="60">
        <f>S195</f>
        <v>12300</v>
      </c>
      <c r="T200" s="59">
        <f>W195</f>
        <v>13800</v>
      </c>
      <c r="U200" s="60">
        <f>T195</f>
        <v>13284</v>
      </c>
      <c r="V200" s="59">
        <f>X195</f>
        <v>14904</v>
      </c>
      <c r="W200" s="60">
        <f>U195</f>
        <v>6900</v>
      </c>
      <c r="X200" s="59">
        <f>Y195</f>
        <v>15000</v>
      </c>
      <c r="Y200" s="60">
        <f>V195</f>
        <v>7452</v>
      </c>
      <c r="Z200" s="59">
        <f>Z195</f>
        <v>16200</v>
      </c>
    </row>
    <row r="201" spans="1:27" ht="15" customHeight="1" thickBot="1" x14ac:dyDescent="0.35">
      <c r="A201" s="91"/>
      <c r="B201" s="31"/>
      <c r="C201" s="32"/>
      <c r="D201" s="83"/>
      <c r="E201" s="83"/>
      <c r="F201" s="83"/>
      <c r="G201" s="83"/>
      <c r="H201" s="83"/>
      <c r="I201" s="83"/>
      <c r="J201" s="163"/>
      <c r="K201" s="2"/>
      <c r="L201" s="84"/>
      <c r="Q201" s="3"/>
      <c r="S201" s="254">
        <f>S200+T200</f>
        <v>26100</v>
      </c>
      <c r="T201" s="255"/>
      <c r="U201" s="256">
        <f>U200+V200</f>
        <v>28188</v>
      </c>
      <c r="V201" s="255"/>
      <c r="W201" s="256">
        <f>W200+X200</f>
        <v>21900</v>
      </c>
      <c r="X201" s="255"/>
      <c r="Y201" s="256">
        <f>Y200+Z200</f>
        <v>23652</v>
      </c>
      <c r="Z201" s="257"/>
    </row>
    <row r="202" spans="1:27" s="243" customFormat="1" ht="15" customHeight="1" x14ac:dyDescent="0.25">
      <c r="A202" s="90"/>
      <c r="B202" s="86"/>
      <c r="C202" s="86"/>
      <c r="J202" s="89"/>
      <c r="K202" s="89"/>
      <c r="Q202" s="120"/>
      <c r="R202" s="89"/>
    </row>
    <row r="203" spans="1:27" s="243" customFormat="1" ht="15" customHeight="1" x14ac:dyDescent="0.25">
      <c r="A203" s="90"/>
      <c r="B203" s="86"/>
      <c r="C203" s="273" t="s">
        <v>196</v>
      </c>
      <c r="D203" s="274"/>
      <c r="E203" s="274"/>
      <c r="F203" s="274"/>
      <c r="G203" s="274"/>
      <c r="H203" s="274"/>
      <c r="I203" s="275"/>
      <c r="J203" s="89"/>
      <c r="K203" s="89"/>
      <c r="L203" s="273" t="s">
        <v>197</v>
      </c>
      <c r="M203" s="274"/>
      <c r="N203" s="274"/>
      <c r="O203" s="274"/>
      <c r="P203" s="274"/>
      <c r="Q203" s="274"/>
      <c r="R203" s="275"/>
    </row>
    <row r="204" spans="1:27" ht="60" x14ac:dyDescent="0.3">
      <c r="A204" s="206" t="s">
        <v>0</v>
      </c>
      <c r="B204" s="159" t="s">
        <v>1</v>
      </c>
      <c r="C204" s="159" t="s">
        <v>96</v>
      </c>
      <c r="D204" s="198" t="s">
        <v>97</v>
      </c>
      <c r="E204" s="198" t="s">
        <v>98</v>
      </c>
      <c r="F204" s="198" t="s">
        <v>99</v>
      </c>
      <c r="G204" s="199" t="s">
        <v>104</v>
      </c>
      <c r="H204" s="199" t="s">
        <v>105</v>
      </c>
      <c r="I204" s="199" t="s">
        <v>106</v>
      </c>
      <c r="J204" s="159" t="s">
        <v>100</v>
      </c>
      <c r="K204" s="159" t="s">
        <v>2</v>
      </c>
      <c r="L204" s="159" t="s">
        <v>101</v>
      </c>
      <c r="M204" s="45" t="s">
        <v>102</v>
      </c>
      <c r="N204" s="45" t="s">
        <v>103</v>
      </c>
      <c r="O204" s="46" t="s">
        <v>107</v>
      </c>
      <c r="P204" s="46" t="s">
        <v>108</v>
      </c>
      <c r="Q204" s="47" t="s">
        <v>109</v>
      </c>
      <c r="R204" s="96" t="s">
        <v>3</v>
      </c>
      <c r="S204" s="48" t="s">
        <v>110</v>
      </c>
      <c r="T204" s="48" t="s">
        <v>111</v>
      </c>
      <c r="U204" s="49" t="s">
        <v>112</v>
      </c>
      <c r="V204" s="49" t="s">
        <v>113</v>
      </c>
      <c r="W204" s="50" t="s">
        <v>114</v>
      </c>
      <c r="X204" s="50" t="s">
        <v>115</v>
      </c>
      <c r="Y204" s="51" t="s">
        <v>116</v>
      </c>
      <c r="Z204" s="51" t="s">
        <v>117</v>
      </c>
      <c r="AA204" s="145" t="s">
        <v>250</v>
      </c>
    </row>
    <row r="205" spans="1:27" s="243" customFormat="1" ht="15" customHeight="1" thickBot="1" x14ac:dyDescent="0.3">
      <c r="A205" s="93" t="s">
        <v>5</v>
      </c>
      <c r="B205" s="25">
        <v>2</v>
      </c>
      <c r="C205" s="25">
        <v>3</v>
      </c>
      <c r="D205" s="54">
        <v>4</v>
      </c>
      <c r="E205" s="54">
        <v>5</v>
      </c>
      <c r="F205" s="54">
        <v>6</v>
      </c>
      <c r="G205" s="55">
        <v>7</v>
      </c>
      <c r="H205" s="55">
        <v>8</v>
      </c>
      <c r="I205" s="55">
        <v>9</v>
      </c>
      <c r="J205" s="25">
        <v>10</v>
      </c>
      <c r="K205" s="25">
        <v>11</v>
      </c>
      <c r="L205" s="25">
        <v>12</v>
      </c>
      <c r="M205" s="54">
        <v>13</v>
      </c>
      <c r="N205" s="54">
        <v>14</v>
      </c>
      <c r="O205" s="55">
        <v>15</v>
      </c>
      <c r="P205" s="55">
        <v>16</v>
      </c>
      <c r="Q205" s="113">
        <v>17</v>
      </c>
      <c r="R205" s="114">
        <v>18</v>
      </c>
      <c r="S205" s="56" t="s">
        <v>188</v>
      </c>
      <c r="T205" s="56" t="s">
        <v>189</v>
      </c>
      <c r="U205" s="54" t="s">
        <v>190</v>
      </c>
      <c r="V205" s="57" t="s">
        <v>191</v>
      </c>
      <c r="W205" s="58" t="s">
        <v>192</v>
      </c>
      <c r="X205" s="58" t="s">
        <v>193</v>
      </c>
      <c r="Y205" s="58" t="s">
        <v>194</v>
      </c>
      <c r="Z205" s="58" t="s">
        <v>195</v>
      </c>
      <c r="AA205" s="244">
        <v>27</v>
      </c>
    </row>
    <row r="206" spans="1:27" s="243" customFormat="1" ht="15" customHeight="1" thickBot="1" x14ac:dyDescent="0.3">
      <c r="A206" s="92" t="s">
        <v>4</v>
      </c>
      <c r="B206" s="276">
        <v>53</v>
      </c>
      <c r="C206" s="276"/>
      <c r="D206" s="276"/>
      <c r="E206" s="276"/>
      <c r="F206" s="276"/>
      <c r="G206" s="276"/>
      <c r="H206" s="276"/>
      <c r="I206" s="276"/>
      <c r="J206" s="276"/>
      <c r="K206" s="276"/>
      <c r="L206" s="276"/>
      <c r="M206" s="276"/>
      <c r="N206" s="276"/>
      <c r="O206" s="276"/>
      <c r="P206" s="276"/>
      <c r="Q206" s="276"/>
      <c r="R206" s="276"/>
      <c r="S206" s="276"/>
      <c r="T206" s="276"/>
      <c r="U206" s="276"/>
      <c r="V206" s="276"/>
      <c r="W206" s="276"/>
      <c r="X206" s="276"/>
      <c r="Y206" s="276"/>
      <c r="Z206" s="277"/>
      <c r="AA206" s="245"/>
    </row>
    <row r="207" spans="1:27" s="243" customFormat="1" ht="36" x14ac:dyDescent="0.25">
      <c r="A207" s="44" t="s">
        <v>14</v>
      </c>
      <c r="B207" s="26" t="s">
        <v>479</v>
      </c>
      <c r="C207" s="18" t="s">
        <v>21</v>
      </c>
      <c r="D207" s="37">
        <v>1000</v>
      </c>
      <c r="E207" s="67">
        <v>3500</v>
      </c>
      <c r="F207" s="37">
        <v>2000</v>
      </c>
      <c r="G207" s="39">
        <v>4500</v>
      </c>
      <c r="H207" s="69">
        <v>8000</v>
      </c>
      <c r="I207" s="39">
        <v>4000</v>
      </c>
      <c r="J207" s="144" t="s">
        <v>314</v>
      </c>
      <c r="K207" s="5" t="s">
        <v>481</v>
      </c>
      <c r="L207" s="81">
        <v>10</v>
      </c>
      <c r="M207" s="66">
        <f>E207/2</f>
        <v>1750</v>
      </c>
      <c r="N207" s="36">
        <f>F207/2</f>
        <v>1000</v>
      </c>
      <c r="O207" s="68">
        <f>H207/2</f>
        <v>4000</v>
      </c>
      <c r="P207" s="38">
        <f>I207/2</f>
        <v>2000</v>
      </c>
      <c r="Q207" s="1">
        <v>11</v>
      </c>
      <c r="R207" s="115">
        <v>0.08</v>
      </c>
      <c r="S207" s="40">
        <f t="shared" ref="S207:S208" si="84">ROUND(M207*Q207,2)</f>
        <v>19250</v>
      </c>
      <c r="T207" s="41">
        <f t="shared" ref="T207:T208" si="85">ROUND(S207+S207*R207,2)</f>
        <v>20790</v>
      </c>
      <c r="U207" s="41">
        <f t="shared" ref="U207:U208" si="86">ROUND(N207*Q207,2)</f>
        <v>11000</v>
      </c>
      <c r="V207" s="42">
        <f t="shared" ref="V207:V208" si="87">ROUND(U207+U207*R207,2)</f>
        <v>11880</v>
      </c>
      <c r="W207" s="43">
        <f t="shared" ref="W207:W208" si="88">ROUND(O207*Q207,2)</f>
        <v>44000</v>
      </c>
      <c r="X207" s="43">
        <f t="shared" ref="X207:X208" si="89">ROUND(W207+W207*R207,2)</f>
        <v>47520</v>
      </c>
      <c r="Y207" s="43">
        <f t="shared" ref="Y207:Y208" si="90">ROUND(P207*Q207,2)</f>
        <v>22000</v>
      </c>
      <c r="Z207" s="43">
        <f t="shared" ref="Z207:Z208" si="91">ROUND(Y207+Y207*R207,2)</f>
        <v>23760</v>
      </c>
      <c r="AA207" s="144" t="s">
        <v>483</v>
      </c>
    </row>
    <row r="208" spans="1:27" s="243" customFormat="1" ht="36.6" thickBot="1" x14ac:dyDescent="0.3">
      <c r="A208" s="44" t="s">
        <v>122</v>
      </c>
      <c r="B208" s="26" t="s">
        <v>480</v>
      </c>
      <c r="C208" s="18" t="s">
        <v>21</v>
      </c>
      <c r="D208" s="37">
        <v>1000</v>
      </c>
      <c r="E208" s="67">
        <v>3000</v>
      </c>
      <c r="F208" s="37">
        <v>1500</v>
      </c>
      <c r="G208" s="39">
        <v>3000</v>
      </c>
      <c r="H208" s="69">
        <v>6500</v>
      </c>
      <c r="I208" s="39">
        <v>3000</v>
      </c>
      <c r="J208" s="144" t="s">
        <v>314</v>
      </c>
      <c r="K208" s="5" t="s">
        <v>482</v>
      </c>
      <c r="L208" s="81">
        <v>10</v>
      </c>
      <c r="M208" s="66">
        <f>E208/2</f>
        <v>1500</v>
      </c>
      <c r="N208" s="36">
        <f>F208/2</f>
        <v>750</v>
      </c>
      <c r="O208" s="68">
        <f>H208/2</f>
        <v>3250</v>
      </c>
      <c r="P208" s="38">
        <f>I208/2</f>
        <v>1500</v>
      </c>
      <c r="Q208" s="1">
        <v>14.9</v>
      </c>
      <c r="R208" s="115">
        <v>0.08</v>
      </c>
      <c r="S208" s="40">
        <f t="shared" si="84"/>
        <v>22350</v>
      </c>
      <c r="T208" s="41">
        <f t="shared" si="85"/>
        <v>24138</v>
      </c>
      <c r="U208" s="41">
        <f t="shared" si="86"/>
        <v>11175</v>
      </c>
      <c r="V208" s="42">
        <f t="shared" si="87"/>
        <v>12069</v>
      </c>
      <c r="W208" s="43">
        <f t="shared" si="88"/>
        <v>48425</v>
      </c>
      <c r="X208" s="43">
        <f t="shared" si="89"/>
        <v>52299</v>
      </c>
      <c r="Y208" s="43">
        <f t="shared" si="90"/>
        <v>22350</v>
      </c>
      <c r="Z208" s="43">
        <f t="shared" si="91"/>
        <v>24138</v>
      </c>
      <c r="AA208" s="144" t="s">
        <v>484</v>
      </c>
    </row>
    <row r="209" spans="1:27" s="243" customFormat="1" ht="15" customHeight="1" thickBot="1" x14ac:dyDescent="0.35">
      <c r="A209" s="278" t="s">
        <v>216</v>
      </c>
      <c r="B209" s="278"/>
      <c r="C209" s="278"/>
      <c r="D209" s="278"/>
      <c r="E209" s="278"/>
      <c r="F209" s="278"/>
      <c r="G209" s="278"/>
      <c r="H209" s="278"/>
      <c r="I209" s="278"/>
      <c r="J209" s="278"/>
      <c r="K209" s="278"/>
      <c r="L209" s="278"/>
      <c r="Q209" s="120"/>
      <c r="R209" s="119" t="s">
        <v>187</v>
      </c>
      <c r="S209" s="76">
        <f>SUM(S207:S208)</f>
        <v>41600</v>
      </c>
      <c r="T209" s="76">
        <f t="shared" ref="T209:Z209" si="92">SUM(T207:T208)</f>
        <v>44928</v>
      </c>
      <c r="U209" s="76">
        <f t="shared" si="92"/>
        <v>22175</v>
      </c>
      <c r="V209" s="76">
        <f t="shared" si="92"/>
        <v>23949</v>
      </c>
      <c r="W209" s="76">
        <f t="shared" si="92"/>
        <v>92425</v>
      </c>
      <c r="X209" s="76">
        <f t="shared" si="92"/>
        <v>99819</v>
      </c>
      <c r="Y209" s="76">
        <f t="shared" si="92"/>
        <v>44350</v>
      </c>
      <c r="Z209" s="77">
        <f t="shared" si="92"/>
        <v>47898</v>
      </c>
    </row>
    <row r="210" spans="1:27" s="243" customFormat="1" ht="15" customHeight="1" thickBot="1" x14ac:dyDescent="0.35">
      <c r="A210" s="279" t="s">
        <v>217</v>
      </c>
      <c r="B210" s="279"/>
      <c r="C210" s="279"/>
      <c r="D210" s="279"/>
      <c r="E210" s="279"/>
      <c r="F210" s="279"/>
      <c r="G210" s="279"/>
      <c r="H210" s="279"/>
      <c r="I210" s="279"/>
      <c r="J210" s="279"/>
      <c r="K210" s="279"/>
      <c r="L210" s="279"/>
      <c r="Q210" s="120"/>
      <c r="R210" s="89"/>
      <c r="T210" s="243" t="s">
        <v>209</v>
      </c>
    </row>
    <row r="211" spans="1:27" s="243" customFormat="1" ht="15" customHeight="1" thickBot="1" x14ac:dyDescent="0.3">
      <c r="A211" s="90"/>
      <c r="B211" s="86"/>
      <c r="C211" s="86"/>
      <c r="J211" s="89"/>
      <c r="K211" s="89"/>
      <c r="Q211" s="120"/>
      <c r="R211" s="89"/>
      <c r="S211" s="280" t="s">
        <v>4</v>
      </c>
      <c r="T211" s="281"/>
      <c r="U211" s="281"/>
      <c r="V211" s="281"/>
      <c r="W211" s="282">
        <v>53</v>
      </c>
      <c r="X211" s="282"/>
      <c r="Y211" s="282"/>
      <c r="Z211" s="283"/>
    </row>
    <row r="212" spans="1:27" s="243" customFormat="1" ht="15" customHeight="1" x14ac:dyDescent="0.25">
      <c r="A212" s="90"/>
      <c r="B212" s="86"/>
      <c r="C212" s="86"/>
      <c r="J212" s="89"/>
      <c r="K212" s="89"/>
      <c r="Q212" s="120"/>
      <c r="R212" s="89"/>
      <c r="S212" s="252" t="s">
        <v>199</v>
      </c>
      <c r="T212" s="253"/>
      <c r="U212" s="252" t="s">
        <v>200</v>
      </c>
      <c r="V212" s="253"/>
      <c r="W212" s="252" t="s">
        <v>201</v>
      </c>
      <c r="X212" s="253"/>
      <c r="Y212" s="252" t="s">
        <v>202</v>
      </c>
      <c r="Z212" s="253"/>
    </row>
    <row r="213" spans="1:27" s="243" customFormat="1" ht="15" customHeight="1" x14ac:dyDescent="0.25">
      <c r="A213" s="90"/>
      <c r="B213" s="86"/>
      <c r="C213" s="86"/>
      <c r="J213" s="89"/>
      <c r="K213" s="89"/>
      <c r="Q213" s="120"/>
      <c r="R213" s="89"/>
      <c r="S213" s="52" t="s">
        <v>203</v>
      </c>
      <c r="T213" s="53" t="s">
        <v>204</v>
      </c>
      <c r="U213" s="52" t="s">
        <v>203</v>
      </c>
      <c r="V213" s="53" t="s">
        <v>204</v>
      </c>
      <c r="W213" s="52" t="s">
        <v>203</v>
      </c>
      <c r="X213" s="53" t="s">
        <v>204</v>
      </c>
      <c r="Y213" s="52" t="s">
        <v>203</v>
      </c>
      <c r="Z213" s="53" t="s">
        <v>204</v>
      </c>
    </row>
    <row r="214" spans="1:27" s="243" customFormat="1" ht="15" customHeight="1" thickBot="1" x14ac:dyDescent="0.3">
      <c r="A214" s="90"/>
      <c r="B214" s="86"/>
      <c r="C214" s="86"/>
      <c r="J214" s="89"/>
      <c r="K214" s="89"/>
      <c r="Q214" s="120"/>
      <c r="R214" s="89"/>
      <c r="S214" s="60">
        <f>S209</f>
        <v>41600</v>
      </c>
      <c r="T214" s="59">
        <f>W209</f>
        <v>92425</v>
      </c>
      <c r="U214" s="60">
        <f>T209</f>
        <v>44928</v>
      </c>
      <c r="V214" s="59">
        <f>X209</f>
        <v>99819</v>
      </c>
      <c r="W214" s="60">
        <f>U209</f>
        <v>22175</v>
      </c>
      <c r="X214" s="59">
        <f>Y209</f>
        <v>44350</v>
      </c>
      <c r="Y214" s="60">
        <f>V209</f>
        <v>23949</v>
      </c>
      <c r="Z214" s="59">
        <f>Z209</f>
        <v>47898</v>
      </c>
    </row>
    <row r="215" spans="1:27" s="243" customFormat="1" ht="15" customHeight="1" thickBot="1" x14ac:dyDescent="0.3">
      <c r="A215" s="90"/>
      <c r="B215" s="86"/>
      <c r="C215" s="86"/>
      <c r="J215" s="89"/>
      <c r="K215" s="89"/>
      <c r="Q215" s="120"/>
      <c r="R215" s="89"/>
      <c r="S215" s="254">
        <f>S214+T214</f>
        <v>134025</v>
      </c>
      <c r="T215" s="255"/>
      <c r="U215" s="256">
        <f>U214+V214</f>
        <v>144747</v>
      </c>
      <c r="V215" s="255"/>
      <c r="W215" s="256">
        <f>W214+X214</f>
        <v>66525</v>
      </c>
      <c r="X215" s="255"/>
      <c r="Y215" s="256">
        <f>Y214+Z214</f>
        <v>71847</v>
      </c>
      <c r="Z215" s="257"/>
    </row>
    <row r="216" spans="1:27" s="243" customFormat="1" ht="15" customHeight="1" x14ac:dyDescent="0.25">
      <c r="A216" s="90"/>
      <c r="B216" s="86"/>
      <c r="C216" s="86"/>
      <c r="J216" s="89"/>
      <c r="K216" s="89"/>
      <c r="Q216" s="120"/>
      <c r="R216" s="89"/>
    </row>
    <row r="217" spans="1:27" ht="13.5" customHeight="1" x14ac:dyDescent="0.3">
      <c r="A217" s="169"/>
      <c r="C217" s="258" t="s">
        <v>196</v>
      </c>
      <c r="D217" s="259"/>
      <c r="E217" s="259"/>
      <c r="F217" s="259"/>
      <c r="G217" s="259"/>
      <c r="H217" s="259"/>
      <c r="I217" s="260"/>
      <c r="J217" s="75"/>
      <c r="K217" s="75"/>
      <c r="L217" s="258" t="s">
        <v>197</v>
      </c>
      <c r="M217" s="259"/>
      <c r="N217" s="259"/>
      <c r="O217" s="259"/>
      <c r="P217" s="259"/>
      <c r="Q217" s="259"/>
      <c r="R217" s="260"/>
    </row>
    <row r="218" spans="1:27" ht="60" x14ac:dyDescent="0.3">
      <c r="A218" s="95" t="s">
        <v>0</v>
      </c>
      <c r="B218" s="44" t="s">
        <v>1</v>
      </c>
      <c r="C218" s="44" t="s">
        <v>96</v>
      </c>
      <c r="D218" s="45" t="s">
        <v>97</v>
      </c>
      <c r="E218" s="45" t="s">
        <v>98</v>
      </c>
      <c r="F218" s="45" t="s">
        <v>99</v>
      </c>
      <c r="G218" s="46" t="s">
        <v>104</v>
      </c>
      <c r="H218" s="46" t="s">
        <v>105</v>
      </c>
      <c r="I218" s="46" t="s">
        <v>106</v>
      </c>
      <c r="J218" s="44" t="s">
        <v>100</v>
      </c>
      <c r="K218" s="44" t="s">
        <v>2</v>
      </c>
      <c r="L218" s="44" t="s">
        <v>101</v>
      </c>
      <c r="M218" s="45" t="s">
        <v>102</v>
      </c>
      <c r="N218" s="45" t="s">
        <v>103</v>
      </c>
      <c r="O218" s="46" t="s">
        <v>107</v>
      </c>
      <c r="P218" s="46" t="s">
        <v>108</v>
      </c>
      <c r="Q218" s="47" t="s">
        <v>109</v>
      </c>
      <c r="R218" s="96" t="s">
        <v>3</v>
      </c>
      <c r="S218" s="173" t="s">
        <v>110</v>
      </c>
      <c r="T218" s="173" t="s">
        <v>111</v>
      </c>
      <c r="U218" s="174" t="s">
        <v>112</v>
      </c>
      <c r="V218" s="174" t="s">
        <v>113</v>
      </c>
      <c r="W218" s="175" t="s">
        <v>114</v>
      </c>
      <c r="X218" s="175" t="s">
        <v>115</v>
      </c>
      <c r="Y218" s="176" t="s">
        <v>116</v>
      </c>
      <c r="Z218" s="176" t="s">
        <v>117</v>
      </c>
      <c r="AA218" s="145" t="s">
        <v>250</v>
      </c>
    </row>
    <row r="219" spans="1:27" ht="12.6" thickBot="1" x14ac:dyDescent="0.35">
      <c r="A219" s="93" t="s">
        <v>5</v>
      </c>
      <c r="B219" s="25">
        <v>2</v>
      </c>
      <c r="C219" s="25">
        <v>3</v>
      </c>
      <c r="D219" s="54">
        <v>4</v>
      </c>
      <c r="E219" s="54">
        <v>5</v>
      </c>
      <c r="F219" s="54">
        <v>6</v>
      </c>
      <c r="G219" s="55">
        <v>7</v>
      </c>
      <c r="H219" s="55">
        <v>8</v>
      </c>
      <c r="I219" s="55">
        <v>9</v>
      </c>
      <c r="J219" s="25">
        <v>10</v>
      </c>
      <c r="K219" s="25">
        <v>11</v>
      </c>
      <c r="L219" s="25">
        <v>12</v>
      </c>
      <c r="M219" s="54">
        <v>13</v>
      </c>
      <c r="N219" s="54">
        <v>14</v>
      </c>
      <c r="O219" s="55">
        <v>15</v>
      </c>
      <c r="P219" s="55">
        <v>16</v>
      </c>
      <c r="Q219" s="113">
        <v>17</v>
      </c>
      <c r="R219" s="114">
        <v>18</v>
      </c>
      <c r="S219" s="177" t="s">
        <v>188</v>
      </c>
      <c r="T219" s="177" t="s">
        <v>189</v>
      </c>
      <c r="U219" s="178" t="s">
        <v>190</v>
      </c>
      <c r="V219" s="179" t="s">
        <v>191</v>
      </c>
      <c r="W219" s="180" t="s">
        <v>192</v>
      </c>
      <c r="X219" s="180" t="s">
        <v>193</v>
      </c>
      <c r="Y219" s="180" t="s">
        <v>194</v>
      </c>
      <c r="Z219" s="180" t="s">
        <v>195</v>
      </c>
      <c r="AA219" s="213">
        <v>27</v>
      </c>
    </row>
    <row r="220" spans="1:27" ht="12" customHeight="1" thickBot="1" x14ac:dyDescent="0.35">
      <c r="A220" s="92" t="s">
        <v>4</v>
      </c>
      <c r="B220" s="140">
        <v>80</v>
      </c>
      <c r="C220" s="170"/>
      <c r="D220" s="170"/>
      <c r="E220" s="170"/>
      <c r="F220" s="170"/>
      <c r="G220" s="170"/>
      <c r="H220" s="170"/>
      <c r="I220" s="170"/>
      <c r="J220" s="170"/>
      <c r="K220" s="170"/>
      <c r="L220" s="170"/>
      <c r="M220" s="170"/>
      <c r="N220" s="170"/>
      <c r="O220" s="170"/>
      <c r="P220" s="170"/>
      <c r="Q220" s="170"/>
      <c r="R220" s="170"/>
      <c r="S220" s="170"/>
      <c r="T220" s="170"/>
      <c r="U220" s="170"/>
      <c r="V220" s="170"/>
      <c r="W220" s="170"/>
      <c r="X220" s="170"/>
      <c r="Y220" s="170"/>
      <c r="Z220" s="170"/>
      <c r="AA220" s="144"/>
    </row>
    <row r="221" spans="1:27" ht="36" x14ac:dyDescent="0.3">
      <c r="A221" s="44" t="s">
        <v>14</v>
      </c>
      <c r="B221" s="4" t="s">
        <v>39</v>
      </c>
      <c r="C221" s="27" t="s">
        <v>21</v>
      </c>
      <c r="D221" s="37">
        <v>1</v>
      </c>
      <c r="E221" s="67">
        <v>5</v>
      </c>
      <c r="F221" s="37">
        <v>10</v>
      </c>
      <c r="G221" s="39">
        <v>100</v>
      </c>
      <c r="H221" s="69">
        <v>150</v>
      </c>
      <c r="I221" s="39">
        <v>80</v>
      </c>
      <c r="J221" s="144" t="s">
        <v>314</v>
      </c>
      <c r="K221" s="13" t="s">
        <v>465</v>
      </c>
      <c r="L221" s="81">
        <v>10</v>
      </c>
      <c r="M221" s="67">
        <v>5</v>
      </c>
      <c r="N221" s="37">
        <v>10</v>
      </c>
      <c r="O221" s="69">
        <v>150</v>
      </c>
      <c r="P221" s="39">
        <v>80</v>
      </c>
      <c r="Q221" s="1">
        <v>13.35</v>
      </c>
      <c r="R221" s="115">
        <v>0.08</v>
      </c>
      <c r="S221" s="40">
        <f t="shared" ref="S221:S222" si="93">ROUND(M221*Q221,2)</f>
        <v>66.75</v>
      </c>
      <c r="T221" s="41">
        <f t="shared" ref="T221:T222" si="94">ROUND(S221+S221*R221,2)</f>
        <v>72.09</v>
      </c>
      <c r="U221" s="41">
        <f t="shared" ref="U221:U222" si="95">ROUND(N221*Q221,2)</f>
        <v>133.5</v>
      </c>
      <c r="V221" s="42">
        <f t="shared" ref="V221:V222" si="96">ROUND(U221+U221*R221,2)</f>
        <v>144.18</v>
      </c>
      <c r="W221" s="43">
        <f t="shared" ref="W221:W222" si="97">ROUND(O221*Q221,2)</f>
        <v>2002.5</v>
      </c>
      <c r="X221" s="43">
        <f t="shared" ref="X221:X222" si="98">ROUND(W221+W221*R221,2)</f>
        <v>2162.6999999999998</v>
      </c>
      <c r="Y221" s="43">
        <f t="shared" ref="Y221:Y222" si="99">ROUND(P221*Q221,2)</f>
        <v>1068</v>
      </c>
      <c r="Z221" s="43">
        <f t="shared" ref="Z221:Z222" si="100">ROUND(Y221+Y221*R221,2)</f>
        <v>1153.44</v>
      </c>
      <c r="AA221" s="144" t="s">
        <v>467</v>
      </c>
    </row>
    <row r="222" spans="1:27" ht="36.6" thickBot="1" x14ac:dyDescent="0.35">
      <c r="A222" s="44" t="s">
        <v>122</v>
      </c>
      <c r="B222" s="4" t="s">
        <v>40</v>
      </c>
      <c r="C222" s="27" t="s">
        <v>21</v>
      </c>
      <c r="D222" s="37">
        <v>25</v>
      </c>
      <c r="E222" s="67">
        <v>120</v>
      </c>
      <c r="F222" s="37">
        <v>60</v>
      </c>
      <c r="G222" s="39">
        <v>35</v>
      </c>
      <c r="H222" s="69">
        <v>75</v>
      </c>
      <c r="I222" s="39">
        <v>50</v>
      </c>
      <c r="J222" s="144" t="s">
        <v>314</v>
      </c>
      <c r="K222" s="13" t="s">
        <v>466</v>
      </c>
      <c r="L222" s="81">
        <v>10</v>
      </c>
      <c r="M222" s="67">
        <v>120</v>
      </c>
      <c r="N222" s="37">
        <v>60</v>
      </c>
      <c r="O222" s="69">
        <v>75</v>
      </c>
      <c r="P222" s="39">
        <v>50</v>
      </c>
      <c r="Q222" s="1">
        <v>14.8</v>
      </c>
      <c r="R222" s="115">
        <v>0.08</v>
      </c>
      <c r="S222" s="181">
        <f t="shared" si="93"/>
        <v>1776</v>
      </c>
      <c r="T222" s="182">
        <f t="shared" si="94"/>
        <v>1918.08</v>
      </c>
      <c r="U222" s="182">
        <f t="shared" si="95"/>
        <v>888</v>
      </c>
      <c r="V222" s="183">
        <f t="shared" si="96"/>
        <v>959.04</v>
      </c>
      <c r="W222" s="184">
        <f t="shared" si="97"/>
        <v>1110</v>
      </c>
      <c r="X222" s="184">
        <f t="shared" si="98"/>
        <v>1198.8</v>
      </c>
      <c r="Y222" s="184">
        <f t="shared" si="99"/>
        <v>740</v>
      </c>
      <c r="Z222" s="184">
        <f t="shared" si="100"/>
        <v>799.2</v>
      </c>
      <c r="AA222" s="144" t="s">
        <v>468</v>
      </c>
    </row>
    <row r="223" spans="1:27" ht="14.4" thickBot="1" x14ac:dyDescent="0.35">
      <c r="A223" s="171" t="s">
        <v>216</v>
      </c>
      <c r="B223" s="171"/>
      <c r="C223" s="171"/>
      <c r="D223" s="171"/>
      <c r="E223" s="171"/>
      <c r="F223" s="171"/>
      <c r="G223" s="171"/>
      <c r="H223" s="171"/>
      <c r="I223" s="171"/>
      <c r="J223" s="171"/>
      <c r="K223" s="171"/>
      <c r="L223" s="171"/>
      <c r="R223" s="119" t="s">
        <v>187</v>
      </c>
      <c r="S223" s="76">
        <f t="shared" ref="S223:Z223" si="101">SUM(S221:S222)</f>
        <v>1842.75</v>
      </c>
      <c r="T223" s="76">
        <f t="shared" si="101"/>
        <v>1990.1699999999998</v>
      </c>
      <c r="U223" s="76">
        <f t="shared" si="101"/>
        <v>1021.5</v>
      </c>
      <c r="V223" s="76">
        <f t="shared" si="101"/>
        <v>1103.22</v>
      </c>
      <c r="W223" s="76">
        <f t="shared" si="101"/>
        <v>3112.5</v>
      </c>
      <c r="X223" s="76">
        <f t="shared" si="101"/>
        <v>3361.5</v>
      </c>
      <c r="Y223" s="76">
        <f t="shared" si="101"/>
        <v>1808</v>
      </c>
      <c r="Z223" s="76">
        <f t="shared" si="101"/>
        <v>1952.64</v>
      </c>
    </row>
    <row r="224" spans="1:27" ht="14.4" customHeight="1" thickBot="1" x14ac:dyDescent="0.35">
      <c r="A224" s="171" t="s">
        <v>217</v>
      </c>
      <c r="B224" s="172"/>
      <c r="C224" s="172"/>
      <c r="D224" s="172"/>
      <c r="E224" s="172"/>
      <c r="F224" s="172"/>
      <c r="G224" s="172"/>
      <c r="H224" s="172"/>
      <c r="I224" s="172"/>
      <c r="J224" s="172"/>
      <c r="K224" s="172"/>
      <c r="L224" s="172"/>
      <c r="T224" s="86" t="s">
        <v>209</v>
      </c>
    </row>
    <row r="225" spans="1:27" ht="15" customHeight="1" thickBot="1" x14ac:dyDescent="0.35">
      <c r="L225" s="86"/>
      <c r="Q225" s="167"/>
      <c r="R225" s="86"/>
      <c r="S225" s="262" t="s">
        <v>408</v>
      </c>
      <c r="T225" s="263"/>
      <c r="U225" s="263"/>
      <c r="V225" s="263"/>
      <c r="W225" s="263"/>
      <c r="X225" s="263"/>
      <c r="Y225" s="263"/>
      <c r="Z225" s="264"/>
    </row>
    <row r="226" spans="1:27" ht="12" customHeight="1" x14ac:dyDescent="0.3">
      <c r="A226" s="169"/>
      <c r="J226" s="75"/>
      <c r="K226" s="75"/>
      <c r="L226" s="86"/>
      <c r="S226" s="252" t="s">
        <v>199</v>
      </c>
      <c r="T226" s="253"/>
      <c r="U226" s="252" t="s">
        <v>200</v>
      </c>
      <c r="V226" s="253"/>
      <c r="W226" s="252" t="s">
        <v>201</v>
      </c>
      <c r="X226" s="253"/>
      <c r="Y226" s="252" t="s">
        <v>202</v>
      </c>
      <c r="Z226" s="253"/>
    </row>
    <row r="227" spans="1:27" x14ac:dyDescent="0.3">
      <c r="A227" s="169"/>
      <c r="J227" s="75"/>
      <c r="K227" s="75"/>
      <c r="L227" s="86"/>
      <c r="S227" s="52" t="s">
        <v>203</v>
      </c>
      <c r="T227" s="53" t="s">
        <v>204</v>
      </c>
      <c r="U227" s="52" t="s">
        <v>203</v>
      </c>
      <c r="V227" s="53" t="s">
        <v>204</v>
      </c>
      <c r="W227" s="52" t="s">
        <v>203</v>
      </c>
      <c r="X227" s="53" t="s">
        <v>204</v>
      </c>
      <c r="Y227" s="52" t="s">
        <v>203</v>
      </c>
      <c r="Z227" s="53" t="s">
        <v>204</v>
      </c>
    </row>
    <row r="228" spans="1:27" ht="12.6" thickBot="1" x14ac:dyDescent="0.35">
      <c r="J228" s="75"/>
      <c r="K228" s="75"/>
      <c r="L228" s="86"/>
      <c r="Q228" s="167"/>
      <c r="R228" s="86"/>
      <c r="S228" s="60">
        <f>S223</f>
        <v>1842.75</v>
      </c>
      <c r="T228" s="59">
        <f>W223</f>
        <v>3112.5</v>
      </c>
      <c r="U228" s="60">
        <f>T223</f>
        <v>1990.1699999999998</v>
      </c>
      <c r="V228" s="59">
        <f>X223</f>
        <v>3361.5</v>
      </c>
      <c r="W228" s="60">
        <f>U223</f>
        <v>1021.5</v>
      </c>
      <c r="X228" s="59">
        <f>Y223</f>
        <v>1808</v>
      </c>
      <c r="Y228" s="60">
        <f>V223</f>
        <v>1103.22</v>
      </c>
      <c r="Z228" s="59">
        <f>Z223</f>
        <v>1952.64</v>
      </c>
    </row>
    <row r="229" spans="1:27" ht="15" customHeight="1" thickBot="1" x14ac:dyDescent="0.35">
      <c r="S229" s="254">
        <f>S228+T228</f>
        <v>4955.25</v>
      </c>
      <c r="T229" s="255"/>
      <c r="U229" s="256">
        <f>U228+V228</f>
        <v>5351.67</v>
      </c>
      <c r="V229" s="255"/>
      <c r="W229" s="256">
        <f>W228+X228</f>
        <v>2829.5</v>
      </c>
      <c r="X229" s="255"/>
      <c r="Y229" s="256">
        <f>Y228+Z228</f>
        <v>3055.86</v>
      </c>
      <c r="Z229" s="257"/>
    </row>
    <row r="230" spans="1:27" x14ac:dyDescent="0.3">
      <c r="R230" s="90"/>
      <c r="S230" s="158"/>
      <c r="T230" s="158"/>
      <c r="U230" s="158"/>
      <c r="V230" s="158"/>
      <c r="W230" s="158"/>
      <c r="X230" s="158"/>
      <c r="Y230" s="158"/>
      <c r="Z230" s="158"/>
    </row>
    <row r="231" spans="1:27" ht="13.5" customHeight="1" x14ac:dyDescent="0.3">
      <c r="C231" s="258" t="s">
        <v>196</v>
      </c>
      <c r="D231" s="259"/>
      <c r="E231" s="259"/>
      <c r="F231" s="259"/>
      <c r="G231" s="259"/>
      <c r="H231" s="259"/>
      <c r="I231" s="260"/>
      <c r="L231" s="258" t="s">
        <v>197</v>
      </c>
      <c r="M231" s="259"/>
      <c r="N231" s="259"/>
      <c r="O231" s="259"/>
      <c r="P231" s="259"/>
      <c r="Q231" s="259"/>
      <c r="R231" s="260"/>
    </row>
    <row r="232" spans="1:27" ht="60" x14ac:dyDescent="0.3">
      <c r="A232" s="95" t="s">
        <v>0</v>
      </c>
      <c r="B232" s="44" t="s">
        <v>1</v>
      </c>
      <c r="C232" s="44" t="s">
        <v>96</v>
      </c>
      <c r="D232" s="45" t="s">
        <v>97</v>
      </c>
      <c r="E232" s="45" t="s">
        <v>98</v>
      </c>
      <c r="F232" s="45" t="s">
        <v>99</v>
      </c>
      <c r="G232" s="46" t="s">
        <v>104</v>
      </c>
      <c r="H232" s="46" t="s">
        <v>105</v>
      </c>
      <c r="I232" s="46" t="s">
        <v>106</v>
      </c>
      <c r="J232" s="44" t="s">
        <v>100</v>
      </c>
      <c r="K232" s="44" t="s">
        <v>2</v>
      </c>
      <c r="L232" s="44" t="s">
        <v>101</v>
      </c>
      <c r="M232" s="45" t="s">
        <v>102</v>
      </c>
      <c r="N232" s="45" t="s">
        <v>103</v>
      </c>
      <c r="O232" s="46" t="s">
        <v>107</v>
      </c>
      <c r="P232" s="46" t="s">
        <v>108</v>
      </c>
      <c r="Q232" s="47" t="s">
        <v>109</v>
      </c>
      <c r="R232" s="96" t="s">
        <v>3</v>
      </c>
      <c r="S232" s="48" t="s">
        <v>110</v>
      </c>
      <c r="T232" s="48" t="s">
        <v>111</v>
      </c>
      <c r="U232" s="49" t="s">
        <v>112</v>
      </c>
      <c r="V232" s="49" t="s">
        <v>113</v>
      </c>
      <c r="W232" s="50" t="s">
        <v>114</v>
      </c>
      <c r="X232" s="50" t="s">
        <v>115</v>
      </c>
      <c r="Y232" s="51" t="s">
        <v>116</v>
      </c>
      <c r="Z232" s="51" t="s">
        <v>117</v>
      </c>
      <c r="AA232" s="145" t="s">
        <v>250</v>
      </c>
    </row>
    <row r="233" spans="1:27" ht="12.6" thickBot="1" x14ac:dyDescent="0.35">
      <c r="A233" s="93" t="s">
        <v>5</v>
      </c>
      <c r="B233" s="25">
        <v>2</v>
      </c>
      <c r="C233" s="25">
        <v>3</v>
      </c>
      <c r="D233" s="54">
        <v>4</v>
      </c>
      <c r="E233" s="54">
        <v>5</v>
      </c>
      <c r="F233" s="54">
        <v>6</v>
      </c>
      <c r="G233" s="55">
        <v>7</v>
      </c>
      <c r="H233" s="55">
        <v>8</v>
      </c>
      <c r="I233" s="55">
        <v>9</v>
      </c>
      <c r="J233" s="25">
        <v>10</v>
      </c>
      <c r="K233" s="25">
        <v>11</v>
      </c>
      <c r="L233" s="25">
        <v>12</v>
      </c>
      <c r="M233" s="54">
        <v>13</v>
      </c>
      <c r="N233" s="54">
        <v>14</v>
      </c>
      <c r="O233" s="55">
        <v>15</v>
      </c>
      <c r="P233" s="55">
        <v>16</v>
      </c>
      <c r="Q233" s="113">
        <v>17</v>
      </c>
      <c r="R233" s="114">
        <v>18</v>
      </c>
      <c r="S233" s="56" t="s">
        <v>188</v>
      </c>
      <c r="T233" s="56" t="s">
        <v>189</v>
      </c>
      <c r="U233" s="54" t="s">
        <v>190</v>
      </c>
      <c r="V233" s="57" t="s">
        <v>191</v>
      </c>
      <c r="W233" s="58" t="s">
        <v>192</v>
      </c>
      <c r="X233" s="58" t="s">
        <v>193</v>
      </c>
      <c r="Y233" s="58" t="s">
        <v>194</v>
      </c>
      <c r="Z233" s="58" t="s">
        <v>195</v>
      </c>
      <c r="AA233" s="213">
        <v>27</v>
      </c>
    </row>
    <row r="234" spans="1:27" ht="12" customHeight="1" thickBot="1" x14ac:dyDescent="0.35">
      <c r="A234" s="92" t="s">
        <v>4</v>
      </c>
      <c r="B234" s="140">
        <v>124</v>
      </c>
      <c r="C234" s="170"/>
      <c r="D234" s="170"/>
      <c r="E234" s="170"/>
      <c r="F234" s="170"/>
      <c r="G234" s="170"/>
      <c r="H234" s="170"/>
      <c r="I234" s="170"/>
      <c r="J234" s="170"/>
      <c r="K234" s="170"/>
      <c r="L234" s="170"/>
      <c r="M234" s="170"/>
      <c r="N234" s="170"/>
      <c r="O234" s="170"/>
      <c r="P234" s="170"/>
      <c r="Q234" s="170"/>
      <c r="R234" s="170"/>
      <c r="S234" s="170"/>
      <c r="T234" s="170"/>
      <c r="U234" s="170"/>
      <c r="V234" s="170"/>
      <c r="W234" s="170"/>
      <c r="X234" s="170"/>
      <c r="Y234" s="170"/>
      <c r="Z234" s="170"/>
      <c r="AA234" s="144"/>
    </row>
    <row r="235" spans="1:27" ht="204" x14ac:dyDescent="0.3">
      <c r="A235" s="97" t="s">
        <v>14</v>
      </c>
      <c r="B235" s="33" t="s">
        <v>83</v>
      </c>
      <c r="C235" s="12" t="s">
        <v>7</v>
      </c>
      <c r="D235" s="37">
        <v>500</v>
      </c>
      <c r="E235" s="67">
        <v>3000</v>
      </c>
      <c r="F235" s="37">
        <v>1500</v>
      </c>
      <c r="G235" s="39">
        <v>500</v>
      </c>
      <c r="H235" s="69">
        <v>1000</v>
      </c>
      <c r="I235" s="39">
        <v>1000</v>
      </c>
      <c r="J235" s="144" t="s">
        <v>315</v>
      </c>
      <c r="K235" s="80" t="s">
        <v>282</v>
      </c>
      <c r="L235" s="81">
        <v>1</v>
      </c>
      <c r="M235" s="67">
        <v>3000</v>
      </c>
      <c r="N235" s="37">
        <v>1500</v>
      </c>
      <c r="O235" s="69">
        <v>1000</v>
      </c>
      <c r="P235" s="39">
        <v>1000</v>
      </c>
      <c r="Q235" s="98">
        <v>5.2</v>
      </c>
      <c r="R235" s="116">
        <v>0.05</v>
      </c>
      <c r="S235" s="40">
        <f t="shared" ref="S235" si="102">ROUND(M235*Q235,2)</f>
        <v>15600</v>
      </c>
      <c r="T235" s="41">
        <f t="shared" ref="T235" si="103">ROUND(S235+S235*R235,2)</f>
        <v>16380</v>
      </c>
      <c r="U235" s="41">
        <f t="shared" ref="U235" si="104">ROUND(N235*Q235,2)</f>
        <v>7800</v>
      </c>
      <c r="V235" s="42">
        <f t="shared" ref="V235" si="105">ROUND(U235+U235*R235,2)</f>
        <v>8190</v>
      </c>
      <c r="W235" s="43">
        <f t="shared" ref="W235" si="106">ROUND(O235*Q235,2)</f>
        <v>5200</v>
      </c>
      <c r="X235" s="43">
        <f t="shared" ref="X235" si="107">ROUND(W235+W235*R235,2)</f>
        <v>5460</v>
      </c>
      <c r="Y235" s="43">
        <f t="shared" ref="Y235" si="108">ROUND(P235*Q235,2)</f>
        <v>5200</v>
      </c>
      <c r="Z235" s="43">
        <f t="shared" ref="Z235" si="109">ROUND(Y235+Y235*R235,2)</f>
        <v>5460</v>
      </c>
      <c r="AA235" s="144" t="s">
        <v>469</v>
      </c>
    </row>
    <row r="236" spans="1:27" ht="14.4" thickBot="1" x14ac:dyDescent="0.35">
      <c r="A236" s="171" t="s">
        <v>216</v>
      </c>
      <c r="B236" s="171"/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R236" s="125" t="s">
        <v>187</v>
      </c>
      <c r="S236" s="85">
        <f>SUM(S235)</f>
        <v>15600</v>
      </c>
      <c r="T236" s="85">
        <f t="shared" ref="T236" si="110">SUM(T235)</f>
        <v>16380</v>
      </c>
      <c r="U236" s="85">
        <f t="shared" ref="U236" si="111">SUM(U235)</f>
        <v>7800</v>
      </c>
      <c r="V236" s="85">
        <f t="shared" ref="V236" si="112">SUM(V235)</f>
        <v>8190</v>
      </c>
      <c r="W236" s="85">
        <f t="shared" ref="W236" si="113">SUM(W235)</f>
        <v>5200</v>
      </c>
      <c r="X236" s="85">
        <f t="shared" ref="X236" si="114">SUM(X235)</f>
        <v>5460</v>
      </c>
      <c r="Y236" s="85">
        <f t="shared" ref="Y236" si="115">SUM(Y235)</f>
        <v>5200</v>
      </c>
      <c r="Z236" s="85">
        <f t="shared" ref="Z236" si="116">SUM(Z235)</f>
        <v>5460</v>
      </c>
    </row>
    <row r="237" spans="1:27" ht="14.4" customHeight="1" thickBot="1" x14ac:dyDescent="0.35">
      <c r="A237" s="171" t="s">
        <v>217</v>
      </c>
      <c r="B237" s="172"/>
      <c r="C237" s="172"/>
      <c r="D237" s="172"/>
      <c r="E237" s="172"/>
      <c r="F237" s="172"/>
      <c r="G237" s="172"/>
      <c r="H237" s="172"/>
      <c r="I237" s="172"/>
      <c r="J237" s="172"/>
      <c r="K237" s="172"/>
      <c r="L237" s="172"/>
      <c r="Q237" s="167"/>
      <c r="R237" s="86"/>
      <c r="T237" s="86" t="s">
        <v>209</v>
      </c>
    </row>
    <row r="238" spans="1:27" ht="15" customHeight="1" thickBot="1" x14ac:dyDescent="0.35">
      <c r="S238" s="262" t="s">
        <v>409</v>
      </c>
      <c r="T238" s="263"/>
      <c r="U238" s="263"/>
      <c r="V238" s="263"/>
      <c r="W238" s="263"/>
      <c r="X238" s="263"/>
      <c r="Y238" s="263"/>
      <c r="Z238" s="264"/>
    </row>
    <row r="239" spans="1:27" ht="12" customHeight="1" x14ac:dyDescent="0.3">
      <c r="S239" s="252" t="s">
        <v>199</v>
      </c>
      <c r="T239" s="253"/>
      <c r="U239" s="252" t="s">
        <v>200</v>
      </c>
      <c r="V239" s="253"/>
      <c r="W239" s="252" t="s">
        <v>201</v>
      </c>
      <c r="X239" s="253"/>
      <c r="Y239" s="252" t="s">
        <v>202</v>
      </c>
      <c r="Z239" s="253"/>
    </row>
    <row r="240" spans="1:27" x14ac:dyDescent="0.3">
      <c r="A240" s="169"/>
      <c r="J240" s="75"/>
      <c r="K240" s="75"/>
      <c r="L240" s="86"/>
      <c r="S240" s="52" t="s">
        <v>203</v>
      </c>
      <c r="T240" s="53" t="s">
        <v>204</v>
      </c>
      <c r="U240" s="52" t="s">
        <v>203</v>
      </c>
      <c r="V240" s="53" t="s">
        <v>204</v>
      </c>
      <c r="W240" s="52" t="s">
        <v>203</v>
      </c>
      <c r="X240" s="53" t="s">
        <v>204</v>
      </c>
      <c r="Y240" s="52" t="s">
        <v>203</v>
      </c>
      <c r="Z240" s="53" t="s">
        <v>204</v>
      </c>
    </row>
    <row r="241" spans="1:27" ht="12.6" thickBot="1" x14ac:dyDescent="0.35">
      <c r="A241" s="169"/>
      <c r="J241" s="75"/>
      <c r="K241" s="75"/>
      <c r="L241" s="86"/>
      <c r="S241" s="60">
        <f>S236</f>
        <v>15600</v>
      </c>
      <c r="T241" s="59">
        <f>W236</f>
        <v>5200</v>
      </c>
      <c r="U241" s="60">
        <f>T236</f>
        <v>16380</v>
      </c>
      <c r="V241" s="59">
        <f>X236</f>
        <v>5460</v>
      </c>
      <c r="W241" s="60">
        <f>U236</f>
        <v>7800</v>
      </c>
      <c r="X241" s="59">
        <f>Y236</f>
        <v>5200</v>
      </c>
      <c r="Y241" s="60">
        <f>V236</f>
        <v>8190</v>
      </c>
      <c r="Z241" s="59">
        <f>Z236</f>
        <v>5460</v>
      </c>
    </row>
    <row r="242" spans="1:27" ht="15" customHeight="1" thickBot="1" x14ac:dyDescent="0.35">
      <c r="S242" s="254">
        <f>S241+T241</f>
        <v>20800</v>
      </c>
      <c r="T242" s="255"/>
      <c r="U242" s="256">
        <f>U241+V241</f>
        <v>21840</v>
      </c>
      <c r="V242" s="255"/>
      <c r="W242" s="256">
        <f>W241+X241</f>
        <v>13000</v>
      </c>
      <c r="X242" s="255"/>
      <c r="Y242" s="256">
        <f>Y241+Z241</f>
        <v>13650</v>
      </c>
      <c r="Z242" s="257"/>
    </row>
    <row r="243" spans="1:27" x14ac:dyDescent="0.3">
      <c r="R243" s="90"/>
      <c r="S243" s="158"/>
      <c r="T243" s="158"/>
      <c r="U243" s="158"/>
      <c r="V243" s="158"/>
      <c r="W243" s="158"/>
      <c r="X243" s="157"/>
      <c r="Y243" s="158"/>
      <c r="Z243" s="158"/>
    </row>
    <row r="244" spans="1:27" ht="13.5" customHeight="1" x14ac:dyDescent="0.3">
      <c r="C244" s="258" t="s">
        <v>196</v>
      </c>
      <c r="D244" s="259"/>
      <c r="E244" s="259"/>
      <c r="F244" s="259"/>
      <c r="G244" s="259"/>
      <c r="H244" s="259"/>
      <c r="I244" s="260"/>
      <c r="L244" s="258" t="s">
        <v>197</v>
      </c>
      <c r="M244" s="259"/>
      <c r="N244" s="259"/>
      <c r="O244" s="259"/>
      <c r="P244" s="259"/>
      <c r="Q244" s="259"/>
      <c r="R244" s="260"/>
    </row>
    <row r="245" spans="1:27" ht="60" x14ac:dyDescent="0.3">
      <c r="A245" s="95" t="s">
        <v>0</v>
      </c>
      <c r="B245" s="44" t="s">
        <v>1</v>
      </c>
      <c r="C245" s="44" t="s">
        <v>96</v>
      </c>
      <c r="D245" s="45" t="s">
        <v>97</v>
      </c>
      <c r="E245" s="45" t="s">
        <v>98</v>
      </c>
      <c r="F245" s="45" t="s">
        <v>99</v>
      </c>
      <c r="G245" s="46" t="s">
        <v>104</v>
      </c>
      <c r="H245" s="46" t="s">
        <v>105</v>
      </c>
      <c r="I245" s="46" t="s">
        <v>106</v>
      </c>
      <c r="J245" s="44" t="s">
        <v>100</v>
      </c>
      <c r="K245" s="44" t="s">
        <v>2</v>
      </c>
      <c r="L245" s="44" t="s">
        <v>101</v>
      </c>
      <c r="M245" s="45" t="s">
        <v>102</v>
      </c>
      <c r="N245" s="45" t="s">
        <v>103</v>
      </c>
      <c r="O245" s="46" t="s">
        <v>107</v>
      </c>
      <c r="P245" s="46" t="s">
        <v>108</v>
      </c>
      <c r="Q245" s="47" t="s">
        <v>109</v>
      </c>
      <c r="R245" s="96" t="s">
        <v>3</v>
      </c>
      <c r="S245" s="48" t="s">
        <v>110</v>
      </c>
      <c r="T245" s="48" t="s">
        <v>111</v>
      </c>
      <c r="U245" s="49" t="s">
        <v>112</v>
      </c>
      <c r="V245" s="49" t="s">
        <v>113</v>
      </c>
      <c r="W245" s="50" t="s">
        <v>114</v>
      </c>
      <c r="X245" s="50" t="s">
        <v>115</v>
      </c>
      <c r="Y245" s="51" t="s">
        <v>116</v>
      </c>
      <c r="Z245" s="51" t="s">
        <v>117</v>
      </c>
      <c r="AA245" s="145" t="s">
        <v>250</v>
      </c>
    </row>
    <row r="246" spans="1:27" ht="12.6" thickBot="1" x14ac:dyDescent="0.35">
      <c r="A246" s="93" t="s">
        <v>5</v>
      </c>
      <c r="B246" s="25">
        <v>2</v>
      </c>
      <c r="C246" s="25">
        <v>3</v>
      </c>
      <c r="D246" s="54">
        <v>4</v>
      </c>
      <c r="E246" s="54">
        <v>5</v>
      </c>
      <c r="F246" s="54">
        <v>6</v>
      </c>
      <c r="G246" s="55">
        <v>7</v>
      </c>
      <c r="H246" s="55">
        <v>8</v>
      </c>
      <c r="I246" s="55">
        <v>9</v>
      </c>
      <c r="J246" s="25">
        <v>10</v>
      </c>
      <c r="K246" s="25">
        <v>11</v>
      </c>
      <c r="L246" s="25">
        <v>12</v>
      </c>
      <c r="M246" s="54">
        <v>13</v>
      </c>
      <c r="N246" s="54">
        <v>14</v>
      </c>
      <c r="O246" s="55">
        <v>15</v>
      </c>
      <c r="P246" s="55">
        <v>16</v>
      </c>
      <c r="Q246" s="113">
        <v>17</v>
      </c>
      <c r="R246" s="114">
        <v>18</v>
      </c>
      <c r="S246" s="56" t="s">
        <v>188</v>
      </c>
      <c r="T246" s="56" t="s">
        <v>189</v>
      </c>
      <c r="U246" s="54" t="s">
        <v>190</v>
      </c>
      <c r="V246" s="57" t="s">
        <v>191</v>
      </c>
      <c r="W246" s="58" t="s">
        <v>192</v>
      </c>
      <c r="X246" s="58" t="s">
        <v>193</v>
      </c>
      <c r="Y246" s="58" t="s">
        <v>194</v>
      </c>
      <c r="Z246" s="58" t="s">
        <v>195</v>
      </c>
      <c r="AA246" s="213">
        <v>27</v>
      </c>
    </row>
    <row r="247" spans="1:27" ht="12" customHeight="1" thickBot="1" x14ac:dyDescent="0.35">
      <c r="A247" s="92" t="s">
        <v>4</v>
      </c>
      <c r="B247" s="140">
        <v>126</v>
      </c>
      <c r="C247" s="170"/>
      <c r="D247" s="170"/>
      <c r="E247" s="170"/>
      <c r="F247" s="170"/>
      <c r="G247" s="170"/>
      <c r="H247" s="170"/>
      <c r="I247" s="170"/>
      <c r="J247" s="170"/>
      <c r="K247" s="170"/>
      <c r="L247" s="170"/>
      <c r="M247" s="170"/>
      <c r="N247" s="170"/>
      <c r="O247" s="170"/>
      <c r="P247" s="170"/>
      <c r="Q247" s="170"/>
      <c r="R247" s="170"/>
      <c r="S247" s="170"/>
      <c r="T247" s="170"/>
      <c r="U247" s="170"/>
      <c r="V247" s="170"/>
      <c r="W247" s="170"/>
      <c r="X247" s="170"/>
      <c r="Y247" s="170"/>
      <c r="Z247" s="170"/>
      <c r="AA247" s="144"/>
    </row>
    <row r="248" spans="1:27" ht="36" x14ac:dyDescent="0.3">
      <c r="A248" s="97" t="s">
        <v>14</v>
      </c>
      <c r="B248" s="19" t="s">
        <v>84</v>
      </c>
      <c r="C248" s="12" t="s">
        <v>21</v>
      </c>
      <c r="D248" s="37">
        <v>250</v>
      </c>
      <c r="E248" s="67">
        <v>800</v>
      </c>
      <c r="F248" s="37">
        <v>500</v>
      </c>
      <c r="G248" s="39">
        <v>300</v>
      </c>
      <c r="H248" s="69">
        <v>950</v>
      </c>
      <c r="I248" s="39">
        <v>600</v>
      </c>
      <c r="J248" s="144" t="s">
        <v>314</v>
      </c>
      <c r="K248" s="20" t="s">
        <v>470</v>
      </c>
      <c r="L248" s="81">
        <v>5</v>
      </c>
      <c r="M248" s="67">
        <v>800</v>
      </c>
      <c r="N248" s="37">
        <v>500</v>
      </c>
      <c r="O248" s="69">
        <v>950</v>
      </c>
      <c r="P248" s="39">
        <v>600</v>
      </c>
      <c r="Q248" s="98">
        <v>23.45</v>
      </c>
      <c r="R248" s="116">
        <v>0.08</v>
      </c>
      <c r="S248" s="40">
        <f t="shared" ref="S248" si="117">ROUND(M248*Q248,2)</f>
        <v>18760</v>
      </c>
      <c r="T248" s="41">
        <f t="shared" ref="T248" si="118">ROUND(S248+S248*R248,2)</f>
        <v>20260.8</v>
      </c>
      <c r="U248" s="41">
        <f t="shared" ref="U248" si="119">ROUND(N248*Q248,2)</f>
        <v>11725</v>
      </c>
      <c r="V248" s="42">
        <f t="shared" ref="V248" si="120">ROUND(U248+U248*R248,2)</f>
        <v>12663</v>
      </c>
      <c r="W248" s="43">
        <f t="shared" ref="W248" si="121">ROUND(O248*Q248,2)</f>
        <v>22277.5</v>
      </c>
      <c r="X248" s="43">
        <f t="shared" ref="X248" si="122">ROUND(W248+W248*R248,2)</f>
        <v>24059.7</v>
      </c>
      <c r="Y248" s="43">
        <f t="shared" ref="Y248" si="123">ROUND(P248*Q248,2)</f>
        <v>14070</v>
      </c>
      <c r="Z248" s="43">
        <f t="shared" ref="Z248" si="124">ROUND(Y248+Y248*R248,2)</f>
        <v>15195.6</v>
      </c>
      <c r="AA248" s="144" t="s">
        <v>471</v>
      </c>
    </row>
    <row r="249" spans="1:27" ht="14.4" thickBot="1" x14ac:dyDescent="0.35">
      <c r="A249" s="171" t="s">
        <v>216</v>
      </c>
      <c r="B249" s="171"/>
      <c r="C249" s="171"/>
      <c r="D249" s="171"/>
      <c r="E249" s="171"/>
      <c r="F249" s="171"/>
      <c r="G249" s="171"/>
      <c r="H249" s="171"/>
      <c r="I249" s="171"/>
      <c r="J249" s="171"/>
      <c r="K249" s="171"/>
      <c r="L249" s="171"/>
      <c r="R249" s="125" t="s">
        <v>187</v>
      </c>
      <c r="S249" s="85">
        <f>SUM(S248)</f>
        <v>18760</v>
      </c>
      <c r="T249" s="85">
        <f t="shared" ref="T249" si="125">SUM(T248)</f>
        <v>20260.8</v>
      </c>
      <c r="U249" s="85">
        <f t="shared" ref="U249" si="126">SUM(U248)</f>
        <v>11725</v>
      </c>
      <c r="V249" s="85">
        <f t="shared" ref="V249" si="127">SUM(V248)</f>
        <v>12663</v>
      </c>
      <c r="W249" s="85">
        <f t="shared" ref="W249" si="128">SUM(W248)</f>
        <v>22277.5</v>
      </c>
      <c r="X249" s="85">
        <f t="shared" ref="X249" si="129">SUM(X248)</f>
        <v>24059.7</v>
      </c>
      <c r="Y249" s="85">
        <f t="shared" ref="Y249" si="130">SUM(Y248)</f>
        <v>14070</v>
      </c>
      <c r="Z249" s="85">
        <f t="shared" ref="Z249" si="131">SUM(Z248)</f>
        <v>15195.6</v>
      </c>
    </row>
    <row r="250" spans="1:27" ht="14.4" customHeight="1" thickBot="1" x14ac:dyDescent="0.35">
      <c r="A250" s="171" t="s">
        <v>217</v>
      </c>
      <c r="B250" s="172"/>
      <c r="C250" s="172"/>
      <c r="D250" s="172"/>
      <c r="E250" s="172"/>
      <c r="F250" s="172"/>
      <c r="G250" s="172"/>
      <c r="H250" s="172"/>
      <c r="I250" s="172"/>
      <c r="J250" s="172"/>
      <c r="K250" s="172"/>
      <c r="L250" s="172"/>
      <c r="T250" s="86" t="s">
        <v>209</v>
      </c>
    </row>
    <row r="251" spans="1:27" ht="15" customHeight="1" thickBot="1" x14ac:dyDescent="0.35">
      <c r="J251" s="75"/>
      <c r="K251" s="75"/>
      <c r="L251" s="86"/>
      <c r="Q251" s="167"/>
      <c r="R251" s="86"/>
      <c r="S251" s="262" t="s">
        <v>410</v>
      </c>
      <c r="T251" s="263"/>
      <c r="U251" s="263"/>
      <c r="V251" s="263"/>
      <c r="W251" s="263"/>
      <c r="X251" s="263"/>
      <c r="Y251" s="263"/>
      <c r="Z251" s="264"/>
    </row>
    <row r="252" spans="1:27" ht="12" customHeight="1" x14ac:dyDescent="0.3">
      <c r="S252" s="252" t="s">
        <v>199</v>
      </c>
      <c r="T252" s="253"/>
      <c r="U252" s="252" t="s">
        <v>200</v>
      </c>
      <c r="V252" s="253"/>
      <c r="W252" s="252" t="s">
        <v>201</v>
      </c>
      <c r="X252" s="253"/>
      <c r="Y252" s="252" t="s">
        <v>202</v>
      </c>
      <c r="Z252" s="253"/>
    </row>
    <row r="253" spans="1:27" x14ac:dyDescent="0.3">
      <c r="S253" s="52" t="s">
        <v>203</v>
      </c>
      <c r="T253" s="53" t="s">
        <v>204</v>
      </c>
      <c r="U253" s="52" t="s">
        <v>203</v>
      </c>
      <c r="V253" s="53" t="s">
        <v>204</v>
      </c>
      <c r="W253" s="52" t="s">
        <v>203</v>
      </c>
      <c r="X253" s="53" t="s">
        <v>204</v>
      </c>
      <c r="Y253" s="52" t="s">
        <v>203</v>
      </c>
      <c r="Z253" s="53" t="s">
        <v>204</v>
      </c>
    </row>
    <row r="254" spans="1:27" ht="12.6" thickBot="1" x14ac:dyDescent="0.35">
      <c r="S254" s="60">
        <f>S249</f>
        <v>18760</v>
      </c>
      <c r="T254" s="59">
        <f>W249</f>
        <v>22277.5</v>
      </c>
      <c r="U254" s="60">
        <f>T249</f>
        <v>20260.8</v>
      </c>
      <c r="V254" s="59">
        <f>X249</f>
        <v>24059.7</v>
      </c>
      <c r="W254" s="60">
        <f>U249</f>
        <v>11725</v>
      </c>
      <c r="X254" s="59">
        <f>Y249</f>
        <v>14070</v>
      </c>
      <c r="Y254" s="60">
        <f>V249</f>
        <v>12663</v>
      </c>
      <c r="Z254" s="59">
        <f>Z249</f>
        <v>15195.6</v>
      </c>
    </row>
    <row r="255" spans="1:27" ht="15" customHeight="1" thickBot="1" x14ac:dyDescent="0.35">
      <c r="S255" s="254">
        <f>S254+T254</f>
        <v>41037.5</v>
      </c>
      <c r="T255" s="255"/>
      <c r="U255" s="256">
        <f>U254+V254</f>
        <v>44320.5</v>
      </c>
      <c r="V255" s="255"/>
      <c r="W255" s="256">
        <f>W254+X254</f>
        <v>25795</v>
      </c>
      <c r="X255" s="255"/>
      <c r="Y255" s="256">
        <f>Y254+Z254</f>
        <v>27858.6</v>
      </c>
      <c r="Z255" s="257"/>
    </row>
    <row r="256" spans="1:27" x14ac:dyDescent="0.3">
      <c r="K256" s="162" t="s">
        <v>213</v>
      </c>
    </row>
    <row r="257" spans="1:27" x14ac:dyDescent="0.3">
      <c r="C257" s="258" t="s">
        <v>196</v>
      </c>
      <c r="D257" s="259"/>
      <c r="E257" s="259"/>
      <c r="F257" s="259"/>
      <c r="G257" s="259"/>
      <c r="H257" s="259"/>
      <c r="I257" s="260"/>
      <c r="L257" s="258" t="s">
        <v>197</v>
      </c>
      <c r="M257" s="259"/>
      <c r="N257" s="259"/>
      <c r="O257" s="259"/>
      <c r="P257" s="259"/>
      <c r="Q257" s="259"/>
      <c r="R257" s="260"/>
    </row>
    <row r="258" spans="1:27" ht="60" x14ac:dyDescent="0.3">
      <c r="A258" s="95" t="s">
        <v>0</v>
      </c>
      <c r="B258" s="44" t="s">
        <v>1</v>
      </c>
      <c r="C258" s="44" t="s">
        <v>96</v>
      </c>
      <c r="D258" s="45" t="s">
        <v>97</v>
      </c>
      <c r="E258" s="45" t="s">
        <v>98</v>
      </c>
      <c r="F258" s="45" t="s">
        <v>99</v>
      </c>
      <c r="G258" s="46" t="s">
        <v>104</v>
      </c>
      <c r="H258" s="46" t="s">
        <v>105</v>
      </c>
      <c r="I258" s="46" t="s">
        <v>106</v>
      </c>
      <c r="J258" s="44" t="s">
        <v>100</v>
      </c>
      <c r="K258" s="44" t="s">
        <v>2</v>
      </c>
      <c r="L258" s="44" t="s">
        <v>101</v>
      </c>
      <c r="M258" s="45" t="s">
        <v>102</v>
      </c>
      <c r="N258" s="45" t="s">
        <v>103</v>
      </c>
      <c r="O258" s="46" t="s">
        <v>107</v>
      </c>
      <c r="P258" s="46" t="s">
        <v>108</v>
      </c>
      <c r="Q258" s="47" t="s">
        <v>109</v>
      </c>
      <c r="R258" s="96" t="s">
        <v>3</v>
      </c>
      <c r="S258" s="48" t="s">
        <v>110</v>
      </c>
      <c r="T258" s="48" t="s">
        <v>111</v>
      </c>
      <c r="U258" s="49" t="s">
        <v>112</v>
      </c>
      <c r="V258" s="49" t="s">
        <v>113</v>
      </c>
      <c r="W258" s="50" t="s">
        <v>114</v>
      </c>
      <c r="X258" s="50" t="s">
        <v>115</v>
      </c>
      <c r="Y258" s="51" t="s">
        <v>116</v>
      </c>
      <c r="Z258" s="51" t="s">
        <v>117</v>
      </c>
      <c r="AA258" s="145" t="s">
        <v>250</v>
      </c>
    </row>
    <row r="259" spans="1:27" ht="12.6" thickBot="1" x14ac:dyDescent="0.35">
      <c r="A259" s="207" t="s">
        <v>5</v>
      </c>
      <c r="B259" s="160">
        <v>2</v>
      </c>
      <c r="C259" s="160">
        <v>3</v>
      </c>
      <c r="D259" s="178">
        <v>4</v>
      </c>
      <c r="E259" s="178">
        <v>5</v>
      </c>
      <c r="F259" s="178">
        <v>6</v>
      </c>
      <c r="G259" s="208">
        <v>7</v>
      </c>
      <c r="H259" s="208">
        <v>8</v>
      </c>
      <c r="I259" s="208">
        <v>9</v>
      </c>
      <c r="J259" s="160">
        <v>10</v>
      </c>
      <c r="K259" s="160">
        <v>11</v>
      </c>
      <c r="L259" s="160">
        <v>12</v>
      </c>
      <c r="M259" s="54">
        <v>13</v>
      </c>
      <c r="N259" s="54">
        <v>14</v>
      </c>
      <c r="O259" s="55">
        <v>15</v>
      </c>
      <c r="P259" s="55">
        <v>16</v>
      </c>
      <c r="Q259" s="113">
        <v>17</v>
      </c>
      <c r="R259" s="114">
        <v>18</v>
      </c>
      <c r="S259" s="56" t="s">
        <v>188</v>
      </c>
      <c r="T259" s="56" t="s">
        <v>189</v>
      </c>
      <c r="U259" s="54" t="s">
        <v>190</v>
      </c>
      <c r="V259" s="57" t="s">
        <v>191</v>
      </c>
      <c r="W259" s="58" t="s">
        <v>192</v>
      </c>
      <c r="X259" s="58" t="s">
        <v>193</v>
      </c>
      <c r="Y259" s="58" t="s">
        <v>194</v>
      </c>
      <c r="Z259" s="58" t="s">
        <v>195</v>
      </c>
      <c r="AA259" s="213">
        <v>27</v>
      </c>
    </row>
    <row r="260" spans="1:27" ht="12.6" thickBot="1" x14ac:dyDescent="0.35">
      <c r="A260" s="188" t="s">
        <v>4</v>
      </c>
      <c r="B260" s="140">
        <v>139</v>
      </c>
      <c r="C260" s="170"/>
      <c r="D260" s="170"/>
      <c r="E260" s="170"/>
      <c r="F260" s="170"/>
      <c r="G260" s="170"/>
      <c r="H260" s="170"/>
      <c r="I260" s="170"/>
      <c r="J260" s="170"/>
      <c r="K260" s="170"/>
      <c r="L260" s="170"/>
      <c r="M260" s="170"/>
      <c r="N260" s="170"/>
      <c r="O260" s="170"/>
      <c r="P260" s="170"/>
      <c r="Q260" s="170"/>
      <c r="R260" s="170"/>
      <c r="S260" s="170"/>
      <c r="T260" s="170"/>
      <c r="U260" s="170"/>
      <c r="V260" s="170"/>
      <c r="W260" s="170"/>
      <c r="X260" s="170"/>
      <c r="Y260" s="170"/>
      <c r="Z260" s="170"/>
      <c r="AA260" s="144"/>
    </row>
    <row r="261" spans="1:27" ht="73.8" customHeight="1" x14ac:dyDescent="0.3">
      <c r="A261" s="135" t="s">
        <v>14</v>
      </c>
      <c r="B261" s="99" t="s">
        <v>220</v>
      </c>
      <c r="C261" s="142" t="s">
        <v>219</v>
      </c>
      <c r="D261" s="101">
        <v>0</v>
      </c>
      <c r="E261" s="102">
        <v>0</v>
      </c>
      <c r="F261" s="101">
        <v>0</v>
      </c>
      <c r="G261" s="103">
        <v>35</v>
      </c>
      <c r="H261" s="104">
        <v>360</v>
      </c>
      <c r="I261" s="103">
        <v>300</v>
      </c>
      <c r="J261" s="142" t="s">
        <v>318</v>
      </c>
      <c r="K261" s="142" t="s">
        <v>472</v>
      </c>
      <c r="L261" s="100">
        <v>1</v>
      </c>
      <c r="M261" s="102">
        <v>0</v>
      </c>
      <c r="N261" s="101">
        <v>0</v>
      </c>
      <c r="O261" s="104">
        <v>360</v>
      </c>
      <c r="P261" s="103">
        <v>300</v>
      </c>
      <c r="Q261" s="122">
        <v>2.2999999999999998</v>
      </c>
      <c r="R261" s="126">
        <v>0.08</v>
      </c>
      <c r="S261" s="200">
        <f t="shared" ref="S261" si="132">ROUND(M261*Q261,2)</f>
        <v>0</v>
      </c>
      <c r="T261" s="201">
        <f t="shared" ref="T261" si="133">ROUND(S261+S261*R261,2)</f>
        <v>0</v>
      </c>
      <c r="U261" s="201">
        <f t="shared" ref="U261" si="134">ROUND(N261*Q261,2)</f>
        <v>0</v>
      </c>
      <c r="V261" s="202">
        <f t="shared" ref="V261" si="135">ROUND(U261+U261*R261,2)</f>
        <v>0</v>
      </c>
      <c r="W261" s="203">
        <f t="shared" ref="W261" si="136">ROUND(O261*Q261,2)</f>
        <v>828</v>
      </c>
      <c r="X261" s="203">
        <f t="shared" ref="X261" si="137">ROUND(W261+W261*R261,2)</f>
        <v>894.24</v>
      </c>
      <c r="Y261" s="203">
        <f t="shared" ref="Y261" si="138">ROUND(P261*Q261,2)</f>
        <v>690</v>
      </c>
      <c r="Z261" s="203">
        <f t="shared" ref="Z261" si="139">ROUND(Y261+Y261*R261,2)</f>
        <v>745.2</v>
      </c>
      <c r="AA261" s="144" t="s">
        <v>478</v>
      </c>
    </row>
    <row r="262" spans="1:27" ht="74.400000000000006" customHeight="1" thickBot="1" x14ac:dyDescent="0.35">
      <c r="A262" s="204">
        <v>2</v>
      </c>
      <c r="B262" s="88" t="s">
        <v>477</v>
      </c>
      <c r="C262" s="142" t="s">
        <v>219</v>
      </c>
      <c r="D262" s="37">
        <v>0</v>
      </c>
      <c r="E262" s="67">
        <v>0</v>
      </c>
      <c r="F262" s="37">
        <v>0</v>
      </c>
      <c r="G262" s="39">
        <v>35</v>
      </c>
      <c r="H262" s="69">
        <v>120</v>
      </c>
      <c r="I262" s="39">
        <v>120</v>
      </c>
      <c r="J262" s="144" t="s">
        <v>318</v>
      </c>
      <c r="K262" s="144" t="s">
        <v>473</v>
      </c>
      <c r="L262" s="81">
        <v>1</v>
      </c>
      <c r="M262" s="67">
        <v>0</v>
      </c>
      <c r="N262" s="37">
        <v>0</v>
      </c>
      <c r="O262" s="69">
        <v>120</v>
      </c>
      <c r="P262" s="39">
        <v>120</v>
      </c>
      <c r="Q262" s="98">
        <v>1.2</v>
      </c>
      <c r="R262" s="117">
        <v>0.08</v>
      </c>
      <c r="S262" s="191">
        <f t="shared" ref="S262" si="140">ROUND(M262*Q262,2)</f>
        <v>0</v>
      </c>
      <c r="T262" s="192">
        <f t="shared" ref="T262" si="141">ROUND(S262+S262*R262,2)</f>
        <v>0</v>
      </c>
      <c r="U262" s="192">
        <f t="shared" ref="U262" si="142">ROUND(N262*Q262,2)</f>
        <v>0</v>
      </c>
      <c r="V262" s="193">
        <f t="shared" ref="V262" si="143">ROUND(U262+U262*R262,2)</f>
        <v>0</v>
      </c>
      <c r="W262" s="194">
        <f t="shared" ref="W262" si="144">ROUND(O262*Q262,2)</f>
        <v>144</v>
      </c>
      <c r="X262" s="194">
        <f t="shared" ref="X262" si="145">ROUND(W262+W262*R262,2)</f>
        <v>155.52000000000001</v>
      </c>
      <c r="Y262" s="194">
        <f t="shared" ref="Y262" si="146">ROUND(P262*Q262,2)</f>
        <v>144</v>
      </c>
      <c r="Z262" s="194">
        <f t="shared" ref="Z262" si="147">ROUND(Y262+Y262*R262,2)</f>
        <v>155.52000000000001</v>
      </c>
      <c r="AA262" s="144" t="s">
        <v>478</v>
      </c>
    </row>
    <row r="263" spans="1:27" ht="14.4" thickBot="1" x14ac:dyDescent="0.35">
      <c r="A263" s="171" t="s">
        <v>216</v>
      </c>
      <c r="B263" s="171"/>
      <c r="C263" s="171"/>
      <c r="D263" s="171"/>
      <c r="E263" s="171"/>
      <c r="F263" s="171"/>
      <c r="G263" s="171"/>
      <c r="H263" s="171"/>
      <c r="I263" s="171"/>
      <c r="J263" s="171"/>
      <c r="K263" s="171"/>
      <c r="L263" s="171"/>
      <c r="R263" s="119" t="s">
        <v>187</v>
      </c>
      <c r="S263" s="76">
        <f>SUM(S261:S262)</f>
        <v>0</v>
      </c>
      <c r="T263" s="76">
        <f t="shared" ref="T263:Z263" si="148">SUM(T261:T262)</f>
        <v>0</v>
      </c>
      <c r="U263" s="76">
        <f t="shared" si="148"/>
        <v>0</v>
      </c>
      <c r="V263" s="76">
        <f t="shared" si="148"/>
        <v>0</v>
      </c>
      <c r="W263" s="76">
        <f t="shared" si="148"/>
        <v>972</v>
      </c>
      <c r="X263" s="76">
        <f t="shared" si="148"/>
        <v>1049.76</v>
      </c>
      <c r="Y263" s="76">
        <f t="shared" si="148"/>
        <v>834</v>
      </c>
      <c r="Z263" s="77">
        <f t="shared" si="148"/>
        <v>900.72</v>
      </c>
    </row>
    <row r="264" spans="1:27" ht="14.4" customHeight="1" thickBot="1" x14ac:dyDescent="0.35">
      <c r="A264" s="171" t="s">
        <v>217</v>
      </c>
      <c r="B264" s="172"/>
      <c r="C264" s="172"/>
      <c r="D264" s="172"/>
      <c r="E264" s="172"/>
      <c r="F264" s="172"/>
      <c r="G264" s="172"/>
      <c r="H264" s="172"/>
      <c r="I264" s="172"/>
      <c r="J264" s="172"/>
      <c r="K264" s="172"/>
      <c r="L264" s="172"/>
      <c r="T264" s="86" t="s">
        <v>209</v>
      </c>
    </row>
    <row r="265" spans="1:27" ht="15" customHeight="1" thickBot="1" x14ac:dyDescent="0.35">
      <c r="L265" s="86"/>
      <c r="Q265" s="167"/>
      <c r="R265" s="86"/>
      <c r="S265" s="262" t="s">
        <v>411</v>
      </c>
      <c r="T265" s="263"/>
      <c r="U265" s="263"/>
      <c r="V265" s="263"/>
      <c r="W265" s="263"/>
      <c r="X265" s="263"/>
      <c r="Y265" s="263"/>
      <c r="Z265" s="264"/>
    </row>
    <row r="266" spans="1:27" ht="12" customHeight="1" x14ac:dyDescent="0.3">
      <c r="S266" s="252" t="s">
        <v>199</v>
      </c>
      <c r="T266" s="253"/>
      <c r="U266" s="252" t="s">
        <v>200</v>
      </c>
      <c r="V266" s="253"/>
      <c r="W266" s="252" t="s">
        <v>201</v>
      </c>
      <c r="X266" s="253"/>
      <c r="Y266" s="252" t="s">
        <v>202</v>
      </c>
      <c r="Z266" s="253"/>
    </row>
    <row r="267" spans="1:27" x14ac:dyDescent="0.3">
      <c r="S267" s="52" t="s">
        <v>203</v>
      </c>
      <c r="T267" s="53" t="s">
        <v>204</v>
      </c>
      <c r="U267" s="52" t="s">
        <v>203</v>
      </c>
      <c r="V267" s="53" t="s">
        <v>204</v>
      </c>
      <c r="W267" s="52" t="s">
        <v>203</v>
      </c>
      <c r="X267" s="53" t="s">
        <v>204</v>
      </c>
      <c r="Y267" s="52" t="s">
        <v>203</v>
      </c>
      <c r="Z267" s="53" t="s">
        <v>204</v>
      </c>
    </row>
    <row r="268" spans="1:27" ht="12.6" thickBot="1" x14ac:dyDescent="0.35">
      <c r="J268" s="75"/>
      <c r="K268" s="75"/>
      <c r="L268" s="86"/>
      <c r="Q268" s="167"/>
      <c r="R268" s="86"/>
      <c r="S268" s="60">
        <f>S263</f>
        <v>0</v>
      </c>
      <c r="T268" s="59">
        <f>W263</f>
        <v>972</v>
      </c>
      <c r="U268" s="60">
        <f>T263</f>
        <v>0</v>
      </c>
      <c r="V268" s="59">
        <f>X263</f>
        <v>1049.76</v>
      </c>
      <c r="W268" s="60">
        <f>U263</f>
        <v>0</v>
      </c>
      <c r="X268" s="59">
        <f>Y263</f>
        <v>834</v>
      </c>
      <c r="Y268" s="60">
        <f>V263</f>
        <v>0</v>
      </c>
      <c r="Z268" s="59">
        <f>Z263</f>
        <v>900.72</v>
      </c>
    </row>
    <row r="269" spans="1:27" ht="15" customHeight="1" thickBot="1" x14ac:dyDescent="0.35">
      <c r="S269" s="254">
        <f>S268+T268</f>
        <v>972</v>
      </c>
      <c r="T269" s="255"/>
      <c r="U269" s="256">
        <f>U268+V268</f>
        <v>1049.76</v>
      </c>
      <c r="V269" s="255"/>
      <c r="W269" s="256">
        <f>W268+X268</f>
        <v>834</v>
      </c>
      <c r="X269" s="255"/>
      <c r="Y269" s="256">
        <f>Y268+Z268</f>
        <v>900.72</v>
      </c>
      <c r="Z269" s="257"/>
    </row>
    <row r="270" spans="1:27" x14ac:dyDescent="0.3">
      <c r="L270" s="86"/>
      <c r="Q270" s="167"/>
      <c r="R270" s="86"/>
    </row>
    <row r="271" spans="1:27" ht="15.75" customHeight="1" x14ac:dyDescent="0.3">
      <c r="L271" s="86"/>
      <c r="Q271" s="167"/>
      <c r="R271" s="266" t="s">
        <v>211</v>
      </c>
      <c r="S271" s="267"/>
      <c r="T271" s="267"/>
      <c r="U271" s="267"/>
      <c r="V271" s="267"/>
      <c r="W271" s="267"/>
      <c r="X271" s="267"/>
      <c r="Y271" s="267"/>
      <c r="Z271" s="268"/>
    </row>
    <row r="272" spans="1:27" ht="12" customHeight="1" x14ac:dyDescent="0.3">
      <c r="R272" s="144" t="s">
        <v>210</v>
      </c>
      <c r="S272" s="269" t="s">
        <v>199</v>
      </c>
      <c r="T272" s="270"/>
      <c r="U272" s="269" t="s">
        <v>200</v>
      </c>
      <c r="V272" s="270"/>
      <c r="W272" s="269" t="s">
        <v>201</v>
      </c>
      <c r="X272" s="270"/>
      <c r="Y272" s="269" t="s">
        <v>202</v>
      </c>
      <c r="Z272" s="270"/>
    </row>
    <row r="273" spans="1:27" x14ac:dyDescent="0.3">
      <c r="J273" s="75"/>
      <c r="K273" s="75"/>
      <c r="L273" s="86"/>
      <c r="Q273" s="167"/>
      <c r="R273" s="144"/>
      <c r="S273" s="130" t="s">
        <v>203</v>
      </c>
      <c r="T273" s="131" t="s">
        <v>204</v>
      </c>
      <c r="U273" s="130" t="s">
        <v>203</v>
      </c>
      <c r="V273" s="131" t="s">
        <v>204</v>
      </c>
      <c r="W273" s="130" t="s">
        <v>203</v>
      </c>
      <c r="X273" s="131" t="s">
        <v>204</v>
      </c>
      <c r="Y273" s="130" t="s">
        <v>203</v>
      </c>
      <c r="Z273" s="131" t="s">
        <v>204</v>
      </c>
    </row>
    <row r="274" spans="1:27" x14ac:dyDescent="0.3">
      <c r="J274" s="75"/>
      <c r="K274" s="75"/>
      <c r="L274" s="86"/>
      <c r="Q274" s="167"/>
      <c r="R274" s="128" t="s">
        <v>14</v>
      </c>
      <c r="S274" s="127">
        <f t="shared" ref="S274:Z274" si="149">S78</f>
        <v>1384117.5</v>
      </c>
      <c r="T274" s="129">
        <f t="shared" si="149"/>
        <v>2128494.5</v>
      </c>
      <c r="U274" s="127">
        <f t="shared" si="149"/>
        <v>1493716.85</v>
      </c>
      <c r="V274" s="129">
        <f t="shared" si="149"/>
        <v>2296313.3000000003</v>
      </c>
      <c r="W274" s="127">
        <f t="shared" si="149"/>
        <v>1240152.5</v>
      </c>
      <c r="X274" s="129">
        <f t="shared" si="149"/>
        <v>1823000.5</v>
      </c>
      <c r="Y274" s="127">
        <f t="shared" si="149"/>
        <v>1338455.54</v>
      </c>
      <c r="Z274" s="129">
        <f t="shared" si="149"/>
        <v>1966304.0000000007</v>
      </c>
    </row>
    <row r="275" spans="1:27" x14ac:dyDescent="0.3">
      <c r="R275" s="128" t="s">
        <v>123</v>
      </c>
      <c r="S275" s="127">
        <f t="shared" ref="S275:Z275" si="150">S106</f>
        <v>68700</v>
      </c>
      <c r="T275" s="129">
        <f t="shared" si="150"/>
        <v>113856</v>
      </c>
      <c r="U275" s="127">
        <f t="shared" si="150"/>
        <v>74196</v>
      </c>
      <c r="V275" s="129">
        <f t="shared" si="150"/>
        <v>122964.48</v>
      </c>
      <c r="W275" s="127">
        <f t="shared" si="150"/>
        <v>34350</v>
      </c>
      <c r="X275" s="129">
        <f t="shared" si="150"/>
        <v>63400</v>
      </c>
      <c r="Y275" s="127">
        <f t="shared" si="150"/>
        <v>37098</v>
      </c>
      <c r="Z275" s="129">
        <f t="shared" si="150"/>
        <v>68472</v>
      </c>
    </row>
    <row r="276" spans="1:27" x14ac:dyDescent="0.3">
      <c r="J276" s="75"/>
      <c r="K276" s="75"/>
      <c r="L276" s="86"/>
      <c r="Q276" s="167"/>
      <c r="R276" s="81" t="s">
        <v>148</v>
      </c>
      <c r="S276" s="127">
        <f t="shared" ref="S276:Z276" si="151">S126</f>
        <v>228009.2</v>
      </c>
      <c r="T276" s="129">
        <f t="shared" si="151"/>
        <v>368408</v>
      </c>
      <c r="U276" s="127">
        <f t="shared" si="151"/>
        <v>246249.94000000003</v>
      </c>
      <c r="V276" s="129">
        <f t="shared" si="151"/>
        <v>397880.63999999996</v>
      </c>
      <c r="W276" s="127">
        <f t="shared" si="151"/>
        <v>114398</v>
      </c>
      <c r="X276" s="129">
        <f t="shared" si="151"/>
        <v>192928</v>
      </c>
      <c r="Y276" s="127">
        <f t="shared" si="151"/>
        <v>123549.84000000001</v>
      </c>
      <c r="Z276" s="129">
        <f t="shared" si="151"/>
        <v>208362.24000000002</v>
      </c>
    </row>
    <row r="277" spans="1:27" x14ac:dyDescent="0.3">
      <c r="R277" s="128" t="s">
        <v>163</v>
      </c>
      <c r="S277" s="127">
        <f t="shared" ref="S277:Z277" si="152">S141</f>
        <v>33710</v>
      </c>
      <c r="T277" s="129">
        <f t="shared" si="152"/>
        <v>46560</v>
      </c>
      <c r="U277" s="127">
        <f t="shared" si="152"/>
        <v>36406.800000000003</v>
      </c>
      <c r="V277" s="129">
        <f t="shared" si="152"/>
        <v>50284.800000000003</v>
      </c>
      <c r="W277" s="127">
        <f t="shared" si="152"/>
        <v>16855</v>
      </c>
      <c r="X277" s="129">
        <f t="shared" si="152"/>
        <v>39530</v>
      </c>
      <c r="Y277" s="127">
        <f t="shared" si="152"/>
        <v>18203.400000000001</v>
      </c>
      <c r="Z277" s="129">
        <f t="shared" si="152"/>
        <v>42692.399999999994</v>
      </c>
    </row>
    <row r="278" spans="1:27" x14ac:dyDescent="0.3">
      <c r="A278" s="169"/>
      <c r="J278" s="75"/>
      <c r="K278" s="75"/>
      <c r="L278" s="86"/>
      <c r="R278" s="81" t="s">
        <v>164</v>
      </c>
      <c r="S278" s="127">
        <f t="shared" ref="S278:Z278" si="153">S155</f>
        <v>60850</v>
      </c>
      <c r="T278" s="129">
        <f t="shared" si="153"/>
        <v>234240</v>
      </c>
      <c r="U278" s="127">
        <f t="shared" si="153"/>
        <v>65718</v>
      </c>
      <c r="V278" s="129">
        <f t="shared" si="153"/>
        <v>252979.20000000001</v>
      </c>
      <c r="W278" s="127">
        <f t="shared" si="153"/>
        <v>50600</v>
      </c>
      <c r="X278" s="129">
        <f t="shared" si="153"/>
        <v>117120</v>
      </c>
      <c r="Y278" s="127">
        <f t="shared" si="153"/>
        <v>54648</v>
      </c>
      <c r="Z278" s="129">
        <f t="shared" si="153"/>
        <v>126489.60000000001</v>
      </c>
    </row>
    <row r="279" spans="1:27" x14ac:dyDescent="0.3">
      <c r="A279" s="169"/>
      <c r="J279" s="75"/>
      <c r="K279" s="75"/>
      <c r="L279" s="86"/>
      <c r="R279" s="128" t="s">
        <v>167</v>
      </c>
      <c r="S279" s="127">
        <f t="shared" ref="S279:Z279" si="154">S172</f>
        <v>234540</v>
      </c>
      <c r="T279" s="129">
        <f t="shared" si="154"/>
        <v>293820</v>
      </c>
      <c r="U279" s="127">
        <f t="shared" si="154"/>
        <v>253303.2</v>
      </c>
      <c r="V279" s="129">
        <f t="shared" si="154"/>
        <v>317325.59999999998</v>
      </c>
      <c r="W279" s="127">
        <f t="shared" si="154"/>
        <v>117170</v>
      </c>
      <c r="X279" s="129">
        <f t="shared" si="154"/>
        <v>176150</v>
      </c>
      <c r="Y279" s="127">
        <f t="shared" si="154"/>
        <v>126543.6</v>
      </c>
      <c r="Z279" s="129">
        <f t="shared" si="154"/>
        <v>190242</v>
      </c>
    </row>
    <row r="280" spans="1:27" x14ac:dyDescent="0.3">
      <c r="R280" s="81" t="s">
        <v>170</v>
      </c>
      <c r="S280" s="127">
        <f t="shared" ref="S280:Z280" si="155">S186</f>
        <v>39670</v>
      </c>
      <c r="T280" s="129">
        <f t="shared" si="155"/>
        <v>76900</v>
      </c>
      <c r="U280" s="127">
        <f t="shared" si="155"/>
        <v>42843.6</v>
      </c>
      <c r="V280" s="129">
        <f t="shared" si="155"/>
        <v>83052</v>
      </c>
      <c r="W280" s="127">
        <f t="shared" si="155"/>
        <v>21650</v>
      </c>
      <c r="X280" s="129">
        <f t="shared" si="155"/>
        <v>30600</v>
      </c>
      <c r="Y280" s="127">
        <f t="shared" si="155"/>
        <v>23382</v>
      </c>
      <c r="Z280" s="129">
        <f t="shared" si="155"/>
        <v>33048</v>
      </c>
    </row>
    <row r="281" spans="1:27" x14ac:dyDescent="0.3">
      <c r="R281" s="128" t="s">
        <v>171</v>
      </c>
      <c r="S281" s="127">
        <f t="shared" ref="S281:Z281" si="156">S200</f>
        <v>12300</v>
      </c>
      <c r="T281" s="129">
        <f t="shared" si="156"/>
        <v>13800</v>
      </c>
      <c r="U281" s="127">
        <f t="shared" si="156"/>
        <v>13284</v>
      </c>
      <c r="V281" s="129">
        <f t="shared" si="156"/>
        <v>14904</v>
      </c>
      <c r="W281" s="127">
        <f t="shared" si="156"/>
        <v>6900</v>
      </c>
      <c r="X281" s="129">
        <f t="shared" si="156"/>
        <v>15000</v>
      </c>
      <c r="Y281" s="127">
        <f t="shared" si="156"/>
        <v>7452</v>
      </c>
      <c r="Z281" s="129">
        <f t="shared" si="156"/>
        <v>16200</v>
      </c>
    </row>
    <row r="282" spans="1:27" s="246" customFormat="1" x14ac:dyDescent="0.3">
      <c r="A282" s="248"/>
      <c r="J282" s="162"/>
      <c r="K282" s="162"/>
      <c r="L282" s="247"/>
      <c r="Q282" s="120"/>
      <c r="R282" s="250" t="s">
        <v>173</v>
      </c>
      <c r="S282" s="249">
        <f t="shared" ref="S282:Z282" si="157">S214</f>
        <v>41600</v>
      </c>
      <c r="T282" s="251">
        <f t="shared" si="157"/>
        <v>92425</v>
      </c>
      <c r="U282" s="249">
        <f t="shared" si="157"/>
        <v>44928</v>
      </c>
      <c r="V282" s="251">
        <f t="shared" si="157"/>
        <v>99819</v>
      </c>
      <c r="W282" s="249">
        <f t="shared" si="157"/>
        <v>22175</v>
      </c>
      <c r="X282" s="251">
        <f t="shared" si="157"/>
        <v>44350</v>
      </c>
      <c r="Y282" s="249">
        <f t="shared" si="157"/>
        <v>23949</v>
      </c>
      <c r="Z282" s="251">
        <f t="shared" si="157"/>
        <v>47898</v>
      </c>
      <c r="AA282" s="162"/>
    </row>
    <row r="283" spans="1:27" x14ac:dyDescent="0.3">
      <c r="R283" s="81" t="s">
        <v>205</v>
      </c>
      <c r="S283" s="127">
        <f t="shared" ref="S283:Z283" si="158">S228</f>
        <v>1842.75</v>
      </c>
      <c r="T283" s="129">
        <f t="shared" si="158"/>
        <v>3112.5</v>
      </c>
      <c r="U283" s="127">
        <f t="shared" si="158"/>
        <v>1990.1699999999998</v>
      </c>
      <c r="V283" s="129">
        <f t="shared" si="158"/>
        <v>3361.5</v>
      </c>
      <c r="W283" s="127">
        <f t="shared" si="158"/>
        <v>1021.5</v>
      </c>
      <c r="X283" s="129">
        <f t="shared" si="158"/>
        <v>1808</v>
      </c>
      <c r="Y283" s="127">
        <f t="shared" si="158"/>
        <v>1103.22</v>
      </c>
      <c r="Z283" s="129">
        <f t="shared" si="158"/>
        <v>1952.64</v>
      </c>
    </row>
    <row r="284" spans="1:27" x14ac:dyDescent="0.3">
      <c r="R284" s="81" t="s">
        <v>206</v>
      </c>
      <c r="S284" s="127">
        <f t="shared" ref="S284:Z284" si="159">S241</f>
        <v>15600</v>
      </c>
      <c r="T284" s="129">
        <f t="shared" si="159"/>
        <v>5200</v>
      </c>
      <c r="U284" s="127">
        <f t="shared" si="159"/>
        <v>16380</v>
      </c>
      <c r="V284" s="129">
        <f t="shared" si="159"/>
        <v>5460</v>
      </c>
      <c r="W284" s="127">
        <f t="shared" si="159"/>
        <v>7800</v>
      </c>
      <c r="X284" s="129">
        <f t="shared" si="159"/>
        <v>5200</v>
      </c>
      <c r="Y284" s="127">
        <f t="shared" si="159"/>
        <v>8190</v>
      </c>
      <c r="Z284" s="129">
        <f t="shared" si="159"/>
        <v>5460</v>
      </c>
    </row>
    <row r="285" spans="1:27" x14ac:dyDescent="0.3">
      <c r="R285" s="81" t="s">
        <v>207</v>
      </c>
      <c r="S285" s="127">
        <f t="shared" ref="S285:Z285" si="160">S254</f>
        <v>18760</v>
      </c>
      <c r="T285" s="129">
        <f t="shared" si="160"/>
        <v>22277.5</v>
      </c>
      <c r="U285" s="127">
        <f t="shared" si="160"/>
        <v>20260.8</v>
      </c>
      <c r="V285" s="129">
        <f t="shared" si="160"/>
        <v>24059.7</v>
      </c>
      <c r="W285" s="127">
        <f t="shared" si="160"/>
        <v>11725</v>
      </c>
      <c r="X285" s="129">
        <f t="shared" si="160"/>
        <v>14070</v>
      </c>
      <c r="Y285" s="127">
        <f t="shared" si="160"/>
        <v>12663</v>
      </c>
      <c r="Z285" s="129">
        <f t="shared" si="160"/>
        <v>15195.6</v>
      </c>
    </row>
    <row r="286" spans="1:27" x14ac:dyDescent="0.3">
      <c r="R286" s="128" t="s">
        <v>208</v>
      </c>
      <c r="S286" s="127">
        <f t="shared" ref="S286:Z286" si="161">S268</f>
        <v>0</v>
      </c>
      <c r="T286" s="129">
        <f t="shared" si="161"/>
        <v>972</v>
      </c>
      <c r="U286" s="127">
        <f t="shared" si="161"/>
        <v>0</v>
      </c>
      <c r="V286" s="129">
        <f t="shared" si="161"/>
        <v>1049.76</v>
      </c>
      <c r="W286" s="127">
        <f t="shared" si="161"/>
        <v>0</v>
      </c>
      <c r="X286" s="129">
        <f t="shared" si="161"/>
        <v>834</v>
      </c>
      <c r="Y286" s="127">
        <f t="shared" si="161"/>
        <v>0</v>
      </c>
      <c r="Z286" s="129">
        <f t="shared" si="161"/>
        <v>900.72</v>
      </c>
    </row>
    <row r="287" spans="1:27" x14ac:dyDescent="0.3">
      <c r="R287" s="143" t="s">
        <v>212</v>
      </c>
      <c r="S287" s="212">
        <f>SUM(S274:S286)</f>
        <v>2139699.4500000002</v>
      </c>
      <c r="T287" s="212">
        <f>SUM(T274:T286)</f>
        <v>3400065.5</v>
      </c>
      <c r="U287" s="212">
        <f>SUM(U274:U286)</f>
        <v>2309277.36</v>
      </c>
      <c r="V287" s="212">
        <f>SUM(V274:V286)</f>
        <v>3669453.9800000004</v>
      </c>
      <c r="W287" s="212">
        <f>SUM(W274:W286)</f>
        <v>1644797</v>
      </c>
      <c r="X287" s="212">
        <f>SUM(X274:X286)</f>
        <v>2523990.5</v>
      </c>
      <c r="Y287" s="212">
        <f>SUM(Y274:Y286)</f>
        <v>1775237.6</v>
      </c>
      <c r="Z287" s="212">
        <f>SUM(Z274:Z286)</f>
        <v>2723217.2000000011</v>
      </c>
    </row>
    <row r="288" spans="1:27" x14ac:dyDescent="0.3">
      <c r="A288" s="169"/>
      <c r="J288" s="75"/>
      <c r="K288" s="75"/>
      <c r="L288" s="86"/>
      <c r="R288" s="146"/>
      <c r="S288" s="271">
        <f>SUM(S287:T287)</f>
        <v>5539764.9500000002</v>
      </c>
      <c r="T288" s="272"/>
      <c r="U288" s="271">
        <f>SUM(U287:V287)</f>
        <v>5978731.3399999999</v>
      </c>
      <c r="V288" s="272"/>
      <c r="W288" s="271">
        <f>SUM(W287:X287)</f>
        <v>4168787.5</v>
      </c>
      <c r="X288" s="272"/>
      <c r="Y288" s="271">
        <f>SUM(Y287:Z287)</f>
        <v>4498454.8000000007</v>
      </c>
      <c r="Z288" s="272"/>
    </row>
    <row r="289" spans="1:23" x14ac:dyDescent="0.3">
      <c r="A289" s="169"/>
      <c r="J289" s="75"/>
      <c r="K289" s="75"/>
      <c r="L289" s="86"/>
      <c r="R289" s="86"/>
      <c r="W289" s="158"/>
    </row>
    <row r="290" spans="1:23" x14ac:dyDescent="0.3">
      <c r="L290" s="86"/>
      <c r="Q290" s="167"/>
      <c r="R290" s="86"/>
    </row>
    <row r="293" spans="1:23" x14ac:dyDescent="0.3">
      <c r="J293" s="75"/>
      <c r="K293" s="75"/>
      <c r="L293" s="86"/>
      <c r="Q293" s="167"/>
      <c r="R293" s="86"/>
    </row>
    <row r="296" spans="1:23" x14ac:dyDescent="0.3">
      <c r="A296" s="169"/>
      <c r="J296" s="75"/>
      <c r="K296" s="75"/>
      <c r="L296" s="86"/>
    </row>
    <row r="297" spans="1:23" x14ac:dyDescent="0.3">
      <c r="A297" s="169"/>
      <c r="J297" s="75"/>
      <c r="K297" s="75"/>
      <c r="L297" s="86"/>
    </row>
    <row r="299" spans="1:23" x14ac:dyDescent="0.3">
      <c r="L299" s="86"/>
      <c r="Q299" s="167"/>
      <c r="R299" s="86"/>
    </row>
    <row r="302" spans="1:23" x14ac:dyDescent="0.3">
      <c r="A302" s="169"/>
      <c r="J302" s="75"/>
      <c r="K302" s="75"/>
      <c r="L302" s="86"/>
      <c r="Q302" s="167"/>
      <c r="R302" s="86"/>
    </row>
    <row r="303" spans="1:23" x14ac:dyDescent="0.3">
      <c r="A303" s="169"/>
      <c r="J303" s="75"/>
      <c r="K303" s="75"/>
      <c r="L303" s="86"/>
    </row>
    <row r="305" spans="1:18" x14ac:dyDescent="0.3">
      <c r="J305" s="75"/>
      <c r="K305" s="75"/>
    </row>
    <row r="307" spans="1:18" x14ac:dyDescent="0.3">
      <c r="L307" s="86"/>
      <c r="Q307" s="167"/>
      <c r="R307" s="86"/>
    </row>
    <row r="310" spans="1:18" x14ac:dyDescent="0.3">
      <c r="J310" s="75"/>
      <c r="K310" s="75"/>
      <c r="L310" s="86"/>
      <c r="Q310" s="167"/>
      <c r="R310" s="86"/>
    </row>
    <row r="313" spans="1:18" x14ac:dyDescent="0.3">
      <c r="L313" s="86"/>
      <c r="Q313" s="167"/>
      <c r="R313" s="86"/>
    </row>
    <row r="314" spans="1:18" x14ac:dyDescent="0.3">
      <c r="A314" s="169"/>
      <c r="J314" s="75"/>
      <c r="K314" s="75"/>
      <c r="L314" s="86"/>
    </row>
    <row r="315" spans="1:18" x14ac:dyDescent="0.3">
      <c r="A315" s="169"/>
      <c r="J315" s="75"/>
      <c r="K315" s="75"/>
      <c r="L315" s="86"/>
    </row>
    <row r="316" spans="1:18" x14ac:dyDescent="0.3">
      <c r="A316" s="169"/>
      <c r="J316" s="75"/>
      <c r="K316" s="75"/>
      <c r="L316" s="86"/>
      <c r="Q316" s="167"/>
      <c r="R316" s="86"/>
    </row>
    <row r="317" spans="1:18" x14ac:dyDescent="0.3">
      <c r="A317" s="169"/>
      <c r="J317" s="75"/>
      <c r="K317" s="75"/>
      <c r="L317" s="86"/>
    </row>
    <row r="325" spans="1:18" x14ac:dyDescent="0.3">
      <c r="L325" s="86"/>
      <c r="Q325" s="167"/>
      <c r="R325" s="86"/>
    </row>
    <row r="326" spans="1:18" x14ac:dyDescent="0.3">
      <c r="A326" s="169"/>
      <c r="J326" s="75"/>
      <c r="K326" s="75"/>
      <c r="L326" s="86"/>
      <c r="Q326" s="167"/>
      <c r="R326" s="86"/>
    </row>
    <row r="327" spans="1:18" x14ac:dyDescent="0.3">
      <c r="A327" s="169"/>
      <c r="J327" s="75"/>
      <c r="K327" s="75"/>
      <c r="L327" s="86"/>
      <c r="Q327" s="167"/>
      <c r="R327" s="86"/>
    </row>
    <row r="328" spans="1:18" x14ac:dyDescent="0.3">
      <c r="J328" s="75"/>
      <c r="K328" s="75"/>
      <c r="L328" s="86"/>
      <c r="Q328" s="167"/>
      <c r="R328" s="86"/>
    </row>
    <row r="329" spans="1:18" x14ac:dyDescent="0.3">
      <c r="J329" s="75"/>
      <c r="K329" s="75"/>
      <c r="L329" s="86"/>
      <c r="Q329" s="167"/>
      <c r="R329" s="86"/>
    </row>
    <row r="330" spans="1:18" x14ac:dyDescent="0.3">
      <c r="A330" s="169"/>
      <c r="J330" s="75"/>
      <c r="K330" s="75"/>
      <c r="L330" s="86"/>
      <c r="Q330" s="167"/>
      <c r="R330" s="86"/>
    </row>
    <row r="331" spans="1:18" x14ac:dyDescent="0.3">
      <c r="A331" s="169"/>
      <c r="J331" s="75"/>
      <c r="K331" s="75"/>
      <c r="L331" s="86"/>
    </row>
    <row r="336" spans="1:18" x14ac:dyDescent="0.3">
      <c r="A336" s="169"/>
      <c r="J336" s="75"/>
      <c r="K336" s="75"/>
      <c r="L336" s="86"/>
    </row>
    <row r="337" spans="1:18" x14ac:dyDescent="0.3">
      <c r="A337" s="169"/>
      <c r="J337" s="75"/>
      <c r="K337" s="75"/>
      <c r="L337" s="86"/>
      <c r="Q337" s="167"/>
      <c r="R337" s="86"/>
    </row>
    <row r="340" spans="1:18" x14ac:dyDescent="0.3">
      <c r="J340" s="75"/>
      <c r="K340" s="75"/>
      <c r="L340" s="86"/>
      <c r="Q340" s="167"/>
      <c r="R340" s="86"/>
    </row>
    <row r="341" spans="1:18" x14ac:dyDescent="0.3">
      <c r="L341" s="86"/>
      <c r="Q341" s="167"/>
      <c r="R341" s="86"/>
    </row>
    <row r="344" spans="1:18" x14ac:dyDescent="0.3">
      <c r="A344" s="169"/>
      <c r="J344" s="75"/>
      <c r="K344" s="75"/>
      <c r="L344" s="86"/>
      <c r="Q344" s="167"/>
      <c r="R344" s="86"/>
    </row>
    <row r="345" spans="1:18" x14ac:dyDescent="0.3">
      <c r="A345" s="169"/>
      <c r="J345" s="75"/>
      <c r="K345" s="75"/>
      <c r="L345" s="86"/>
      <c r="Q345" s="167"/>
      <c r="R345" s="86"/>
    </row>
    <row r="347" spans="1:18" x14ac:dyDescent="0.3">
      <c r="L347" s="86"/>
      <c r="Q347" s="167"/>
      <c r="R347" s="86"/>
    </row>
    <row r="348" spans="1:18" x14ac:dyDescent="0.3">
      <c r="J348" s="75"/>
      <c r="K348" s="75"/>
      <c r="L348" s="86"/>
      <c r="Q348" s="167"/>
      <c r="R348" s="86"/>
    </row>
    <row r="349" spans="1:18" x14ac:dyDescent="0.3">
      <c r="A349" s="169"/>
      <c r="J349" s="75"/>
      <c r="K349" s="75"/>
      <c r="L349" s="86"/>
    </row>
    <row r="350" spans="1:18" x14ac:dyDescent="0.3">
      <c r="A350" s="169"/>
      <c r="J350" s="75"/>
      <c r="K350" s="75"/>
      <c r="L350" s="86"/>
      <c r="Q350" s="167"/>
      <c r="R350" s="86"/>
    </row>
    <row r="351" spans="1:18" x14ac:dyDescent="0.3">
      <c r="A351" s="169"/>
      <c r="J351" s="75"/>
      <c r="K351" s="75"/>
      <c r="L351" s="86"/>
    </row>
    <row r="352" spans="1:18" x14ac:dyDescent="0.3">
      <c r="A352" s="169"/>
      <c r="J352" s="75"/>
      <c r="K352" s="75"/>
      <c r="L352" s="86"/>
    </row>
    <row r="353" spans="1:18" x14ac:dyDescent="0.3">
      <c r="A353" s="169"/>
      <c r="J353" s="75"/>
      <c r="K353" s="75"/>
      <c r="L353" s="86"/>
    </row>
    <row r="355" spans="1:18" x14ac:dyDescent="0.3">
      <c r="L355" s="86"/>
      <c r="Q355" s="167"/>
      <c r="R355" s="86"/>
    </row>
    <row r="358" spans="1:18" x14ac:dyDescent="0.3">
      <c r="J358" s="75"/>
      <c r="K358" s="75"/>
      <c r="L358" s="86"/>
      <c r="Q358" s="167"/>
      <c r="R358" s="86"/>
    </row>
    <row r="360" spans="1:18" x14ac:dyDescent="0.3">
      <c r="L360" s="86"/>
      <c r="Q360" s="167"/>
      <c r="R360" s="86"/>
    </row>
    <row r="361" spans="1:18" x14ac:dyDescent="0.3">
      <c r="A361" s="169"/>
      <c r="J361" s="75"/>
      <c r="K361" s="75"/>
      <c r="L361" s="86"/>
      <c r="Q361" s="167"/>
      <c r="R361" s="86"/>
    </row>
    <row r="362" spans="1:18" x14ac:dyDescent="0.3">
      <c r="A362" s="169"/>
      <c r="J362" s="75"/>
      <c r="K362" s="75"/>
      <c r="L362" s="86"/>
    </row>
    <row r="363" spans="1:18" x14ac:dyDescent="0.3">
      <c r="J363" s="75"/>
      <c r="K363" s="75"/>
      <c r="L363" s="86"/>
      <c r="Q363" s="167"/>
      <c r="R363" s="86"/>
    </row>
    <row r="364" spans="1:18" x14ac:dyDescent="0.3">
      <c r="J364" s="75"/>
      <c r="K364" s="75"/>
      <c r="L364" s="86"/>
      <c r="Q364" s="167"/>
      <c r="R364" s="86"/>
    </row>
    <row r="366" spans="1:18" x14ac:dyDescent="0.3">
      <c r="A366" s="169"/>
      <c r="J366" s="75"/>
      <c r="K366" s="75"/>
      <c r="L366" s="86"/>
      <c r="Q366" s="167"/>
      <c r="R366" s="86"/>
    </row>
    <row r="367" spans="1:18" x14ac:dyDescent="0.3">
      <c r="A367" s="169"/>
      <c r="J367" s="75"/>
      <c r="K367" s="75"/>
      <c r="L367" s="86"/>
    </row>
    <row r="368" spans="1:18" x14ac:dyDescent="0.3">
      <c r="A368" s="169"/>
      <c r="J368" s="75"/>
      <c r="K368" s="75"/>
      <c r="L368" s="86"/>
    </row>
    <row r="369" spans="1:18" x14ac:dyDescent="0.3">
      <c r="A369" s="169"/>
      <c r="J369" s="75"/>
      <c r="K369" s="75"/>
      <c r="L369" s="86"/>
    </row>
    <row r="372" spans="1:18" x14ac:dyDescent="0.3">
      <c r="L372" s="86"/>
      <c r="Q372" s="167"/>
      <c r="R372" s="86"/>
    </row>
    <row r="375" spans="1:18" x14ac:dyDescent="0.3">
      <c r="J375" s="75"/>
      <c r="K375" s="75"/>
      <c r="L375" s="86"/>
      <c r="Q375" s="167"/>
      <c r="R375" s="86"/>
    </row>
    <row r="377" spans="1:18" x14ac:dyDescent="0.3">
      <c r="A377" s="169"/>
      <c r="J377" s="75"/>
      <c r="K377" s="75"/>
      <c r="L377" s="86"/>
      <c r="Q377" s="167"/>
      <c r="R377" s="86"/>
    </row>
    <row r="378" spans="1:18" x14ac:dyDescent="0.3">
      <c r="A378" s="169"/>
      <c r="J378" s="75"/>
      <c r="K378" s="75"/>
      <c r="L378" s="86"/>
    </row>
    <row r="379" spans="1:18" x14ac:dyDescent="0.3">
      <c r="L379" s="86"/>
      <c r="Q379" s="167"/>
      <c r="R379" s="86"/>
    </row>
    <row r="380" spans="1:18" x14ac:dyDescent="0.3">
      <c r="J380" s="75"/>
      <c r="K380" s="75"/>
      <c r="L380" s="86"/>
      <c r="Q380" s="167"/>
      <c r="R380" s="86"/>
    </row>
    <row r="382" spans="1:18" x14ac:dyDescent="0.3">
      <c r="A382" s="169"/>
      <c r="J382" s="75"/>
      <c r="K382" s="75"/>
      <c r="L382" s="86"/>
      <c r="Q382" s="167"/>
      <c r="R382" s="86"/>
    </row>
    <row r="383" spans="1:18" x14ac:dyDescent="0.3">
      <c r="A383" s="169"/>
      <c r="J383" s="75"/>
      <c r="K383" s="75"/>
      <c r="L383" s="86"/>
    </row>
    <row r="385" spans="1:18" x14ac:dyDescent="0.3">
      <c r="A385" s="169"/>
      <c r="J385" s="75"/>
      <c r="K385" s="75"/>
      <c r="L385" s="86"/>
    </row>
    <row r="386" spans="1:18" x14ac:dyDescent="0.3">
      <c r="A386" s="169"/>
      <c r="J386" s="75"/>
      <c r="K386" s="75"/>
      <c r="L386" s="86"/>
    </row>
    <row r="388" spans="1:18" x14ac:dyDescent="0.3">
      <c r="L388" s="86"/>
      <c r="Q388" s="167"/>
      <c r="R388" s="86"/>
    </row>
    <row r="391" spans="1:18" x14ac:dyDescent="0.3">
      <c r="J391" s="75"/>
      <c r="K391" s="75"/>
      <c r="L391" s="86"/>
      <c r="Q391" s="167"/>
      <c r="R391" s="86"/>
    </row>
    <row r="393" spans="1:18" x14ac:dyDescent="0.3">
      <c r="A393" s="169"/>
      <c r="J393" s="75"/>
      <c r="K393" s="75"/>
      <c r="L393" s="86"/>
      <c r="Q393" s="167"/>
      <c r="R393" s="86"/>
    </row>
    <row r="394" spans="1:18" x14ac:dyDescent="0.3">
      <c r="A394" s="169"/>
      <c r="J394" s="75"/>
      <c r="K394" s="75"/>
      <c r="L394" s="86"/>
    </row>
    <row r="396" spans="1:18" x14ac:dyDescent="0.3">
      <c r="J396" s="75"/>
      <c r="K396" s="75"/>
      <c r="L396" s="86"/>
      <c r="Q396" s="167"/>
      <c r="R396" s="86"/>
    </row>
    <row r="398" spans="1:18" x14ac:dyDescent="0.3">
      <c r="A398" s="169"/>
      <c r="J398" s="75"/>
      <c r="K398" s="75"/>
      <c r="L398" s="86"/>
    </row>
    <row r="399" spans="1:18" x14ac:dyDescent="0.3">
      <c r="A399" s="169"/>
      <c r="J399" s="75"/>
      <c r="K399" s="75"/>
      <c r="L399" s="86"/>
      <c r="Q399" s="167"/>
      <c r="R399" s="86"/>
    </row>
    <row r="401" spans="1:18" x14ac:dyDescent="0.3">
      <c r="A401" s="169"/>
      <c r="J401" s="75"/>
      <c r="K401" s="75"/>
      <c r="L401" s="86"/>
    </row>
    <row r="402" spans="1:18" x14ac:dyDescent="0.3">
      <c r="A402" s="169"/>
      <c r="J402" s="75"/>
      <c r="K402" s="75"/>
      <c r="L402" s="86"/>
    </row>
    <row r="404" spans="1:18" x14ac:dyDescent="0.3">
      <c r="L404" s="86"/>
      <c r="Q404" s="167"/>
      <c r="R404" s="86"/>
    </row>
    <row r="407" spans="1:18" x14ac:dyDescent="0.3">
      <c r="J407" s="75"/>
      <c r="K407" s="75"/>
      <c r="L407" s="86"/>
      <c r="Q407" s="167"/>
      <c r="R407" s="86"/>
    </row>
    <row r="409" spans="1:18" x14ac:dyDescent="0.3">
      <c r="A409" s="169"/>
      <c r="J409" s="75"/>
      <c r="K409" s="75"/>
      <c r="L409" s="86"/>
      <c r="Q409" s="167"/>
      <c r="R409" s="86"/>
    </row>
    <row r="410" spans="1:18" x14ac:dyDescent="0.3">
      <c r="A410" s="169"/>
      <c r="J410" s="75"/>
      <c r="K410" s="75"/>
      <c r="L410" s="86"/>
    </row>
    <row r="412" spans="1:18" x14ac:dyDescent="0.3">
      <c r="J412" s="75"/>
      <c r="K412" s="75"/>
      <c r="L412" s="86"/>
      <c r="Q412" s="167"/>
      <c r="R412" s="86"/>
    </row>
    <row r="414" spans="1:18" x14ac:dyDescent="0.3">
      <c r="A414" s="169"/>
      <c r="J414" s="75"/>
      <c r="K414" s="75"/>
      <c r="L414" s="86"/>
    </row>
    <row r="415" spans="1:18" x14ac:dyDescent="0.3">
      <c r="A415" s="169"/>
      <c r="J415" s="75"/>
      <c r="K415" s="75"/>
      <c r="L415" s="86"/>
      <c r="Q415" s="167"/>
      <c r="R415" s="86"/>
    </row>
    <row r="417" spans="1:18" x14ac:dyDescent="0.3">
      <c r="A417" s="169"/>
      <c r="J417" s="75"/>
      <c r="K417" s="75"/>
      <c r="L417" s="86"/>
    </row>
    <row r="418" spans="1:18" x14ac:dyDescent="0.3">
      <c r="A418" s="169"/>
      <c r="J418" s="75"/>
      <c r="K418" s="75"/>
      <c r="L418" s="86"/>
    </row>
    <row r="420" spans="1:18" x14ac:dyDescent="0.3">
      <c r="L420" s="86"/>
      <c r="Q420" s="167"/>
      <c r="R420" s="86"/>
    </row>
    <row r="423" spans="1:18" x14ac:dyDescent="0.3">
      <c r="J423" s="75"/>
      <c r="K423" s="75"/>
      <c r="L423" s="86"/>
      <c r="Q423" s="167"/>
      <c r="R423" s="86"/>
    </row>
    <row r="425" spans="1:18" x14ac:dyDescent="0.3">
      <c r="A425" s="169"/>
      <c r="J425" s="75"/>
      <c r="K425" s="75"/>
      <c r="L425" s="86"/>
      <c r="Q425" s="167"/>
      <c r="R425" s="86"/>
    </row>
    <row r="426" spans="1:18" x14ac:dyDescent="0.3">
      <c r="A426" s="169"/>
      <c r="J426" s="75"/>
      <c r="K426" s="75"/>
      <c r="L426" s="86"/>
    </row>
    <row r="428" spans="1:18" x14ac:dyDescent="0.3">
      <c r="J428" s="75"/>
      <c r="K428" s="75"/>
      <c r="L428" s="86"/>
      <c r="Q428" s="167"/>
      <c r="R428" s="86"/>
    </row>
    <row r="431" spans="1:18" x14ac:dyDescent="0.3">
      <c r="J431" s="75"/>
      <c r="K431" s="75"/>
      <c r="L431" s="86"/>
      <c r="Q431" s="167"/>
      <c r="R431" s="86"/>
    </row>
    <row r="434" spans="1:18" x14ac:dyDescent="0.3">
      <c r="A434" s="169"/>
      <c r="J434" s="75"/>
      <c r="K434" s="75"/>
      <c r="L434" s="86"/>
    </row>
    <row r="435" spans="1:18" x14ac:dyDescent="0.3">
      <c r="A435" s="169"/>
      <c r="J435" s="75"/>
      <c r="K435" s="75"/>
      <c r="L435" s="86"/>
    </row>
    <row r="436" spans="1:18" x14ac:dyDescent="0.3">
      <c r="L436" s="86"/>
      <c r="Q436" s="167"/>
      <c r="R436" s="86"/>
    </row>
    <row r="439" spans="1:18" x14ac:dyDescent="0.3">
      <c r="J439" s="75"/>
      <c r="K439" s="75"/>
      <c r="L439" s="86"/>
      <c r="Q439" s="167"/>
      <c r="R439" s="86"/>
    </row>
    <row r="442" spans="1:18" x14ac:dyDescent="0.3">
      <c r="A442" s="169"/>
      <c r="J442" s="75"/>
      <c r="K442" s="75"/>
      <c r="L442" s="86"/>
    </row>
    <row r="443" spans="1:18" x14ac:dyDescent="0.3">
      <c r="A443" s="169"/>
      <c r="J443" s="75"/>
      <c r="K443" s="75"/>
      <c r="L443" s="86"/>
    </row>
    <row r="444" spans="1:18" x14ac:dyDescent="0.3">
      <c r="L444" s="86"/>
      <c r="Q444" s="167"/>
      <c r="R444" s="86"/>
    </row>
    <row r="445" spans="1:18" x14ac:dyDescent="0.3">
      <c r="L445" s="86"/>
      <c r="Q445" s="167"/>
      <c r="R445" s="86"/>
    </row>
    <row r="446" spans="1:18" x14ac:dyDescent="0.3">
      <c r="A446" s="169"/>
      <c r="J446" s="75"/>
      <c r="K446" s="75"/>
      <c r="L446" s="86"/>
    </row>
    <row r="447" spans="1:18" x14ac:dyDescent="0.3">
      <c r="A447" s="169"/>
      <c r="J447" s="75"/>
      <c r="K447" s="75"/>
      <c r="L447" s="86"/>
      <c r="Q447" s="167"/>
      <c r="R447" s="86"/>
    </row>
    <row r="448" spans="1:18" x14ac:dyDescent="0.3">
      <c r="J448" s="75"/>
      <c r="K448" s="75"/>
      <c r="L448" s="86"/>
      <c r="Q448" s="167"/>
      <c r="R448" s="86"/>
    </row>
    <row r="449" spans="1:18" x14ac:dyDescent="0.3">
      <c r="A449" s="169"/>
      <c r="J449" s="75"/>
      <c r="K449" s="75"/>
      <c r="L449" s="86"/>
    </row>
    <row r="450" spans="1:18" x14ac:dyDescent="0.3">
      <c r="A450" s="169"/>
      <c r="J450" s="75"/>
      <c r="K450" s="75"/>
      <c r="L450" s="86"/>
    </row>
    <row r="453" spans="1:18" x14ac:dyDescent="0.3">
      <c r="L453" s="86"/>
      <c r="Q453" s="167"/>
      <c r="R453" s="86"/>
    </row>
    <row r="456" spans="1:18" x14ac:dyDescent="0.3">
      <c r="J456" s="75"/>
      <c r="K456" s="75"/>
      <c r="L456" s="86"/>
      <c r="Q456" s="167"/>
      <c r="R456" s="86"/>
    </row>
    <row r="457" spans="1:18" x14ac:dyDescent="0.3">
      <c r="L457" s="86"/>
      <c r="Q457" s="167"/>
      <c r="R457" s="86"/>
    </row>
    <row r="460" spans="1:18" x14ac:dyDescent="0.3">
      <c r="A460" s="169"/>
      <c r="J460" s="75"/>
      <c r="K460" s="75"/>
      <c r="L460" s="86"/>
      <c r="Q460" s="167"/>
      <c r="R460" s="86"/>
    </row>
    <row r="461" spans="1:18" x14ac:dyDescent="0.3">
      <c r="A461" s="169"/>
      <c r="J461" s="75"/>
      <c r="K461" s="75"/>
      <c r="L461" s="86"/>
    </row>
    <row r="471" spans="1:12" x14ac:dyDescent="0.3">
      <c r="A471" s="169"/>
      <c r="J471" s="75"/>
      <c r="K471" s="75"/>
      <c r="L471" s="86"/>
    </row>
    <row r="472" spans="1:12" x14ac:dyDescent="0.3">
      <c r="A472" s="169"/>
      <c r="J472" s="75"/>
      <c r="K472" s="75"/>
      <c r="L472" s="86"/>
    </row>
    <row r="482" spans="1:18" x14ac:dyDescent="0.3">
      <c r="A482" s="169"/>
      <c r="J482" s="75"/>
      <c r="K482" s="75"/>
      <c r="L482" s="86"/>
      <c r="Q482" s="167"/>
      <c r="R482" s="86"/>
    </row>
    <row r="483" spans="1:18" x14ac:dyDescent="0.3">
      <c r="A483" s="169"/>
      <c r="J483" s="75"/>
      <c r="K483" s="75"/>
      <c r="L483" s="86"/>
    </row>
    <row r="485" spans="1:18" x14ac:dyDescent="0.3">
      <c r="J485" s="75"/>
      <c r="K485" s="75"/>
      <c r="L485" s="86"/>
      <c r="Q485" s="167"/>
      <c r="R485" s="86"/>
    </row>
    <row r="487" spans="1:18" x14ac:dyDescent="0.3">
      <c r="A487" s="169"/>
      <c r="J487" s="75"/>
      <c r="K487" s="75"/>
      <c r="L487" s="86"/>
    </row>
    <row r="488" spans="1:18" x14ac:dyDescent="0.3">
      <c r="A488" s="169"/>
      <c r="J488" s="75"/>
      <c r="K488" s="75"/>
      <c r="L488" s="86"/>
    </row>
    <row r="491" spans="1:18" x14ac:dyDescent="0.3">
      <c r="A491" s="169"/>
      <c r="J491" s="75"/>
      <c r="K491" s="75"/>
      <c r="L491" s="86"/>
    </row>
    <row r="492" spans="1:18" x14ac:dyDescent="0.3">
      <c r="A492" s="169"/>
      <c r="J492" s="75"/>
      <c r="K492" s="75"/>
      <c r="L492" s="86"/>
    </row>
    <row r="493" spans="1:18" x14ac:dyDescent="0.3">
      <c r="L493" s="86"/>
      <c r="Q493" s="167"/>
      <c r="R493" s="86"/>
    </row>
    <row r="496" spans="1:18" x14ac:dyDescent="0.3">
      <c r="J496" s="75"/>
      <c r="K496" s="75"/>
      <c r="L496" s="86"/>
      <c r="Q496" s="167"/>
      <c r="R496" s="86"/>
    </row>
    <row r="498" spans="1:18" x14ac:dyDescent="0.3">
      <c r="L498" s="86"/>
      <c r="Q498" s="167"/>
      <c r="R498" s="86"/>
    </row>
    <row r="501" spans="1:18" x14ac:dyDescent="0.3">
      <c r="J501" s="75"/>
      <c r="K501" s="75"/>
      <c r="L501" s="86"/>
      <c r="Q501" s="167"/>
      <c r="R501" s="86"/>
    </row>
    <row r="502" spans="1:18" x14ac:dyDescent="0.3">
      <c r="L502" s="86"/>
      <c r="Q502" s="167"/>
      <c r="R502" s="86"/>
    </row>
    <row r="505" spans="1:18" x14ac:dyDescent="0.3">
      <c r="J505" s="75"/>
      <c r="K505" s="75"/>
      <c r="L505" s="86"/>
      <c r="Q505" s="167"/>
      <c r="R505" s="86"/>
    </row>
    <row r="506" spans="1:18" x14ac:dyDescent="0.3">
      <c r="A506" s="169"/>
      <c r="J506" s="75"/>
      <c r="K506" s="75"/>
      <c r="L506" s="86"/>
    </row>
    <row r="507" spans="1:18" x14ac:dyDescent="0.3">
      <c r="A507" s="169"/>
      <c r="J507" s="75"/>
      <c r="K507" s="75"/>
      <c r="L507" s="86"/>
    </row>
    <row r="517" spans="1:18" x14ac:dyDescent="0.3">
      <c r="L517" s="86"/>
      <c r="Q517" s="167"/>
      <c r="R517" s="86"/>
    </row>
    <row r="518" spans="1:18" x14ac:dyDescent="0.3">
      <c r="A518" s="169"/>
      <c r="J518" s="75"/>
      <c r="K518" s="75"/>
      <c r="L518" s="86"/>
    </row>
    <row r="519" spans="1:18" x14ac:dyDescent="0.3">
      <c r="A519" s="169"/>
      <c r="J519" s="75"/>
      <c r="K519" s="75"/>
      <c r="L519" s="86"/>
    </row>
    <row r="520" spans="1:18" x14ac:dyDescent="0.3">
      <c r="J520" s="75"/>
      <c r="K520" s="75"/>
      <c r="L520" s="86"/>
      <c r="Q520" s="167"/>
      <c r="R520" s="86"/>
    </row>
    <row r="523" spans="1:18" x14ac:dyDescent="0.3">
      <c r="A523" s="169"/>
      <c r="J523" s="75"/>
      <c r="K523" s="75"/>
      <c r="L523" s="86"/>
    </row>
    <row r="524" spans="1:18" x14ac:dyDescent="0.3">
      <c r="A524" s="169"/>
      <c r="J524" s="75"/>
      <c r="K524" s="75"/>
      <c r="L524" s="86"/>
    </row>
    <row r="529" spans="1:18" x14ac:dyDescent="0.3">
      <c r="L529" s="86"/>
      <c r="Q529" s="167"/>
      <c r="R529" s="86"/>
    </row>
    <row r="532" spans="1:18" x14ac:dyDescent="0.3">
      <c r="J532" s="75"/>
      <c r="K532" s="75"/>
      <c r="L532" s="86"/>
      <c r="Q532" s="167"/>
      <c r="R532" s="86"/>
    </row>
    <row r="534" spans="1:18" x14ac:dyDescent="0.3">
      <c r="L534" s="86"/>
      <c r="Q534" s="167"/>
      <c r="R534" s="86"/>
    </row>
    <row r="535" spans="1:18" x14ac:dyDescent="0.3">
      <c r="A535" s="169"/>
      <c r="J535" s="75"/>
      <c r="K535" s="75"/>
      <c r="L535" s="86"/>
    </row>
    <row r="536" spans="1:18" x14ac:dyDescent="0.3">
      <c r="A536" s="169"/>
      <c r="J536" s="75"/>
      <c r="K536" s="75"/>
      <c r="L536" s="86"/>
    </row>
    <row r="537" spans="1:18" x14ac:dyDescent="0.3">
      <c r="J537" s="75"/>
      <c r="K537" s="75"/>
      <c r="L537" s="86"/>
      <c r="Q537" s="167"/>
      <c r="R537" s="86"/>
    </row>
    <row r="540" spans="1:18" x14ac:dyDescent="0.3">
      <c r="A540" s="169"/>
      <c r="J540" s="75"/>
      <c r="K540" s="75"/>
      <c r="L540" s="86"/>
    </row>
    <row r="541" spans="1:18" x14ac:dyDescent="0.3">
      <c r="A541" s="169"/>
      <c r="J541" s="75"/>
      <c r="K541" s="75"/>
      <c r="L541" s="86"/>
    </row>
    <row r="546" spans="1:18" x14ac:dyDescent="0.3">
      <c r="L546" s="86"/>
      <c r="Q546" s="167"/>
      <c r="R546" s="86"/>
    </row>
    <row r="549" spans="1:18" x14ac:dyDescent="0.3">
      <c r="J549" s="75"/>
      <c r="K549" s="75"/>
      <c r="L549" s="86"/>
      <c r="Q549" s="167"/>
      <c r="R549" s="86"/>
    </row>
    <row r="550" spans="1:18" x14ac:dyDescent="0.3">
      <c r="A550" s="169"/>
      <c r="J550" s="75"/>
      <c r="K550" s="75"/>
    </row>
    <row r="551" spans="1:18" x14ac:dyDescent="0.3">
      <c r="A551" s="169"/>
      <c r="J551" s="75"/>
      <c r="K551" s="75"/>
      <c r="L551" s="86"/>
      <c r="Q551" s="167"/>
      <c r="R551" s="86"/>
    </row>
    <row r="552" spans="1:18" x14ac:dyDescent="0.3">
      <c r="A552" s="169"/>
      <c r="J552" s="75"/>
      <c r="K552" s="75"/>
      <c r="L552" s="86"/>
    </row>
    <row r="553" spans="1:18" x14ac:dyDescent="0.3">
      <c r="A553" s="169"/>
      <c r="J553" s="75"/>
      <c r="K553" s="75"/>
    </row>
    <row r="554" spans="1:18" x14ac:dyDescent="0.3">
      <c r="A554" s="169"/>
      <c r="J554" s="75"/>
      <c r="K554" s="75"/>
      <c r="L554" s="86"/>
      <c r="Q554" s="167"/>
      <c r="R554" s="86"/>
    </row>
    <row r="555" spans="1:18" x14ac:dyDescent="0.3">
      <c r="A555" s="169"/>
      <c r="J555" s="75"/>
      <c r="K555" s="75"/>
      <c r="L555" s="86"/>
    </row>
    <row r="560" spans="1:18" x14ac:dyDescent="0.3">
      <c r="A560" s="169"/>
      <c r="J560" s="75"/>
      <c r="K560" s="75"/>
      <c r="L560" s="86"/>
    </row>
    <row r="561" spans="1:18" x14ac:dyDescent="0.3">
      <c r="A561" s="169"/>
      <c r="J561" s="75"/>
      <c r="K561" s="75"/>
      <c r="L561" s="86"/>
      <c r="Q561" s="167"/>
      <c r="R561" s="86"/>
    </row>
    <row r="562" spans="1:18" x14ac:dyDescent="0.3">
      <c r="L562" s="86"/>
      <c r="Q562" s="167"/>
      <c r="R562" s="86"/>
    </row>
    <row r="564" spans="1:18" x14ac:dyDescent="0.3">
      <c r="J564" s="75"/>
      <c r="K564" s="75"/>
      <c r="L564" s="86"/>
      <c r="Q564" s="167"/>
      <c r="R564" s="86"/>
    </row>
    <row r="565" spans="1:18" x14ac:dyDescent="0.3">
      <c r="J565" s="75"/>
      <c r="K565" s="75"/>
      <c r="L565" s="86"/>
      <c r="Q565" s="167"/>
      <c r="R565" s="86"/>
    </row>
    <row r="568" spans="1:18" x14ac:dyDescent="0.3">
      <c r="A568" s="169"/>
      <c r="J568" s="75"/>
      <c r="K568" s="75"/>
      <c r="L568" s="86"/>
    </row>
    <row r="569" spans="1:18" x14ac:dyDescent="0.3">
      <c r="A569" s="169"/>
      <c r="J569" s="75"/>
      <c r="K569" s="75"/>
      <c r="L569" s="86"/>
    </row>
    <row r="571" spans="1:18" x14ac:dyDescent="0.3">
      <c r="L571" s="86"/>
      <c r="Q571" s="167"/>
      <c r="R571" s="86"/>
    </row>
    <row r="574" spans="1:18" x14ac:dyDescent="0.3">
      <c r="J574" s="75"/>
      <c r="K574" s="75"/>
      <c r="L574" s="86"/>
      <c r="Q574" s="167"/>
      <c r="R574" s="86"/>
    </row>
    <row r="579" spans="1:18" x14ac:dyDescent="0.3">
      <c r="L579" s="86"/>
      <c r="Q579" s="167"/>
      <c r="R579" s="86"/>
    </row>
    <row r="582" spans="1:18" x14ac:dyDescent="0.3">
      <c r="J582" s="75"/>
      <c r="K582" s="75"/>
      <c r="L582" s="86"/>
      <c r="Q582" s="167"/>
      <c r="R582" s="86"/>
    </row>
    <row r="585" spans="1:18" x14ac:dyDescent="0.3">
      <c r="A585" s="169"/>
      <c r="J585" s="75"/>
      <c r="K585" s="75"/>
      <c r="L585" s="86"/>
    </row>
    <row r="586" spans="1:18" x14ac:dyDescent="0.3">
      <c r="A586" s="169"/>
      <c r="J586" s="75"/>
      <c r="K586" s="75"/>
      <c r="L586" s="86"/>
    </row>
    <row r="587" spans="1:18" x14ac:dyDescent="0.3">
      <c r="A587" s="169"/>
      <c r="J587" s="75"/>
      <c r="K587" s="75"/>
      <c r="L587" s="86"/>
    </row>
    <row r="596" spans="1:18" x14ac:dyDescent="0.3">
      <c r="L596" s="86"/>
      <c r="Q596" s="167"/>
      <c r="R596" s="86"/>
    </row>
    <row r="597" spans="1:18" x14ac:dyDescent="0.3">
      <c r="L597" s="86"/>
      <c r="Q597" s="167"/>
      <c r="R597" s="86"/>
    </row>
    <row r="599" spans="1:18" x14ac:dyDescent="0.3">
      <c r="J599" s="75"/>
      <c r="K599" s="75"/>
      <c r="L599" s="86"/>
      <c r="Q599" s="167"/>
      <c r="R599" s="86"/>
    </row>
    <row r="600" spans="1:18" x14ac:dyDescent="0.3">
      <c r="J600" s="75"/>
      <c r="K600" s="75"/>
      <c r="L600" s="86"/>
      <c r="Q600" s="167"/>
      <c r="R600" s="86"/>
    </row>
    <row r="602" spans="1:18" x14ac:dyDescent="0.3">
      <c r="A602" s="169"/>
      <c r="J602" s="75"/>
      <c r="K602" s="75"/>
      <c r="L602" s="86"/>
    </row>
    <row r="603" spans="1:18" x14ac:dyDescent="0.3">
      <c r="A603" s="169"/>
      <c r="J603" s="75"/>
      <c r="K603" s="75"/>
      <c r="L603" s="86"/>
    </row>
    <row r="604" spans="1:18" x14ac:dyDescent="0.3">
      <c r="A604" s="169"/>
      <c r="J604" s="75"/>
      <c r="K604" s="75"/>
      <c r="L604" s="86"/>
    </row>
    <row r="605" spans="1:18" x14ac:dyDescent="0.3">
      <c r="A605" s="169"/>
      <c r="J605" s="75"/>
      <c r="K605" s="75"/>
      <c r="L605" s="86"/>
    </row>
    <row r="613" spans="1:18" x14ac:dyDescent="0.3">
      <c r="L613" s="86"/>
      <c r="Q613" s="167"/>
      <c r="R613" s="86"/>
    </row>
    <row r="615" spans="1:18" x14ac:dyDescent="0.3">
      <c r="L615" s="86"/>
      <c r="Q615" s="167"/>
      <c r="R615" s="86"/>
    </row>
    <row r="616" spans="1:18" x14ac:dyDescent="0.3">
      <c r="J616" s="75"/>
      <c r="K616" s="75"/>
      <c r="L616" s="86"/>
      <c r="Q616" s="167"/>
      <c r="R616" s="86"/>
    </row>
    <row r="618" spans="1:18" x14ac:dyDescent="0.3">
      <c r="A618" s="169"/>
      <c r="J618" s="75"/>
      <c r="K618" s="75"/>
      <c r="L618" s="86"/>
      <c r="Q618" s="167"/>
      <c r="R618" s="86"/>
    </row>
    <row r="619" spans="1:18" x14ac:dyDescent="0.3">
      <c r="A619" s="169"/>
      <c r="J619" s="75"/>
      <c r="K619" s="75"/>
      <c r="L619" s="86"/>
    </row>
    <row r="620" spans="1:18" x14ac:dyDescent="0.3">
      <c r="A620" s="169"/>
      <c r="J620" s="75"/>
      <c r="K620" s="75"/>
      <c r="L620" s="86"/>
    </row>
    <row r="621" spans="1:18" x14ac:dyDescent="0.3">
      <c r="A621" s="169"/>
      <c r="J621" s="75"/>
      <c r="K621" s="75"/>
      <c r="L621" s="86"/>
    </row>
    <row r="629" spans="1:18" x14ac:dyDescent="0.3">
      <c r="L629" s="86"/>
      <c r="Q629" s="167"/>
      <c r="R629" s="86"/>
    </row>
    <row r="630" spans="1:18" x14ac:dyDescent="0.3">
      <c r="L630" s="86"/>
      <c r="Q630" s="167"/>
      <c r="R630" s="86"/>
    </row>
    <row r="631" spans="1:18" x14ac:dyDescent="0.3">
      <c r="L631" s="86"/>
      <c r="Q631" s="167"/>
      <c r="R631" s="86"/>
    </row>
    <row r="632" spans="1:18" x14ac:dyDescent="0.3">
      <c r="J632" s="75"/>
      <c r="K632" s="75"/>
      <c r="L632" s="86"/>
      <c r="Q632" s="167"/>
      <c r="R632" s="86"/>
    </row>
    <row r="633" spans="1:18" x14ac:dyDescent="0.3">
      <c r="J633" s="75"/>
      <c r="K633" s="75"/>
      <c r="L633" s="86"/>
      <c r="Q633" s="167"/>
      <c r="R633" s="86"/>
    </row>
    <row r="634" spans="1:18" x14ac:dyDescent="0.3">
      <c r="A634" s="169"/>
      <c r="J634" s="75"/>
      <c r="K634" s="75"/>
      <c r="L634" s="86"/>
      <c r="Q634" s="167"/>
      <c r="R634" s="86"/>
    </row>
    <row r="635" spans="1:18" x14ac:dyDescent="0.3">
      <c r="A635" s="169"/>
      <c r="J635" s="75"/>
      <c r="K635" s="75"/>
      <c r="L635" s="86"/>
    </row>
    <row r="636" spans="1:18" x14ac:dyDescent="0.3">
      <c r="A636" s="169"/>
      <c r="J636" s="75"/>
      <c r="K636" s="75"/>
      <c r="L636" s="86"/>
    </row>
    <row r="637" spans="1:18" x14ac:dyDescent="0.3">
      <c r="A637" s="169"/>
      <c r="J637" s="75"/>
      <c r="K637" s="75"/>
      <c r="L637" s="86"/>
    </row>
    <row r="645" spans="1:18" x14ac:dyDescent="0.3">
      <c r="L645" s="86"/>
      <c r="Q645" s="167"/>
      <c r="R645" s="86"/>
    </row>
    <row r="647" spans="1:18" x14ac:dyDescent="0.3">
      <c r="L647" s="86"/>
      <c r="Q647" s="167"/>
      <c r="R647" s="86"/>
    </row>
    <row r="648" spans="1:18" x14ac:dyDescent="0.3">
      <c r="J648" s="75"/>
      <c r="K648" s="75"/>
      <c r="L648" s="86"/>
      <c r="Q648" s="167"/>
      <c r="R648" s="86"/>
    </row>
    <row r="650" spans="1:18" x14ac:dyDescent="0.3">
      <c r="A650" s="169"/>
      <c r="J650" s="75"/>
      <c r="K650" s="75"/>
      <c r="L650" s="86"/>
      <c r="Q650" s="167"/>
      <c r="R650" s="86"/>
    </row>
    <row r="651" spans="1:18" x14ac:dyDescent="0.3">
      <c r="A651" s="169"/>
      <c r="J651" s="75"/>
      <c r="K651" s="75"/>
      <c r="L651" s="86"/>
    </row>
    <row r="652" spans="1:18" x14ac:dyDescent="0.3">
      <c r="A652" s="169"/>
      <c r="J652" s="75"/>
      <c r="K652" s="75"/>
      <c r="L652" s="86"/>
    </row>
    <row r="653" spans="1:18" x14ac:dyDescent="0.3">
      <c r="A653" s="169"/>
      <c r="J653" s="75"/>
      <c r="K653" s="75"/>
      <c r="L653" s="86"/>
    </row>
    <row r="654" spans="1:18" x14ac:dyDescent="0.3">
      <c r="A654" s="169"/>
      <c r="J654" s="75"/>
      <c r="K654" s="75"/>
      <c r="L654" s="86"/>
    </row>
    <row r="661" spans="1:18" x14ac:dyDescent="0.3">
      <c r="L661" s="86"/>
      <c r="Q661" s="167"/>
      <c r="R661" s="86"/>
    </row>
    <row r="663" spans="1:18" x14ac:dyDescent="0.3">
      <c r="L663" s="86"/>
      <c r="Q663" s="167"/>
      <c r="R663" s="86"/>
    </row>
    <row r="664" spans="1:18" x14ac:dyDescent="0.3">
      <c r="J664" s="75"/>
      <c r="K664" s="75"/>
      <c r="L664" s="86"/>
      <c r="Q664" s="167"/>
      <c r="R664" s="86"/>
    </row>
    <row r="666" spans="1:18" x14ac:dyDescent="0.3">
      <c r="A666" s="169"/>
      <c r="J666" s="75"/>
      <c r="K666" s="75"/>
      <c r="L666" s="86"/>
      <c r="Q666" s="167"/>
      <c r="R666" s="86"/>
    </row>
    <row r="667" spans="1:18" x14ac:dyDescent="0.3">
      <c r="A667" s="169"/>
      <c r="J667" s="75"/>
      <c r="K667" s="75"/>
      <c r="L667" s="86"/>
      <c r="Q667" s="167"/>
      <c r="R667" s="86"/>
    </row>
    <row r="668" spans="1:18" x14ac:dyDescent="0.3">
      <c r="A668" s="169"/>
      <c r="J668" s="75"/>
      <c r="K668" s="75"/>
      <c r="L668" s="86"/>
    </row>
    <row r="669" spans="1:18" x14ac:dyDescent="0.3">
      <c r="A669" s="169"/>
      <c r="J669" s="75"/>
      <c r="K669" s="75"/>
      <c r="L669" s="86"/>
    </row>
    <row r="670" spans="1:18" x14ac:dyDescent="0.3">
      <c r="A670" s="169"/>
      <c r="J670" s="75"/>
      <c r="K670" s="75"/>
      <c r="L670" s="86"/>
    </row>
    <row r="677" spans="1:18" x14ac:dyDescent="0.3">
      <c r="L677" s="86"/>
      <c r="Q677" s="167"/>
      <c r="R677" s="86"/>
    </row>
    <row r="679" spans="1:18" x14ac:dyDescent="0.3">
      <c r="L679" s="86"/>
      <c r="Q679" s="167"/>
      <c r="R679" s="86"/>
    </row>
    <row r="680" spans="1:18" x14ac:dyDescent="0.3">
      <c r="J680" s="75"/>
      <c r="K680" s="75"/>
      <c r="L680" s="86"/>
      <c r="Q680" s="167"/>
      <c r="R680" s="86"/>
    </row>
    <row r="682" spans="1:18" x14ac:dyDescent="0.3">
      <c r="A682" s="169"/>
      <c r="J682" s="75"/>
      <c r="K682" s="75"/>
      <c r="L682" s="86"/>
      <c r="Q682" s="167"/>
      <c r="R682" s="86"/>
    </row>
    <row r="683" spans="1:18" x14ac:dyDescent="0.3">
      <c r="A683" s="169"/>
      <c r="J683" s="75"/>
      <c r="K683" s="75"/>
      <c r="L683" s="86"/>
      <c r="Q683" s="167"/>
      <c r="R683" s="86"/>
    </row>
    <row r="684" spans="1:18" x14ac:dyDescent="0.3">
      <c r="A684" s="169"/>
      <c r="J684" s="75"/>
      <c r="K684" s="75"/>
      <c r="L684" s="86"/>
    </row>
    <row r="685" spans="1:18" x14ac:dyDescent="0.3">
      <c r="A685" s="169"/>
      <c r="J685" s="75"/>
      <c r="K685" s="75"/>
      <c r="L685" s="86"/>
    </row>
    <row r="693" spans="1:18" x14ac:dyDescent="0.3">
      <c r="A693" s="169"/>
      <c r="J693" s="75"/>
      <c r="K693" s="75"/>
      <c r="L693" s="86"/>
      <c r="Q693" s="167"/>
      <c r="R693" s="86"/>
    </row>
    <row r="694" spans="1:18" x14ac:dyDescent="0.3">
      <c r="A694" s="169"/>
      <c r="J694" s="75"/>
      <c r="K694" s="75"/>
      <c r="L694" s="86"/>
    </row>
    <row r="695" spans="1:18" x14ac:dyDescent="0.3">
      <c r="L695" s="86"/>
      <c r="Q695" s="167"/>
      <c r="R695" s="86"/>
    </row>
    <row r="696" spans="1:18" x14ac:dyDescent="0.3">
      <c r="J696" s="75"/>
      <c r="K696" s="75"/>
      <c r="L696" s="86"/>
      <c r="Q696" s="167"/>
      <c r="R696" s="86"/>
    </row>
    <row r="698" spans="1:18" x14ac:dyDescent="0.3">
      <c r="J698" s="75"/>
      <c r="K698" s="75"/>
      <c r="L698" s="86"/>
      <c r="Q698" s="167"/>
      <c r="R698" s="86"/>
    </row>
    <row r="700" spans="1:18" x14ac:dyDescent="0.3">
      <c r="A700" s="169"/>
      <c r="J700" s="75"/>
      <c r="K700" s="75"/>
      <c r="L700" s="86"/>
    </row>
    <row r="701" spans="1:18" x14ac:dyDescent="0.3">
      <c r="A701" s="169"/>
      <c r="J701" s="75"/>
      <c r="K701" s="75"/>
      <c r="L701" s="86"/>
    </row>
    <row r="704" spans="1:18" x14ac:dyDescent="0.3">
      <c r="L704" s="86"/>
      <c r="Q704" s="167"/>
      <c r="R704" s="86"/>
    </row>
    <row r="707" spans="1:18" x14ac:dyDescent="0.3">
      <c r="J707" s="75"/>
      <c r="K707" s="75"/>
      <c r="L707" s="86"/>
      <c r="Q707" s="167"/>
      <c r="R707" s="86"/>
    </row>
    <row r="709" spans="1:18" x14ac:dyDescent="0.3">
      <c r="A709" s="169"/>
      <c r="J709" s="75"/>
      <c r="K709" s="75"/>
      <c r="L709" s="86"/>
    </row>
    <row r="710" spans="1:18" x14ac:dyDescent="0.3">
      <c r="A710" s="169"/>
      <c r="J710" s="75"/>
      <c r="K710" s="75"/>
      <c r="L710" s="86"/>
    </row>
    <row r="711" spans="1:18" x14ac:dyDescent="0.3">
      <c r="L711" s="86"/>
      <c r="Q711" s="167"/>
      <c r="R711" s="86"/>
    </row>
    <row r="714" spans="1:18" x14ac:dyDescent="0.3">
      <c r="J714" s="75"/>
      <c r="K714" s="75"/>
      <c r="L714" s="86"/>
      <c r="Q714" s="167"/>
      <c r="R714" s="86"/>
    </row>
    <row r="716" spans="1:18" x14ac:dyDescent="0.3">
      <c r="A716" s="169"/>
      <c r="J716" s="75"/>
      <c r="K716" s="75"/>
    </row>
    <row r="717" spans="1:18" x14ac:dyDescent="0.3">
      <c r="A717" s="169"/>
      <c r="J717" s="75"/>
      <c r="K717" s="75"/>
    </row>
    <row r="718" spans="1:18" x14ac:dyDescent="0.3">
      <c r="A718" s="169"/>
      <c r="J718" s="75"/>
      <c r="K718" s="75"/>
    </row>
    <row r="719" spans="1:18" x14ac:dyDescent="0.3">
      <c r="A719" s="169"/>
      <c r="J719" s="75"/>
      <c r="K719" s="75"/>
    </row>
    <row r="720" spans="1:18" x14ac:dyDescent="0.3">
      <c r="A720" s="169"/>
      <c r="J720" s="75"/>
      <c r="K720" s="75"/>
      <c r="L720" s="86"/>
      <c r="Q720" s="167"/>
      <c r="R720" s="86"/>
    </row>
    <row r="721" spans="1:18" x14ac:dyDescent="0.3">
      <c r="A721" s="169"/>
      <c r="J721" s="75"/>
      <c r="K721" s="75"/>
      <c r="L721" s="86"/>
    </row>
    <row r="723" spans="1:18" x14ac:dyDescent="0.3">
      <c r="J723" s="75"/>
      <c r="K723" s="75"/>
      <c r="L723" s="86"/>
      <c r="Q723" s="167"/>
      <c r="R723" s="86"/>
    </row>
    <row r="727" spans="1:18" x14ac:dyDescent="0.3">
      <c r="L727" s="86"/>
      <c r="Q727" s="167"/>
      <c r="R727" s="86"/>
    </row>
    <row r="730" spans="1:18" x14ac:dyDescent="0.3">
      <c r="J730" s="75"/>
      <c r="K730" s="75"/>
      <c r="L730" s="86"/>
      <c r="Q730" s="167"/>
      <c r="R730" s="86"/>
    </row>
    <row r="732" spans="1:18" x14ac:dyDescent="0.3">
      <c r="A732" s="169"/>
      <c r="J732" s="75"/>
      <c r="K732" s="75"/>
    </row>
    <row r="733" spans="1:18" x14ac:dyDescent="0.3">
      <c r="A733" s="169"/>
      <c r="J733" s="75"/>
      <c r="K733" s="75"/>
    </row>
    <row r="734" spans="1:18" x14ac:dyDescent="0.3">
      <c r="A734" s="169"/>
      <c r="J734" s="75"/>
      <c r="K734" s="75"/>
    </row>
    <row r="735" spans="1:18" x14ac:dyDescent="0.3">
      <c r="A735" s="169"/>
      <c r="J735" s="75"/>
      <c r="K735" s="75"/>
    </row>
    <row r="736" spans="1:18" x14ac:dyDescent="0.3">
      <c r="A736" s="169"/>
      <c r="J736" s="75"/>
      <c r="K736" s="75"/>
      <c r="L736" s="86"/>
    </row>
    <row r="737" spans="1:18" x14ac:dyDescent="0.3">
      <c r="A737" s="169"/>
      <c r="J737" s="75"/>
      <c r="K737" s="75"/>
      <c r="L737" s="86"/>
    </row>
    <row r="743" spans="1:18" x14ac:dyDescent="0.3">
      <c r="L743" s="86"/>
      <c r="Q743" s="167"/>
      <c r="R743" s="86"/>
    </row>
    <row r="746" spans="1:18" x14ac:dyDescent="0.3">
      <c r="A746" s="169"/>
      <c r="J746" s="75"/>
      <c r="K746" s="75"/>
      <c r="L746" s="86"/>
      <c r="Q746" s="167"/>
      <c r="R746" s="86"/>
    </row>
    <row r="747" spans="1:18" x14ac:dyDescent="0.3">
      <c r="A747" s="169"/>
      <c r="J747" s="75"/>
      <c r="K747" s="75"/>
      <c r="L747" s="86"/>
      <c r="Q747" s="167"/>
      <c r="R747" s="86"/>
    </row>
    <row r="750" spans="1:18" x14ac:dyDescent="0.3">
      <c r="J750" s="75"/>
      <c r="K750" s="75"/>
      <c r="L750" s="86"/>
      <c r="Q750" s="167"/>
      <c r="R750" s="86"/>
    </row>
    <row r="751" spans="1:18" x14ac:dyDescent="0.3">
      <c r="A751" s="169"/>
      <c r="J751" s="75"/>
      <c r="K751" s="75"/>
      <c r="L751" s="86"/>
    </row>
    <row r="752" spans="1:18" x14ac:dyDescent="0.3">
      <c r="A752" s="169"/>
      <c r="J752" s="75"/>
      <c r="K752" s="75"/>
      <c r="L752" s="86"/>
    </row>
    <row r="757" spans="10:18" x14ac:dyDescent="0.3">
      <c r="L757" s="86"/>
      <c r="Q757" s="167"/>
      <c r="R757" s="86"/>
    </row>
    <row r="760" spans="10:18" x14ac:dyDescent="0.3">
      <c r="J760" s="75"/>
      <c r="K760" s="75"/>
      <c r="L760" s="86"/>
      <c r="Q760" s="167"/>
      <c r="R760" s="86"/>
    </row>
    <row r="762" spans="10:18" x14ac:dyDescent="0.3">
      <c r="L762" s="86"/>
      <c r="Q762" s="167"/>
      <c r="R762" s="86"/>
    </row>
    <row r="765" spans="10:18" x14ac:dyDescent="0.3">
      <c r="J765" s="75"/>
      <c r="K765" s="75"/>
      <c r="L765" s="86"/>
      <c r="Q765" s="167"/>
      <c r="R765" s="86"/>
    </row>
    <row r="805" spans="1:18" x14ac:dyDescent="0.3">
      <c r="A805" s="169"/>
      <c r="J805" s="75"/>
      <c r="K805" s="75"/>
      <c r="L805" s="86"/>
    </row>
    <row r="806" spans="1:18" x14ac:dyDescent="0.3">
      <c r="A806" s="169"/>
      <c r="J806" s="75"/>
      <c r="K806" s="75"/>
      <c r="L806" s="86"/>
    </row>
    <row r="816" spans="1:18" x14ac:dyDescent="0.3">
      <c r="L816" s="86"/>
      <c r="Q816" s="167"/>
      <c r="R816" s="86"/>
    </row>
    <row r="819" spans="10:18" x14ac:dyDescent="0.3">
      <c r="J819" s="75"/>
      <c r="K819" s="75"/>
      <c r="L819" s="86"/>
      <c r="Q819" s="167"/>
      <c r="R819" s="86"/>
    </row>
    <row r="836" spans="1:18" x14ac:dyDescent="0.3">
      <c r="A836" s="169"/>
      <c r="J836" s="75"/>
      <c r="K836" s="75"/>
      <c r="L836" s="86"/>
    </row>
    <row r="837" spans="1:18" x14ac:dyDescent="0.3">
      <c r="A837" s="169"/>
      <c r="J837" s="75"/>
      <c r="K837" s="75"/>
      <c r="L837" s="86"/>
    </row>
    <row r="847" spans="1:18" x14ac:dyDescent="0.3">
      <c r="L847" s="86"/>
      <c r="Q847" s="167"/>
      <c r="R847" s="86"/>
    </row>
    <row r="850" spans="1:18" x14ac:dyDescent="0.3">
      <c r="J850" s="75"/>
      <c r="K850" s="75"/>
      <c r="L850" s="86"/>
      <c r="Q850" s="167"/>
      <c r="R850" s="86"/>
    </row>
    <row r="857" spans="1:18" x14ac:dyDescent="0.3">
      <c r="A857" s="169"/>
      <c r="J857" s="75"/>
      <c r="K857" s="75"/>
      <c r="L857" s="86"/>
    </row>
    <row r="858" spans="1:18" x14ac:dyDescent="0.3">
      <c r="A858" s="169"/>
      <c r="J858" s="75"/>
      <c r="K858" s="75"/>
      <c r="L858" s="86"/>
    </row>
    <row r="868" spans="10:18" x14ac:dyDescent="0.3">
      <c r="L868" s="86"/>
      <c r="Q868" s="167"/>
      <c r="R868" s="86"/>
    </row>
    <row r="871" spans="10:18" x14ac:dyDescent="0.3">
      <c r="J871" s="75"/>
      <c r="K871" s="75"/>
      <c r="L871" s="86"/>
      <c r="Q871" s="167"/>
      <c r="R871" s="86"/>
    </row>
    <row r="882" spans="1:18" x14ac:dyDescent="0.3">
      <c r="A882" s="169"/>
      <c r="J882" s="75"/>
      <c r="K882" s="75"/>
      <c r="L882" s="86"/>
    </row>
    <row r="883" spans="1:18" x14ac:dyDescent="0.3">
      <c r="A883" s="169"/>
      <c r="J883" s="75"/>
      <c r="K883" s="75"/>
      <c r="L883" s="86"/>
    </row>
    <row r="888" spans="1:18" x14ac:dyDescent="0.3">
      <c r="A888" s="169"/>
      <c r="J888" s="75"/>
      <c r="K888" s="75"/>
      <c r="L888" s="86"/>
    </row>
    <row r="889" spans="1:18" x14ac:dyDescent="0.3">
      <c r="A889" s="169"/>
      <c r="J889" s="75"/>
      <c r="K889" s="75"/>
      <c r="L889" s="86"/>
    </row>
    <row r="893" spans="1:18" x14ac:dyDescent="0.3">
      <c r="L893" s="86"/>
      <c r="Q893" s="167"/>
      <c r="R893" s="86"/>
    </row>
    <row r="896" spans="1:18" x14ac:dyDescent="0.3">
      <c r="J896" s="75"/>
      <c r="K896" s="75"/>
      <c r="L896" s="86"/>
      <c r="Q896" s="167"/>
      <c r="R896" s="86"/>
    </row>
    <row r="898" spans="1:18" x14ac:dyDescent="0.3">
      <c r="A898" s="169"/>
      <c r="J898" s="75"/>
      <c r="K898" s="75"/>
      <c r="L898" s="86"/>
    </row>
    <row r="899" spans="1:18" x14ac:dyDescent="0.3">
      <c r="A899" s="169"/>
      <c r="J899" s="75"/>
      <c r="K899" s="75"/>
      <c r="L899" s="86"/>
      <c r="Q899" s="167"/>
      <c r="R899" s="86"/>
    </row>
    <row r="902" spans="1:18" x14ac:dyDescent="0.3">
      <c r="J902" s="75"/>
      <c r="K902" s="75"/>
      <c r="L902" s="86"/>
      <c r="Q902" s="167"/>
      <c r="R902" s="86"/>
    </row>
    <row r="909" spans="1:18" x14ac:dyDescent="0.3">
      <c r="L909" s="86"/>
      <c r="Q909" s="167"/>
      <c r="R909" s="86"/>
    </row>
    <row r="912" spans="1:18" x14ac:dyDescent="0.3">
      <c r="A912" s="169"/>
      <c r="J912" s="75"/>
      <c r="K912" s="75"/>
      <c r="L912" s="86"/>
      <c r="Q912" s="167"/>
      <c r="R912" s="86"/>
    </row>
    <row r="913" spans="1:18" x14ac:dyDescent="0.3">
      <c r="A913" s="169"/>
      <c r="J913" s="75"/>
      <c r="K913" s="75"/>
      <c r="L913" s="86"/>
    </row>
    <row r="917" spans="1:18" x14ac:dyDescent="0.3">
      <c r="A917" s="169"/>
      <c r="J917" s="75"/>
      <c r="K917" s="75"/>
      <c r="L917" s="86"/>
    </row>
    <row r="918" spans="1:18" x14ac:dyDescent="0.3">
      <c r="A918" s="169"/>
      <c r="J918" s="75"/>
      <c r="K918" s="75"/>
      <c r="L918" s="86"/>
    </row>
    <row r="922" spans="1:18" x14ac:dyDescent="0.3">
      <c r="L922" s="86"/>
      <c r="Q922" s="167"/>
      <c r="R922" s="86"/>
    </row>
    <row r="925" spans="1:18" x14ac:dyDescent="0.3">
      <c r="J925" s="75"/>
      <c r="K925" s="75"/>
      <c r="L925" s="86"/>
      <c r="Q925" s="167"/>
      <c r="R925" s="86"/>
    </row>
    <row r="928" spans="1:18" x14ac:dyDescent="0.3">
      <c r="L928" s="86"/>
      <c r="Q928" s="167"/>
      <c r="R928" s="86"/>
    </row>
    <row r="929" spans="1:18" x14ac:dyDescent="0.3">
      <c r="A929" s="169"/>
      <c r="J929" s="75"/>
      <c r="K929" s="75"/>
      <c r="L929" s="86"/>
    </row>
    <row r="930" spans="1:18" x14ac:dyDescent="0.3">
      <c r="A930" s="169"/>
      <c r="J930" s="75"/>
      <c r="K930" s="75"/>
      <c r="L930" s="86"/>
    </row>
    <row r="931" spans="1:18" x14ac:dyDescent="0.3">
      <c r="J931" s="75"/>
      <c r="K931" s="75"/>
      <c r="L931" s="86"/>
      <c r="Q931" s="167"/>
      <c r="R931" s="86"/>
    </row>
    <row r="939" spans="1:18" x14ac:dyDescent="0.3">
      <c r="L939" s="86"/>
      <c r="Q939" s="167"/>
      <c r="R939" s="86"/>
    </row>
    <row r="941" spans="1:18" x14ac:dyDescent="0.3">
      <c r="A941" s="169"/>
      <c r="J941" s="75"/>
      <c r="K941" s="75"/>
      <c r="L941" s="86"/>
    </row>
    <row r="942" spans="1:18" x14ac:dyDescent="0.3">
      <c r="A942" s="169"/>
      <c r="J942" s="75"/>
      <c r="K942" s="75"/>
      <c r="L942" s="86"/>
      <c r="Q942" s="167"/>
      <c r="R942" s="86"/>
    </row>
    <row r="945" spans="1:18" x14ac:dyDescent="0.3">
      <c r="A945" s="169"/>
      <c r="J945" s="75"/>
      <c r="K945" s="75"/>
      <c r="L945" s="86"/>
    </row>
    <row r="946" spans="1:18" x14ac:dyDescent="0.3">
      <c r="A946" s="169"/>
      <c r="J946" s="75"/>
      <c r="K946" s="75"/>
      <c r="L946" s="86"/>
    </row>
    <row r="947" spans="1:18" x14ac:dyDescent="0.3">
      <c r="A947" s="169"/>
      <c r="J947" s="75"/>
      <c r="K947" s="75"/>
      <c r="L947" s="86"/>
    </row>
    <row r="948" spans="1:18" x14ac:dyDescent="0.3">
      <c r="A948" s="169"/>
      <c r="J948" s="75"/>
      <c r="K948" s="75"/>
      <c r="L948" s="86"/>
    </row>
    <row r="957" spans="1:18" x14ac:dyDescent="0.3">
      <c r="L957" s="86"/>
      <c r="Q957" s="167"/>
      <c r="R957" s="86"/>
    </row>
    <row r="960" spans="1:18" x14ac:dyDescent="0.3">
      <c r="J960" s="75"/>
      <c r="K960" s="75"/>
      <c r="L960" s="86"/>
      <c r="Q960" s="167"/>
      <c r="R960" s="86"/>
    </row>
    <row r="965" spans="1:18" x14ac:dyDescent="0.3">
      <c r="A965" s="169"/>
      <c r="J965" s="75"/>
      <c r="K965" s="75"/>
      <c r="L965" s="86"/>
    </row>
    <row r="966" spans="1:18" x14ac:dyDescent="0.3">
      <c r="A966" s="169"/>
      <c r="J966" s="75"/>
      <c r="K966" s="75"/>
      <c r="L966" s="86"/>
    </row>
    <row r="975" spans="1:18" x14ac:dyDescent="0.3">
      <c r="L975" s="86"/>
      <c r="Q975" s="167"/>
      <c r="R975" s="86"/>
    </row>
    <row r="978" spans="1:18" x14ac:dyDescent="0.3">
      <c r="J978" s="75"/>
      <c r="K978" s="75"/>
      <c r="L978" s="86"/>
      <c r="Q978" s="167"/>
      <c r="R978" s="86"/>
    </row>
    <row r="983" spans="1:18" x14ac:dyDescent="0.3">
      <c r="A983" s="169"/>
    </row>
    <row r="985" spans="1:18" x14ac:dyDescent="0.3">
      <c r="A985" s="169"/>
      <c r="J985" s="75"/>
      <c r="K985" s="75"/>
      <c r="L985" s="86"/>
    </row>
    <row r="986" spans="1:18" x14ac:dyDescent="0.3">
      <c r="A986" s="169"/>
      <c r="J986" s="75"/>
      <c r="K986" s="75"/>
      <c r="L986" s="86"/>
    </row>
    <row r="994" spans="1:18" x14ac:dyDescent="0.3">
      <c r="L994" s="86"/>
      <c r="Q994" s="167"/>
      <c r="R994" s="86"/>
    </row>
    <row r="997" spans="1:18" x14ac:dyDescent="0.3">
      <c r="J997" s="75"/>
      <c r="K997" s="75"/>
      <c r="L997" s="86"/>
      <c r="Q997" s="167"/>
      <c r="R997" s="86"/>
    </row>
    <row r="1000" spans="1:18" x14ac:dyDescent="0.3">
      <c r="A1000" s="169"/>
      <c r="J1000" s="75"/>
      <c r="K1000" s="75"/>
    </row>
    <row r="1002" spans="1:18" x14ac:dyDescent="0.3">
      <c r="A1002" s="169"/>
      <c r="J1002" s="75"/>
      <c r="K1002" s="75"/>
      <c r="L1002" s="86"/>
    </row>
    <row r="1003" spans="1:18" x14ac:dyDescent="0.3">
      <c r="A1003" s="169"/>
      <c r="J1003" s="75"/>
      <c r="K1003" s="75"/>
      <c r="L1003" s="86"/>
    </row>
    <row r="1011" spans="1:18" x14ac:dyDescent="0.3">
      <c r="L1011" s="86"/>
      <c r="Q1011" s="167"/>
      <c r="R1011" s="86"/>
    </row>
    <row r="1014" spans="1:18" x14ac:dyDescent="0.3">
      <c r="J1014" s="75"/>
      <c r="K1014" s="75"/>
      <c r="L1014" s="86"/>
      <c r="Q1014" s="167"/>
      <c r="R1014" s="86"/>
    </row>
    <row r="1019" spans="1:18" x14ac:dyDescent="0.3">
      <c r="A1019" s="169"/>
      <c r="J1019" s="75"/>
      <c r="K1019" s="75"/>
      <c r="L1019" s="86"/>
    </row>
    <row r="1020" spans="1:18" x14ac:dyDescent="0.3">
      <c r="A1020" s="169"/>
      <c r="J1020" s="75"/>
      <c r="K1020" s="75"/>
      <c r="L1020" s="86"/>
    </row>
    <row r="1030" spans="1:18" x14ac:dyDescent="0.3">
      <c r="L1030" s="86"/>
      <c r="Q1030" s="167"/>
      <c r="R1030" s="86"/>
    </row>
    <row r="1033" spans="1:18" x14ac:dyDescent="0.3">
      <c r="J1033" s="75"/>
      <c r="K1033" s="75"/>
      <c r="L1033" s="86"/>
      <c r="Q1033" s="167"/>
      <c r="R1033" s="86"/>
    </row>
    <row r="1037" spans="1:18" x14ac:dyDescent="0.3">
      <c r="A1037" s="169"/>
      <c r="J1037" s="75"/>
      <c r="K1037" s="75"/>
    </row>
    <row r="1039" spans="1:18" x14ac:dyDescent="0.3">
      <c r="A1039" s="169"/>
      <c r="J1039" s="75"/>
      <c r="K1039" s="75"/>
      <c r="L1039" s="86"/>
    </row>
    <row r="1040" spans="1:18" x14ac:dyDescent="0.3">
      <c r="A1040" s="169"/>
      <c r="J1040" s="75"/>
      <c r="K1040" s="75"/>
      <c r="L1040" s="86"/>
    </row>
    <row r="1048" spans="1:18" x14ac:dyDescent="0.3">
      <c r="L1048" s="86"/>
      <c r="Q1048" s="167"/>
      <c r="R1048" s="86"/>
    </row>
    <row r="1051" spans="1:18" x14ac:dyDescent="0.3">
      <c r="J1051" s="75"/>
      <c r="K1051" s="75"/>
      <c r="L1051" s="86"/>
      <c r="Q1051" s="167"/>
      <c r="R1051" s="86"/>
    </row>
    <row r="1055" spans="1:18" x14ac:dyDescent="0.3">
      <c r="A1055" s="169"/>
      <c r="J1055" s="75"/>
      <c r="K1055" s="75"/>
      <c r="L1055" s="86"/>
    </row>
    <row r="1056" spans="1:18" x14ac:dyDescent="0.3">
      <c r="A1056" s="169"/>
      <c r="J1056" s="75"/>
      <c r="K1056" s="75"/>
      <c r="L1056" s="86"/>
    </row>
    <row r="1066" spans="10:18" x14ac:dyDescent="0.3">
      <c r="L1066" s="86"/>
      <c r="Q1066" s="167"/>
      <c r="R1066" s="86"/>
    </row>
    <row r="1069" spans="10:18" x14ac:dyDescent="0.3">
      <c r="J1069" s="75"/>
      <c r="K1069" s="75"/>
      <c r="L1069" s="86"/>
      <c r="Q1069" s="167"/>
      <c r="R1069" s="86"/>
    </row>
    <row r="1073" spans="1:18" x14ac:dyDescent="0.3">
      <c r="A1073" s="169"/>
      <c r="J1073" s="75"/>
      <c r="K1073" s="75"/>
      <c r="L1073" s="86"/>
    </row>
    <row r="1074" spans="1:18" x14ac:dyDescent="0.3">
      <c r="A1074" s="169"/>
      <c r="J1074" s="75"/>
      <c r="K1074" s="75"/>
      <c r="L1074" s="86"/>
    </row>
    <row r="1084" spans="1:18" x14ac:dyDescent="0.3">
      <c r="L1084" s="86"/>
      <c r="Q1084" s="167"/>
      <c r="R1084" s="86"/>
    </row>
    <row r="1087" spans="1:18" x14ac:dyDescent="0.3">
      <c r="J1087" s="75"/>
      <c r="K1087" s="75"/>
      <c r="L1087" s="86"/>
      <c r="Q1087" s="167"/>
      <c r="R1087" s="86"/>
    </row>
    <row r="1089" spans="1:18" x14ac:dyDescent="0.3">
      <c r="A1089" s="169"/>
      <c r="J1089" s="75"/>
      <c r="K1089" s="75"/>
      <c r="L1089" s="86"/>
    </row>
    <row r="1090" spans="1:18" x14ac:dyDescent="0.3">
      <c r="A1090" s="169"/>
      <c r="J1090" s="75"/>
      <c r="K1090" s="75"/>
      <c r="L1090" s="86"/>
    </row>
    <row r="1100" spans="1:18" x14ac:dyDescent="0.3">
      <c r="L1100" s="86"/>
      <c r="Q1100" s="167"/>
      <c r="R1100" s="86"/>
    </row>
    <row r="1103" spans="1:18" x14ac:dyDescent="0.3">
      <c r="J1103" s="75"/>
      <c r="K1103" s="75"/>
      <c r="L1103" s="86"/>
      <c r="Q1103" s="167"/>
      <c r="R1103" s="86"/>
    </row>
    <row r="1105" spans="1:18" x14ac:dyDescent="0.3">
      <c r="A1105" s="169"/>
      <c r="J1105" s="75"/>
      <c r="K1105" s="75"/>
      <c r="L1105" s="86"/>
    </row>
    <row r="1106" spans="1:18" x14ac:dyDescent="0.3">
      <c r="A1106" s="169"/>
      <c r="J1106" s="75"/>
      <c r="K1106" s="75"/>
      <c r="L1106" s="86"/>
    </row>
    <row r="1116" spans="1:18" x14ac:dyDescent="0.3">
      <c r="L1116" s="86"/>
      <c r="Q1116" s="167"/>
      <c r="R1116" s="86"/>
    </row>
    <row r="1119" spans="1:18" x14ac:dyDescent="0.3">
      <c r="J1119" s="75"/>
      <c r="K1119" s="75"/>
      <c r="L1119" s="86"/>
      <c r="Q1119" s="167"/>
      <c r="R1119" s="86"/>
    </row>
    <row r="1123" spans="1:18" x14ac:dyDescent="0.3">
      <c r="A1123" s="169"/>
      <c r="J1123" s="75"/>
      <c r="K1123" s="75"/>
      <c r="L1123" s="86"/>
    </row>
    <row r="1124" spans="1:18" x14ac:dyDescent="0.3">
      <c r="A1124" s="169"/>
      <c r="J1124" s="75"/>
      <c r="K1124" s="75"/>
      <c r="L1124" s="86"/>
    </row>
    <row r="1133" spans="1:18" x14ac:dyDescent="0.3">
      <c r="L1133" s="86"/>
      <c r="Q1133" s="167"/>
      <c r="R1133" s="86"/>
    </row>
    <row r="1136" spans="1:18" x14ac:dyDescent="0.3">
      <c r="J1136" s="75"/>
      <c r="K1136" s="75"/>
      <c r="L1136" s="86"/>
      <c r="Q1136" s="167"/>
      <c r="R1136" s="86"/>
    </row>
    <row r="1140" spans="1:18" x14ac:dyDescent="0.3">
      <c r="A1140" s="169"/>
      <c r="J1140" s="75"/>
      <c r="K1140" s="75"/>
      <c r="L1140" s="86"/>
    </row>
    <row r="1141" spans="1:18" x14ac:dyDescent="0.3">
      <c r="A1141" s="169"/>
      <c r="J1141" s="75"/>
      <c r="K1141" s="75"/>
      <c r="L1141" s="86"/>
    </row>
    <row r="1151" spans="1:18" x14ac:dyDescent="0.3">
      <c r="L1151" s="86"/>
      <c r="Q1151" s="167"/>
      <c r="R1151" s="86"/>
    </row>
    <row r="1154" spans="1:18" x14ac:dyDescent="0.3">
      <c r="J1154" s="75"/>
      <c r="K1154" s="75"/>
      <c r="L1154" s="86"/>
      <c r="Q1154" s="167"/>
      <c r="R1154" s="86"/>
    </row>
    <row r="1156" spans="1:18" x14ac:dyDescent="0.3">
      <c r="A1156" s="169"/>
      <c r="J1156" s="75"/>
      <c r="K1156" s="75"/>
      <c r="L1156" s="86"/>
    </row>
    <row r="1157" spans="1:18" x14ac:dyDescent="0.3">
      <c r="A1157" s="169"/>
      <c r="J1157" s="75"/>
      <c r="K1157" s="75"/>
      <c r="L1157" s="86"/>
    </row>
    <row r="1167" spans="1:18" x14ac:dyDescent="0.3">
      <c r="L1167" s="86"/>
      <c r="Q1167" s="167"/>
      <c r="R1167" s="86"/>
    </row>
    <row r="1170" spans="1:18" x14ac:dyDescent="0.3">
      <c r="J1170" s="75"/>
      <c r="K1170" s="75"/>
      <c r="L1170" s="86"/>
      <c r="Q1170" s="167"/>
      <c r="R1170" s="86"/>
    </row>
    <row r="1172" spans="1:18" x14ac:dyDescent="0.3">
      <c r="A1172" s="169"/>
      <c r="J1172" s="75"/>
      <c r="K1172" s="75"/>
      <c r="L1172" s="86"/>
    </row>
    <row r="1173" spans="1:18" x14ac:dyDescent="0.3">
      <c r="A1173" s="169"/>
      <c r="J1173" s="75"/>
      <c r="K1173" s="75"/>
      <c r="L1173" s="86"/>
    </row>
    <row r="1183" spans="1:18" x14ac:dyDescent="0.3">
      <c r="L1183" s="86"/>
      <c r="Q1183" s="167"/>
      <c r="R1183" s="86"/>
    </row>
    <row r="1186" spans="1:18" x14ac:dyDescent="0.3">
      <c r="J1186" s="75"/>
      <c r="K1186" s="75"/>
      <c r="L1186" s="86"/>
      <c r="Q1186" s="167"/>
      <c r="R1186" s="86"/>
    </row>
    <row r="1188" spans="1:18" x14ac:dyDescent="0.3">
      <c r="A1188" s="169"/>
      <c r="J1188" s="75"/>
      <c r="K1188" s="75"/>
      <c r="L1188" s="86"/>
    </row>
    <row r="1189" spans="1:18" x14ac:dyDescent="0.3">
      <c r="A1189" s="169"/>
      <c r="J1189" s="75"/>
      <c r="K1189" s="75"/>
      <c r="L1189" s="86"/>
    </row>
  </sheetData>
  <mergeCells count="158">
    <mergeCell ref="S288:T288"/>
    <mergeCell ref="U288:V288"/>
    <mergeCell ref="W288:X288"/>
    <mergeCell ref="Y288:Z288"/>
    <mergeCell ref="C189:I189"/>
    <mergeCell ref="L189:R189"/>
    <mergeCell ref="C158:I158"/>
    <mergeCell ref="L158:R158"/>
    <mergeCell ref="C203:I203"/>
    <mergeCell ref="L203:R203"/>
    <mergeCell ref="B206:Z206"/>
    <mergeCell ref="A209:L209"/>
    <mergeCell ref="A210:L210"/>
    <mergeCell ref="S211:V211"/>
    <mergeCell ref="W211:Z211"/>
    <mergeCell ref="S212:T212"/>
    <mergeCell ref="U212:V212"/>
    <mergeCell ref="W212:X212"/>
    <mergeCell ref="Y212:Z212"/>
    <mergeCell ref="S215:T215"/>
    <mergeCell ref="U215:V215"/>
    <mergeCell ref="W215:X215"/>
    <mergeCell ref="Y215:Z215"/>
    <mergeCell ref="S269:T269"/>
    <mergeCell ref="U269:V269"/>
    <mergeCell ref="W269:X269"/>
    <mergeCell ref="Y269:Z269"/>
    <mergeCell ref="R271:Z271"/>
    <mergeCell ref="S272:T272"/>
    <mergeCell ref="U272:V272"/>
    <mergeCell ref="W272:X272"/>
    <mergeCell ref="Y272:Z272"/>
    <mergeCell ref="C244:I244"/>
    <mergeCell ref="L244:R244"/>
    <mergeCell ref="C217:I217"/>
    <mergeCell ref="L217:R217"/>
    <mergeCell ref="C257:I257"/>
    <mergeCell ref="L257:R257"/>
    <mergeCell ref="S265:Z265"/>
    <mergeCell ref="S266:T266"/>
    <mergeCell ref="U266:V266"/>
    <mergeCell ref="W266:X266"/>
    <mergeCell ref="Y266:Z266"/>
    <mergeCell ref="S255:T255"/>
    <mergeCell ref="U255:V255"/>
    <mergeCell ref="W255:X255"/>
    <mergeCell ref="Y255:Z255"/>
    <mergeCell ref="W239:X239"/>
    <mergeCell ref="Y239:Z239"/>
    <mergeCell ref="W242:X242"/>
    <mergeCell ref="Y242:Z242"/>
    <mergeCell ref="S251:Z251"/>
    <mergeCell ref="S252:T252"/>
    <mergeCell ref="U252:V252"/>
    <mergeCell ref="W252:X252"/>
    <mergeCell ref="Y252:Z252"/>
    <mergeCell ref="S238:Z238"/>
    <mergeCell ref="S239:T239"/>
    <mergeCell ref="Y153:Z153"/>
    <mergeCell ref="S156:T156"/>
    <mergeCell ref="U156:V156"/>
    <mergeCell ref="W156:X156"/>
    <mergeCell ref="Y156:Z156"/>
    <mergeCell ref="C129:I129"/>
    <mergeCell ref="L129:R129"/>
    <mergeCell ref="Y170:Z170"/>
    <mergeCell ref="S173:T173"/>
    <mergeCell ref="U173:V173"/>
    <mergeCell ref="W173:X173"/>
    <mergeCell ref="Y173:Z173"/>
    <mergeCell ref="S142:T142"/>
    <mergeCell ref="U142:V142"/>
    <mergeCell ref="W142:X142"/>
    <mergeCell ref="Y142:Z142"/>
    <mergeCell ref="C144:I144"/>
    <mergeCell ref="L144:R144"/>
    <mergeCell ref="S139:T139"/>
    <mergeCell ref="U139:V139"/>
    <mergeCell ref="W139:X139"/>
    <mergeCell ref="Y139:Z139"/>
    <mergeCell ref="S107:T107"/>
    <mergeCell ref="U107:V107"/>
    <mergeCell ref="W107:X107"/>
    <mergeCell ref="Y107:Z107"/>
    <mergeCell ref="W124:X124"/>
    <mergeCell ref="Y124:Z124"/>
    <mergeCell ref="S127:T127"/>
    <mergeCell ref="U127:V127"/>
    <mergeCell ref="W127:X127"/>
    <mergeCell ref="Y127:Z127"/>
    <mergeCell ref="U124:V124"/>
    <mergeCell ref="U239:V239"/>
    <mergeCell ref="S242:T242"/>
    <mergeCell ref="U242:V242"/>
    <mergeCell ref="C231:I231"/>
    <mergeCell ref="L231:R231"/>
    <mergeCell ref="S169:Z169"/>
    <mergeCell ref="S170:T170"/>
    <mergeCell ref="S198:T198"/>
    <mergeCell ref="U198:V198"/>
    <mergeCell ref="W198:X198"/>
    <mergeCell ref="Y198:Z198"/>
    <mergeCell ref="S201:T201"/>
    <mergeCell ref="U201:V201"/>
    <mergeCell ref="W201:X201"/>
    <mergeCell ref="Y201:Z201"/>
    <mergeCell ref="U170:V170"/>
    <mergeCell ref="W170:X170"/>
    <mergeCell ref="C175:I175"/>
    <mergeCell ref="L175:R175"/>
    <mergeCell ref="S197:Z197"/>
    <mergeCell ref="S225:Z225"/>
    <mergeCell ref="S226:T226"/>
    <mergeCell ref="U226:V226"/>
    <mergeCell ref="W226:X226"/>
    <mergeCell ref="A1:AA1"/>
    <mergeCell ref="S75:Z75"/>
    <mergeCell ref="L94:R94"/>
    <mergeCell ref="C94:I94"/>
    <mergeCell ref="S103:Z103"/>
    <mergeCell ref="S104:T104"/>
    <mergeCell ref="U104:V104"/>
    <mergeCell ref="W104:X104"/>
    <mergeCell ref="Y104:Z104"/>
    <mergeCell ref="L2:R2"/>
    <mergeCell ref="C2:I2"/>
    <mergeCell ref="S76:T76"/>
    <mergeCell ref="U76:V76"/>
    <mergeCell ref="W76:X76"/>
    <mergeCell ref="Y76:Z76"/>
    <mergeCell ref="S79:T79"/>
    <mergeCell ref="U79:V79"/>
    <mergeCell ref="W79:X79"/>
    <mergeCell ref="Y79:Z79"/>
    <mergeCell ref="Y226:Z226"/>
    <mergeCell ref="S229:T229"/>
    <mergeCell ref="U229:V229"/>
    <mergeCell ref="W229:X229"/>
    <mergeCell ref="Y229:Z229"/>
    <mergeCell ref="C109:I109"/>
    <mergeCell ref="L109:R109"/>
    <mergeCell ref="A73:P76"/>
    <mergeCell ref="S184:T184"/>
    <mergeCell ref="S183:Z183"/>
    <mergeCell ref="U184:V184"/>
    <mergeCell ref="W184:X184"/>
    <mergeCell ref="Y184:Z184"/>
    <mergeCell ref="S187:T187"/>
    <mergeCell ref="U187:V187"/>
    <mergeCell ref="W187:X187"/>
    <mergeCell ref="Y187:Z187"/>
    <mergeCell ref="S152:Z152"/>
    <mergeCell ref="S153:T153"/>
    <mergeCell ref="S138:Z138"/>
    <mergeCell ref="U153:V153"/>
    <mergeCell ref="W153:X153"/>
    <mergeCell ref="S123:Z123"/>
    <mergeCell ref="S124:T124"/>
  </mergeCells>
  <phoneticPr fontId="14" type="noConversion"/>
  <pageMargins left="0.11811023622047245" right="0.11811023622047245" top="0.35433070866141736" bottom="7.874015748031496E-2" header="0.11811023622047245" footer="7.874015748031496E-2"/>
  <pageSetup paperSize="9" scale="40" fitToHeight="0" orientation="landscape" horizontalDpi="4294967293" verticalDpi="4294967293" r:id="rId1"/>
  <headerFooter>
    <oddHeader>&amp;L157/PN/ZP/D/2024&amp;CFormularz asortymentowo-cenowy&amp;RZałącznik nr 2</oddHeader>
  </headerFooter>
  <rowBreaks count="13" manualBreakCount="13">
    <brk id="72" max="16383" man="1"/>
    <brk id="93" max="16383" man="1"/>
    <brk id="108" max="16383" man="1"/>
    <brk id="128" max="16383" man="1"/>
    <brk id="143" max="16383" man="1"/>
    <brk id="157" max="16383" man="1"/>
    <brk id="174" max="16383" man="1"/>
    <brk id="188" max="16383" man="1"/>
    <brk id="202" max="16383" man="1"/>
    <brk id="216" max="16383" man="1"/>
    <brk id="230" max="16383" man="1"/>
    <brk id="243" max="16383" man="1"/>
    <brk id="2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Piekielny</dc:creator>
  <cp:lastModifiedBy>Dorota Witkowska</cp:lastModifiedBy>
  <cp:lastPrinted>2024-11-06T11:36:35Z</cp:lastPrinted>
  <dcterms:created xsi:type="dcterms:W3CDTF">2015-06-05T18:17:20Z</dcterms:created>
  <dcterms:modified xsi:type="dcterms:W3CDTF">2024-11-07T09:24:39Z</dcterms:modified>
</cp:coreProperties>
</file>