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ucy\Documents\1.WYCENY\1_2022\20.Łopucki-budynki Niemce\"/>
    </mc:Choice>
  </mc:AlternateContent>
  <bookViews>
    <workbookView xWindow="0" yWindow="0" windowWidth="16380" windowHeight="8190" tabRatio="500"/>
  </bookViews>
  <sheets>
    <sheet name="Arkusz1" sheetId="1" r:id="rId1"/>
  </sheets>
  <calcPr calcId="152511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G88" i="1" l="1"/>
  <c r="G84" i="1"/>
  <c r="G83" i="1"/>
  <c r="G82" i="1"/>
  <c r="G81" i="1"/>
  <c r="E81" i="1"/>
  <c r="G80" i="1"/>
  <c r="E79" i="1"/>
  <c r="G79" i="1" s="1"/>
  <c r="G77" i="1" s="1"/>
  <c r="G76" i="1" s="1"/>
  <c r="G78" i="1"/>
  <c r="E78" i="1"/>
  <c r="G75" i="1"/>
  <c r="G74" i="1"/>
  <c r="G73" i="1"/>
  <c r="G72" i="1"/>
  <c r="G71" i="1" s="1"/>
  <c r="G70" i="1"/>
  <c r="E70" i="1"/>
  <c r="G69" i="1"/>
  <c r="G68" i="1"/>
  <c r="G67" i="1"/>
  <c r="G66" i="1"/>
  <c r="G65" i="1"/>
  <c r="G64" i="1"/>
  <c r="G63" i="1"/>
  <c r="E60" i="1"/>
  <c r="G60" i="1" s="1"/>
  <c r="E59" i="1"/>
  <c r="G59" i="1" s="1"/>
  <c r="G58" i="1" s="1"/>
  <c r="G57" i="1"/>
  <c r="G56" i="1" s="1"/>
  <c r="G55" i="1"/>
  <c r="E55" i="1"/>
  <c r="G54" i="1"/>
  <c r="E53" i="1"/>
  <c r="G53" i="1" s="1"/>
  <c r="G52" i="1" s="1"/>
  <c r="G51" i="1"/>
  <c r="G50" i="1" s="1"/>
  <c r="E51" i="1"/>
  <c r="E49" i="1"/>
  <c r="G49" i="1" s="1"/>
  <c r="E48" i="1"/>
  <c r="G48" i="1" s="1"/>
  <c r="E47" i="1"/>
  <c r="G47" i="1" s="1"/>
  <c r="G45" i="1"/>
  <c r="E45" i="1"/>
  <c r="G44" i="1"/>
  <c r="E44" i="1"/>
  <c r="G43" i="1"/>
  <c r="E43" i="1"/>
  <c r="G42" i="1"/>
  <c r="E42" i="1"/>
  <c r="G41" i="1"/>
  <c r="E41" i="1"/>
  <c r="G40" i="1"/>
  <c r="E40" i="1"/>
  <c r="G39" i="1"/>
  <c r="E39" i="1"/>
  <c r="G38" i="1"/>
  <c r="E38" i="1"/>
  <c r="G37" i="1"/>
  <c r="E37" i="1"/>
  <c r="G36" i="1"/>
  <c r="E35" i="1"/>
  <c r="G35" i="1" s="1"/>
  <c r="E34" i="1"/>
  <c r="G34" i="1" s="1"/>
  <c r="E33" i="1"/>
  <c r="G33" i="1" s="1"/>
  <c r="E32" i="1"/>
  <c r="G32" i="1" s="1"/>
  <c r="E31" i="1"/>
  <c r="G31" i="1" s="1"/>
  <c r="E30" i="1"/>
  <c r="G30" i="1" s="1"/>
  <c r="G28" i="1"/>
  <c r="E28" i="1"/>
  <c r="G27" i="1"/>
  <c r="E27" i="1"/>
  <c r="G26" i="1"/>
  <c r="E26" i="1"/>
  <c r="G25" i="1"/>
  <c r="E25" i="1"/>
  <c r="G24" i="1"/>
  <c r="E24" i="1"/>
  <c r="G23" i="1"/>
  <c r="E23" i="1"/>
  <c r="G22" i="1"/>
  <c r="E22" i="1"/>
  <c r="G21" i="1"/>
  <c r="G29" i="1" l="1"/>
  <c r="G46" i="1"/>
  <c r="G20" i="1" s="1"/>
  <c r="G61" i="1" s="1"/>
  <c r="G85" i="1" s="1"/>
  <c r="G89" i="1" s="1"/>
  <c r="G62" i="1"/>
</calcChain>
</file>

<file path=xl/sharedStrings.xml><?xml version="1.0" encoding="utf-8"?>
<sst xmlns="http://schemas.openxmlformats.org/spreadsheetml/2006/main" count="192" uniqueCount="138">
  <si>
    <t>Wstępna Wycena Inwestycji – Zespół trzech budynków mieszkalnych wielorodzinnych w Niemcach</t>
  </si>
  <si>
    <t>BUDYNEK MIESZKALNY WIELORODZINNY</t>
  </si>
  <si>
    <t>powierzchnia zabudowy</t>
  </si>
  <si>
    <t>m5</t>
  </si>
  <si>
    <t>ilość kondygnacji</t>
  </si>
  <si>
    <t>4+1</t>
  </si>
  <si>
    <t>szt</t>
  </si>
  <si>
    <t>powierzchnia całkowita</t>
  </si>
  <si>
    <t>m2</t>
  </si>
  <si>
    <t>KONDYGNACJE NADZIEMNE</t>
  </si>
  <si>
    <t>liczba lokali</t>
  </si>
  <si>
    <t>powierzchnia użytkowa mieszkań</t>
  </si>
  <si>
    <t>powierzchnia komunikacji</t>
  </si>
  <si>
    <t>KONDYGNACJA PODZIEMNA</t>
  </si>
  <si>
    <t>komunikacja</t>
  </si>
  <si>
    <t>komórki lokatorskie</t>
  </si>
  <si>
    <t>pomieszczenia techniczne</t>
  </si>
  <si>
    <t>Podstawa wyceny</t>
  </si>
  <si>
    <t>Opis robót</t>
  </si>
  <si>
    <t>j.m.</t>
  </si>
  <si>
    <t>Ilość</t>
  </si>
  <si>
    <t>Cena jedn. / Wskaźnik cenowy</t>
  </si>
  <si>
    <t>Wartość NETTO</t>
  </si>
  <si>
    <t>I</t>
  </si>
  <si>
    <t>KOSZTY STANU DEWELOPERSKIEGO – JEDEN BUDYNEK</t>
  </si>
  <si>
    <t>Stan zerowy</t>
  </si>
  <si>
    <t>BCO cz I
Poz. 1122-206
Kod 31-110</t>
  </si>
  <si>
    <t>Roboty ziemne</t>
  </si>
  <si>
    <t>m2 [Pc]</t>
  </si>
  <si>
    <t>BCO cz I
Poz. 1122-206
Kod 31-120</t>
  </si>
  <si>
    <t>Fundamenty betonowe i żelbetowe</t>
  </si>
  <si>
    <t>BCO cz I
Poz. 1122-206
Kod 31-131</t>
  </si>
  <si>
    <t>Ściany podziemia murowane</t>
  </si>
  <si>
    <t>BCO cz I
Poz. 1122-206
Kod 31-133</t>
  </si>
  <si>
    <t>Ściany podziemia żelbetowe</t>
  </si>
  <si>
    <t>BCO cz I
Poz. 1122-206
Kod 31-160</t>
  </si>
  <si>
    <t>Stropy i schody podziemia</t>
  </si>
  <si>
    <t>BCO cz I
Poz. 1122-206
Kod 31-181</t>
  </si>
  <si>
    <t>Izolacje fundamentów i ścian podziemia podziemia – przeciwwilgociowe</t>
  </si>
  <si>
    <t>BCO cz I
Poz. 1122-206
Kod 31-182</t>
  </si>
  <si>
    <t>Izolacje fundamentów i ścian podziemia podziemia – cieplne i przeciwdzwiękowe</t>
  </si>
  <si>
    <t>Stan surowy</t>
  </si>
  <si>
    <t>BCO cz I
Poz. 1122-206
Kod 31-221</t>
  </si>
  <si>
    <t>Ściany nadziemia murowane</t>
  </si>
  <si>
    <t>BCO cz I
Poz. 1122-206
Kod 31-223</t>
  </si>
  <si>
    <t>Ściany nadziemia żelbetowe</t>
  </si>
  <si>
    <t>BCO cz I
Poz. 1122-206
Kod 31-231</t>
  </si>
  <si>
    <t>Stropy nadziemia</t>
  </si>
  <si>
    <t>BCO cz I
poz. 1122-206
Kod 31-232</t>
  </si>
  <si>
    <t>Balkony</t>
  </si>
  <si>
    <t>BCO cz I
poz. 1122-206
Kod 31-234</t>
  </si>
  <si>
    <t>Schody nadziemia</t>
  </si>
  <si>
    <t>BCO cz I
Poz. 1122-206
Kod  31-240</t>
  </si>
  <si>
    <t>Ścianki działowe</t>
  </si>
  <si>
    <t>Stan wykończeniowy wewnętrzny</t>
  </si>
  <si>
    <t>BCO cz I
Poz. 1122-206
Kod 31-310</t>
  </si>
  <si>
    <t>Tynki i oblicowania</t>
  </si>
  <si>
    <t>BCO cz I
Poz. 1122-206
Kod 31-321</t>
  </si>
  <si>
    <t>Okna zewnętrzne</t>
  </si>
  <si>
    <t>BCO cz I
Poz. 1122-206
Kod 31-322</t>
  </si>
  <si>
    <t>Drzwi zewnętrzne</t>
  </si>
  <si>
    <t>BCO cz I
Poz. 1122-206
Kod 31-332</t>
  </si>
  <si>
    <t>Drzwi wewnętrzne</t>
  </si>
  <si>
    <t>BCO cz I
Poz. 1122-206
 Kod 31-350</t>
  </si>
  <si>
    <t>Roboty malarskie</t>
  </si>
  <si>
    <t>BCO cz I
Poz. 1122-206
Kod 31-290</t>
  </si>
  <si>
    <t>Warstwy wyrównawcze pod posadzki</t>
  </si>
  <si>
    <t>BCO cz I
Poz. 1122-206
Kod 31-360</t>
  </si>
  <si>
    <t>Posadzki (gres, panele winylowe, wycieraczki wejściowe)</t>
  </si>
  <si>
    <t>BCO cz I
Poz. 1122-206
Kod 31-390</t>
  </si>
  <si>
    <t>Balustrady wewnętrzne (w tym inne elementy ślusarsko-kowalskie)</t>
  </si>
  <si>
    <t>BCO cz I
Poz. 1122-206
Kod 31-280</t>
  </si>
  <si>
    <t>Izolacje nadziemia</t>
  </si>
  <si>
    <t>Stan wykończeniowy zewnętrzny</t>
  </si>
  <si>
    <t>BCO cz I
poz. 1122-206
Kod 31-413 + 31-414</t>
  </si>
  <si>
    <t>Elewacje  (docieplenie, malowanie)</t>
  </si>
  <si>
    <t>BCO cz I
Poz. 1122-206
Kod 31-417</t>
  </si>
  <si>
    <t>Balustrady zewnętrzne</t>
  </si>
  <si>
    <t>BCO cz I
Poz. 1122-206
Kod 31-260</t>
  </si>
  <si>
    <t>Pokrycie dachów, tarasów, balkonów</t>
  </si>
  <si>
    <t>Instalacje elektryczne</t>
  </si>
  <si>
    <t>BCO cz I
Poz. 1122-206
Kod 41-400</t>
  </si>
  <si>
    <t>m2 [PC]</t>
  </si>
  <si>
    <t>Instalacje teletechniczne</t>
  </si>
  <si>
    <t>BCO cz I
Poz. 1122-206
Kod 41-500</t>
  </si>
  <si>
    <t>Instalacje sanitarne</t>
  </si>
  <si>
    <t>BCO cz I
Poz. 1122-206
Kod 41-100 + 41-200</t>
  </si>
  <si>
    <t>Urządzenia dźwigowe</t>
  </si>
  <si>
    <t>Analiza
Indywidualna</t>
  </si>
  <si>
    <t>Urządzenia dźwigowe - ilość przystanków 5</t>
  </si>
  <si>
    <t>II</t>
  </si>
  <si>
    <t>WYKOŃCZENIE LOKALI MIESZKALNYCH – JEDEN BUDYNEK</t>
  </si>
  <si>
    <t>Prace budowlane</t>
  </si>
  <si>
    <t>m2 [PUM]</t>
  </si>
  <si>
    <t>Biały montaż</t>
  </si>
  <si>
    <t>I + II</t>
  </si>
  <si>
    <t xml:space="preserve">ŁĄCZNY KOSZT WYKONANIA TRZECH BUDYNKÓW = </t>
  </si>
  <si>
    <t>III</t>
  </si>
  <si>
    <t>ZAGOSPODAROWANIE TERENU (REALIZACJA PZT NA TERENIE NIERUCHOMOŚCI)</t>
  </si>
  <si>
    <t>Miejsca postojowe</t>
  </si>
  <si>
    <t>BCO cz. II 
poz. 2112-613</t>
  </si>
  <si>
    <t>Chodniki</t>
  </si>
  <si>
    <t>BCO cz. II
poz. 2112-531</t>
  </si>
  <si>
    <t>Zieleń (niwelacja terenu, trawniki, nasadzenia (drzewa, krzewy))</t>
  </si>
  <si>
    <t>WKI poz. 2.220.10.</t>
  </si>
  <si>
    <t>Karczowanie drzew</t>
  </si>
  <si>
    <t>BCO cz. II 
Poz. 2112-981
WKI 
poz. 2.312.00</t>
  </si>
  <si>
    <t>Zieleń (niwelacja terenu, trawniki)</t>
  </si>
  <si>
    <t>WKI poz. 5.240.10</t>
  </si>
  <si>
    <t>Sadzenie drzew</t>
  </si>
  <si>
    <t>Drobne Formy Architektoniczne (ławki, kosze)</t>
  </si>
  <si>
    <t>WKI
poz. 6.902.04.310</t>
  </si>
  <si>
    <t>Kosze na śmieci</t>
  </si>
  <si>
    <t>WKI
poz. 6.902.11.110</t>
  </si>
  <si>
    <t>Ławki parkowe</t>
  </si>
  <si>
    <t>Plac zabaw (wyposażenie, ogrodzenie i nawierzchnia bezpieczna)</t>
  </si>
  <si>
    <t>BCO cz. II
poz. 2412-132 (analogia)</t>
  </si>
  <si>
    <t>IV</t>
  </si>
  <si>
    <t>SIECI I PRZYŁĄCZA</t>
  </si>
  <si>
    <t>Sieci i przyłącza sanitarne</t>
  </si>
  <si>
    <t>BCO cz. II
Poz. 2222-121 + analiza indywidualna</t>
  </si>
  <si>
    <t>Sieci i przyłącza sanitarne: wodociągowe – rura PEHD 100 + PE 63</t>
  </si>
  <si>
    <t>m</t>
  </si>
  <si>
    <t>BCO cz. II
Poz. 2223-111 + analiza indywidualna</t>
  </si>
  <si>
    <t>Sieć kanalizacji sanitarnej z przyłączami – fi od 110mm do 315mm</t>
  </si>
  <si>
    <t>BCO cz. II
Poz. 2223-335 + analiza indywidualna</t>
  </si>
  <si>
    <t>Sieci i przyłącza sanitarne: kanalizacji deszczowej – rusy PCV SN8 + zbiornik retencyjno-rozsączający 20 m3</t>
  </si>
  <si>
    <t>BCO cz. II
Poz. 2221-111 (analogia) + analiza indywidualna</t>
  </si>
  <si>
    <t>Zewnętrzna instalacja gazowa z baterii trzech zbiorników na gaz LPG podziemnych (3x25 m3)</t>
  </si>
  <si>
    <t>Przyłącza telekomunikacyjne, oświetlenie terenu</t>
  </si>
  <si>
    <t>BCO cz. II
Poz. 2224-631
Analogia</t>
  </si>
  <si>
    <t>Przyłącze telekomunikacyjne - 2 studzienki telekomunikacyjne  sk2 połączone z budynkami rurami 2x Arot 110</t>
  </si>
  <si>
    <t>kpl</t>
  </si>
  <si>
    <t>BCO cz. II
poz. 2112-821</t>
  </si>
  <si>
    <t>Oświetlenie terenu lampami sodowymi na słupach żelbetowych, linia zasilająca kablowa 4x16 YAKY</t>
  </si>
  <si>
    <t>WARTOŚĆ CAŁKOWITA:</t>
  </si>
  <si>
    <t>ŁĄCZNY pum =</t>
  </si>
  <si>
    <t xml:space="preserve"> cena m2 PUM =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</si>
</sst>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\ * #,##0.00&quot;      &quot;;\-* #,##0.00&quot;      &quot;;\ * \-#&quot;      &quot;;\ @\ "/>
    <numFmt numFmtId="165" formatCode="_-* #,##0.00&quot; zł&quot;_-;\-* #,##0.00&quot; zł&quot;_-;_-* \-??&quot; zł&quot;_-;_-@_-"/>
    <numFmt numFmtId="166" formatCode="_-* #,##0.00_-;\-* #,##0.00_-;_-* \-??_-;_-@_-"/>
    <numFmt numFmtId="167" formatCode="#,#00.00"/>
  </numFmts>
  <fonts count="15">
    <font>
      <sz val="11"/>
      <color rgb="FF333333"/>
      <name val="Calibri"/>
      <family val="2"/>
      <charset val="238"/>
    </font>
    <font>
      <sz val="11"/>
      <color rgb="FF333333"/>
      <name val="Czcionka tekstu podstawowego"/>
      <family val="2"/>
      <charset val="238"/>
    </font>
    <font>
      <b/>
      <u/>
      <sz val="13"/>
      <color rgb="FF333333"/>
      <name val="Calibri"/>
      <family val="2"/>
      <charset val="238"/>
    </font>
    <font>
      <b/>
      <u/>
      <sz val="11"/>
      <color rgb="FF333333"/>
      <name val="Calibri"/>
      <family val="2"/>
      <charset val="238"/>
    </font>
    <font>
      <u/>
      <sz val="11"/>
      <color rgb="FF333333"/>
      <name val="Calibri"/>
      <family val="2"/>
      <charset val="238"/>
    </font>
    <font>
      <b/>
      <i/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b/>
      <i/>
      <sz val="11"/>
      <color rgb="FF333333"/>
      <name val="Calibri"/>
      <family val="2"/>
      <charset val="238"/>
    </font>
    <font>
      <sz val="11"/>
      <name val="Calibri"/>
      <family val="2"/>
      <charset val="238"/>
    </font>
    <font>
      <sz val="12"/>
      <color rgb="FF333333"/>
      <name val="Calibri"/>
      <family val="2"/>
      <charset val="238"/>
    </font>
    <font>
      <b/>
      <i/>
      <sz val="12"/>
      <name val="Calibri"/>
      <family val="2"/>
      <charset val="238"/>
    </font>
    <font>
      <b/>
      <i/>
      <sz val="12"/>
      <color rgb="FF333333"/>
      <name val="Calibri"/>
      <family val="2"/>
      <charset val="238"/>
    </font>
    <font>
      <b/>
      <sz val="13"/>
      <color rgb="FF333333"/>
      <name val="Calibri"/>
      <family val="2"/>
      <charset val="238"/>
    </font>
    <font>
      <b/>
      <sz val="11"/>
      <color rgb="FF333333"/>
      <name val="Calibri"/>
      <family val="2"/>
      <charset val="238"/>
    </font>
    <font>
      <sz val="11"/>
      <color rgb="FF333333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D9D9D9"/>
        <bgColor rgb="FFCCCCCC"/>
      </patternFill>
    </fill>
    <fill>
      <patternFill patternType="solid">
        <fgColor rgb="FFF2F2F2"/>
        <bgColor rgb="FFEEEEEE"/>
      </patternFill>
    </fill>
    <fill>
      <patternFill patternType="solid">
        <fgColor rgb="FFFFF2CC"/>
        <bgColor rgb="FFF2F2F2"/>
      </patternFill>
    </fill>
    <fill>
      <patternFill patternType="solid">
        <fgColor rgb="FFCCCCCC"/>
        <bgColor rgb="FFD9D9D9"/>
      </patternFill>
    </fill>
    <fill>
      <patternFill patternType="solid">
        <fgColor rgb="FFDEEBF7"/>
        <bgColor rgb="FFEEEEEE"/>
      </patternFill>
    </fill>
    <fill>
      <patternFill patternType="solid">
        <fgColor rgb="FFEEEEEE"/>
        <bgColor rgb="FFF2F2F2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6">
    <xf numFmtId="0" fontId="0" fillId="0" borderId="0"/>
    <xf numFmtId="166" fontId="6" fillId="0" borderId="0" applyBorder="0" applyProtection="0"/>
    <xf numFmtId="165" fontId="6" fillId="0" borderId="0" applyBorder="0" applyProtection="0"/>
    <xf numFmtId="164" fontId="14" fillId="0" borderId="0" applyBorder="0" applyProtection="0"/>
    <xf numFmtId="0" fontId="1" fillId="0" borderId="0"/>
    <xf numFmtId="0" fontId="1" fillId="0" borderId="0"/>
  </cellStyleXfs>
  <cellXfs count="56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0" fillId="0" borderId="1" xfId="0" applyFont="1" applyBorder="1" applyAlignment="1">
      <alignment horizontal="right"/>
    </xf>
    <xf numFmtId="0" fontId="0" fillId="0" borderId="1" xfId="0" applyBorder="1"/>
    <xf numFmtId="0" fontId="0" fillId="0" borderId="1" xfId="0" applyBorder="1"/>
    <xf numFmtId="0" fontId="0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 wrapText="1" indent="1"/>
    </xf>
    <xf numFmtId="4" fontId="5" fillId="2" borderId="2" xfId="0" applyNumberFormat="1" applyFont="1" applyFill="1" applyBorder="1" applyAlignment="1">
      <alignment horizontal="center" vertical="center"/>
    </xf>
    <xf numFmtId="165" fontId="5" fillId="2" borderId="2" xfId="2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left" vertical="center" wrapText="1" indent="1"/>
    </xf>
    <xf numFmtId="166" fontId="5" fillId="3" borderId="3" xfId="1" applyFont="1" applyFill="1" applyBorder="1" applyAlignment="1" applyProtection="1">
      <alignment horizontal="center" vertical="center"/>
    </xf>
    <xf numFmtId="0" fontId="0" fillId="3" borderId="0" xfId="0" applyFill="1"/>
    <xf numFmtId="165" fontId="7" fillId="3" borderId="2" xfId="0" applyNumberFormat="1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left" vertical="center" wrapText="1" indent="1"/>
    </xf>
    <xf numFmtId="0" fontId="8" fillId="4" borderId="2" xfId="0" applyFont="1" applyFill="1" applyBorder="1" applyAlignment="1">
      <alignment horizontal="center" vertical="center"/>
    </xf>
    <xf numFmtId="166" fontId="8" fillId="4" borderId="2" xfId="1" applyFont="1" applyFill="1" applyBorder="1" applyAlignment="1" applyProtection="1">
      <alignment horizontal="center" vertical="center"/>
    </xf>
    <xf numFmtId="165" fontId="8" fillId="4" borderId="2" xfId="2" applyFont="1" applyFill="1" applyBorder="1" applyAlignment="1" applyProtection="1">
      <alignment horizontal="center" vertical="center"/>
    </xf>
    <xf numFmtId="165" fontId="0" fillId="4" borderId="2" xfId="0" applyNumberForma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 indent="1"/>
    </xf>
    <xf numFmtId="0" fontId="8" fillId="0" borderId="2" xfId="0" applyFont="1" applyBorder="1" applyAlignment="1">
      <alignment horizontal="center" vertical="center"/>
    </xf>
    <xf numFmtId="166" fontId="8" fillId="0" borderId="2" xfId="1" applyFont="1" applyBorder="1" applyAlignment="1" applyProtection="1">
      <alignment horizontal="center" vertical="center"/>
    </xf>
    <xf numFmtId="165" fontId="8" fillId="0" borderId="2" xfId="2" applyFont="1" applyBorder="1" applyAlignment="1" applyProtection="1">
      <alignment horizontal="center" vertical="center"/>
    </xf>
    <xf numFmtId="165" fontId="0" fillId="0" borderId="2" xfId="0" applyNumberForma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165" fontId="5" fillId="3" borderId="3" xfId="2" applyFont="1" applyFill="1" applyBorder="1" applyAlignment="1" applyProtection="1">
      <alignment horizontal="center" vertical="center"/>
    </xf>
    <xf numFmtId="165" fontId="5" fillId="3" borderId="3" xfId="0" applyNumberFormat="1" applyFont="1" applyFill="1" applyBorder="1" applyAlignment="1">
      <alignment horizontal="center" vertical="center"/>
    </xf>
    <xf numFmtId="165" fontId="8" fillId="0" borderId="2" xfId="0" applyNumberFormat="1" applyFont="1" applyBorder="1" applyAlignment="1">
      <alignment horizontal="center" vertical="center"/>
    </xf>
    <xf numFmtId="0" fontId="9" fillId="0" borderId="0" xfId="0" applyFont="1"/>
    <xf numFmtId="0" fontId="5" fillId="5" borderId="3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left" vertical="center" wrapText="1" indent="1"/>
    </xf>
    <xf numFmtId="166" fontId="5" fillId="5" borderId="3" xfId="1" applyFont="1" applyFill="1" applyBorder="1" applyAlignment="1" applyProtection="1">
      <alignment horizontal="center" vertical="center"/>
    </xf>
    <xf numFmtId="165" fontId="5" fillId="5" borderId="3" xfId="2" applyFont="1" applyFill="1" applyBorder="1" applyAlignment="1" applyProtection="1">
      <alignment horizontal="center" vertical="center"/>
    </xf>
    <xf numFmtId="165" fontId="5" fillId="5" borderId="3" xfId="0" applyNumberFormat="1" applyFont="1" applyFill="1" applyBorder="1" applyAlignment="1">
      <alignment horizontal="center" vertical="center"/>
    </xf>
    <xf numFmtId="0" fontId="8" fillId="6" borderId="2" xfId="0" applyFont="1" applyFill="1" applyBorder="1" applyAlignment="1">
      <alignment horizontal="center" vertical="center"/>
    </xf>
    <xf numFmtId="0" fontId="8" fillId="6" borderId="2" xfId="0" applyFont="1" applyFill="1" applyBorder="1" applyAlignment="1">
      <alignment horizontal="left" vertical="center" wrapText="1" indent="1"/>
    </xf>
    <xf numFmtId="166" fontId="8" fillId="6" borderId="2" xfId="1" applyFont="1" applyFill="1" applyBorder="1" applyAlignment="1" applyProtection="1">
      <alignment horizontal="center" vertical="center"/>
    </xf>
    <xf numFmtId="165" fontId="8" fillId="6" borderId="2" xfId="2" applyFont="1" applyFill="1" applyBorder="1" applyAlignment="1" applyProtection="1">
      <alignment horizontal="center" vertical="center"/>
    </xf>
    <xf numFmtId="165" fontId="0" fillId="6" borderId="2" xfId="0" applyNumberFormat="1" applyFill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 wrapText="1"/>
    </xf>
    <xf numFmtId="167" fontId="0" fillId="0" borderId="0" xfId="0" applyNumberFormat="1"/>
    <xf numFmtId="4" fontId="0" fillId="0" borderId="0" xfId="0" applyNumberFormat="1"/>
    <xf numFmtId="0" fontId="13" fillId="7" borderId="4" xfId="0" applyFont="1" applyFill="1" applyBorder="1" applyAlignment="1">
      <alignment horizontal="right"/>
    </xf>
    <xf numFmtId="4" fontId="13" fillId="7" borderId="5" xfId="0" applyNumberFormat="1" applyFont="1" applyFill="1" applyBorder="1"/>
    <xf numFmtId="0" fontId="13" fillId="7" borderId="6" xfId="0" applyFont="1" applyFill="1" applyBorder="1" applyAlignment="1">
      <alignment horizontal="right"/>
    </xf>
    <xf numFmtId="4" fontId="13" fillId="7" borderId="7" xfId="0" applyNumberFormat="1" applyFont="1" applyFill="1" applyBorder="1"/>
    <xf numFmtId="0" fontId="10" fillId="5" borderId="2" xfId="0" applyFont="1" applyFill="1" applyBorder="1" applyAlignment="1">
      <alignment horizontal="center" vertical="center"/>
    </xf>
    <xf numFmtId="165" fontId="10" fillId="5" borderId="2" xfId="0" applyNumberFormat="1" applyFont="1" applyFill="1" applyBorder="1" applyAlignment="1">
      <alignment horizontal="center" vertical="center"/>
    </xf>
    <xf numFmtId="0" fontId="11" fillId="5" borderId="2" xfId="0" applyFont="1" applyFill="1" applyBorder="1" applyAlignment="1">
      <alignment horizontal="center" vertical="center"/>
    </xf>
    <xf numFmtId="0" fontId="12" fillId="5" borderId="2" xfId="0" applyFont="1" applyFill="1" applyBorder="1" applyAlignment="1">
      <alignment horizontal="center" vertical="center"/>
    </xf>
  </cellXfs>
  <cellStyles count="6">
    <cellStyle name="Dziesiętny" xfId="1" builtinId="3"/>
    <cellStyle name="Dziesiętny 2" xfId="3"/>
    <cellStyle name="Normalny" xfId="0" builtinId="0"/>
    <cellStyle name="Normalny 2" xfId="4"/>
    <cellStyle name="Normalny 2 2" xfId="5"/>
    <cellStyle name="Walutowy" xfId="2" builtinId="4"/>
  </cellStyles>
  <dxfs count="0"/>
  <tableStyles count="0" defaultTableStyle="TableStyleMedium2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2CC"/>
      <rgbColor rgb="FFDEEBF7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EEEEEE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89"/>
  <sheetViews>
    <sheetView tabSelected="1" zoomScaleNormal="100" workbookViewId="0">
      <selection activeCell="I80" sqref="I80"/>
    </sheetView>
  </sheetViews>
  <sheetFormatPr defaultColWidth="11.5703125" defaultRowHeight="15"/>
  <cols>
    <col min="1" max="1" width="2.5703125" customWidth="1"/>
    <col min="2" max="2" width="20.42578125" customWidth="1"/>
    <col min="3" max="3" width="36.42578125" customWidth="1"/>
    <col min="6" max="6" width="16" customWidth="1"/>
    <col min="7" max="7" width="17.7109375" customWidth="1"/>
  </cols>
  <sheetData>
    <row r="1" spans="2:5" ht="17.25">
      <c r="B1" s="1" t="s">
        <v>0</v>
      </c>
    </row>
    <row r="3" spans="2:5">
      <c r="C3" s="2" t="s">
        <v>1</v>
      </c>
    </row>
    <row r="4" spans="2:5">
      <c r="C4" s="3" t="s">
        <v>2</v>
      </c>
      <c r="D4" s="4">
        <v>405.51</v>
      </c>
      <c r="E4" s="4" t="s">
        <v>3</v>
      </c>
    </row>
    <row r="5" spans="2:5">
      <c r="C5" s="3" t="s">
        <v>4</v>
      </c>
      <c r="D5" s="3" t="s">
        <v>5</v>
      </c>
      <c r="E5" s="4" t="s">
        <v>6</v>
      </c>
    </row>
    <row r="6" spans="2:5">
      <c r="C6" s="3" t="s">
        <v>7</v>
      </c>
      <c r="D6" s="5">
        <v>2027.55</v>
      </c>
      <c r="E6" s="4" t="s">
        <v>8</v>
      </c>
    </row>
    <row r="7" spans="2:5">
      <c r="C7" s="6"/>
    </row>
    <row r="8" spans="2:5">
      <c r="C8" s="7" t="s">
        <v>9</v>
      </c>
    </row>
    <row r="9" spans="2:5">
      <c r="C9" s="3" t="s">
        <v>10</v>
      </c>
      <c r="D9" s="4">
        <v>24</v>
      </c>
      <c r="E9" s="4" t="s">
        <v>6</v>
      </c>
    </row>
    <row r="10" spans="2:5">
      <c r="C10" s="3" t="s">
        <v>11</v>
      </c>
      <c r="D10" s="4">
        <v>1148.44</v>
      </c>
      <c r="E10" s="4" t="s">
        <v>8</v>
      </c>
    </row>
    <row r="11" spans="2:5">
      <c r="C11" s="3" t="s">
        <v>12</v>
      </c>
      <c r="D11" s="4">
        <v>148.69999999999999</v>
      </c>
      <c r="E11" s="4" t="s">
        <v>8</v>
      </c>
    </row>
    <row r="13" spans="2:5">
      <c r="C13" s="7" t="s">
        <v>13</v>
      </c>
    </row>
    <row r="14" spans="2:5">
      <c r="C14" s="3" t="s">
        <v>14</v>
      </c>
      <c r="D14" s="4">
        <v>102.73</v>
      </c>
      <c r="E14" s="4" t="s">
        <v>8</v>
      </c>
    </row>
    <row r="15" spans="2:5">
      <c r="C15" s="3" t="s">
        <v>15</v>
      </c>
      <c r="D15" s="4">
        <v>182.37</v>
      </c>
      <c r="E15" s="4" t="s">
        <v>8</v>
      </c>
    </row>
    <row r="16" spans="2:5">
      <c r="C16" s="3" t="s">
        <v>16</v>
      </c>
      <c r="D16" s="4">
        <v>38.71</v>
      </c>
      <c r="E16" s="4" t="s">
        <v>8</v>
      </c>
    </row>
    <row r="17" spans="2:7">
      <c r="G17" s="6"/>
    </row>
    <row r="19" spans="2:7" ht="45">
      <c r="B19" s="8" t="s">
        <v>17</v>
      </c>
      <c r="C19" s="9" t="s">
        <v>18</v>
      </c>
      <c r="D19" s="8" t="s">
        <v>19</v>
      </c>
      <c r="E19" s="10" t="s">
        <v>20</v>
      </c>
      <c r="F19" s="11" t="s">
        <v>21</v>
      </c>
      <c r="G19" s="12" t="s">
        <v>22</v>
      </c>
    </row>
    <row r="20" spans="2:7" ht="30">
      <c r="B20" s="13" t="s">
        <v>23</v>
      </c>
      <c r="C20" s="14" t="s">
        <v>24</v>
      </c>
      <c r="D20" s="13"/>
      <c r="E20" s="15"/>
      <c r="F20" s="16"/>
      <c r="G20" s="17">
        <f>SUBTOTAL(9,G21:G57)</f>
        <v>5803718.0410455037</v>
      </c>
    </row>
    <row r="21" spans="2:7">
      <c r="B21" s="18"/>
      <c r="C21" s="19" t="s">
        <v>25</v>
      </c>
      <c r="D21" s="20"/>
      <c r="E21" s="21"/>
      <c r="F21" s="22"/>
      <c r="G21" s="23">
        <f>SUBTOTAL(9,G22:G28)</f>
        <v>632735.07667873916</v>
      </c>
    </row>
    <row r="22" spans="2:7" ht="45">
      <c r="B22" s="24" t="s">
        <v>26</v>
      </c>
      <c r="C22" s="25" t="s">
        <v>27</v>
      </c>
      <c r="D22" s="26" t="s">
        <v>28</v>
      </c>
      <c r="E22" s="27">
        <f t="shared" ref="E22:E28" si="0">$D$6</f>
        <v>2027.55</v>
      </c>
      <c r="F22" s="28">
        <v>81.1600227338905</v>
      </c>
      <c r="G22" s="29">
        <f t="shared" ref="G22:G28" si="1">E22*F22</f>
        <v>164556.00409409968</v>
      </c>
    </row>
    <row r="23" spans="2:7" ht="45">
      <c r="B23" s="24" t="s">
        <v>29</v>
      </c>
      <c r="C23" s="25" t="s">
        <v>30</v>
      </c>
      <c r="D23" s="26" t="s">
        <v>28</v>
      </c>
      <c r="E23" s="27">
        <f t="shared" si="0"/>
        <v>2027.55</v>
      </c>
      <c r="F23" s="28">
        <v>56.890421741709403</v>
      </c>
      <c r="G23" s="29">
        <f t="shared" si="1"/>
        <v>115348.1746024029</v>
      </c>
    </row>
    <row r="24" spans="2:7" ht="45">
      <c r="B24" s="24" t="s">
        <v>31</v>
      </c>
      <c r="C24" s="25" t="s">
        <v>32</v>
      </c>
      <c r="D24" s="26" t="s">
        <v>28</v>
      </c>
      <c r="E24" s="27">
        <f t="shared" si="0"/>
        <v>2027.55</v>
      </c>
      <c r="F24" s="28">
        <v>56.241282243192202</v>
      </c>
      <c r="G24" s="29">
        <f t="shared" si="1"/>
        <v>114032.01181218434</v>
      </c>
    </row>
    <row r="25" spans="2:7" ht="45">
      <c r="B25" s="24" t="s">
        <v>33</v>
      </c>
      <c r="C25" s="25" t="s">
        <v>34</v>
      </c>
      <c r="D25" s="26" t="s">
        <v>28</v>
      </c>
      <c r="E25" s="27">
        <f t="shared" si="0"/>
        <v>2027.55</v>
      </c>
      <c r="F25" s="28">
        <v>5.61836781881909</v>
      </c>
      <c r="G25" s="29">
        <f t="shared" si="1"/>
        <v>11391.521671046645</v>
      </c>
    </row>
    <row r="26" spans="2:7" ht="45">
      <c r="B26" s="24" t="s">
        <v>35</v>
      </c>
      <c r="C26" s="25" t="s">
        <v>36</v>
      </c>
      <c r="D26" s="26" t="s">
        <v>28</v>
      </c>
      <c r="E26" s="27">
        <f t="shared" si="0"/>
        <v>2027.55</v>
      </c>
      <c r="F26" s="28">
        <v>80.865776025882994</v>
      </c>
      <c r="G26" s="29">
        <f t="shared" si="1"/>
        <v>163959.40418127907</v>
      </c>
    </row>
    <row r="27" spans="2:7" ht="45">
      <c r="B27" s="24" t="s">
        <v>37</v>
      </c>
      <c r="C27" s="25" t="s">
        <v>38</v>
      </c>
      <c r="D27" s="26" t="s">
        <v>28</v>
      </c>
      <c r="E27" s="27">
        <f t="shared" si="0"/>
        <v>2027.55</v>
      </c>
      <c r="F27" s="28">
        <v>8.9705466918306804</v>
      </c>
      <c r="G27" s="29">
        <f t="shared" si="1"/>
        <v>18188.231945021296</v>
      </c>
    </row>
    <row r="28" spans="2:7" ht="45">
      <c r="B28" s="24" t="s">
        <v>39</v>
      </c>
      <c r="C28" s="25" t="s">
        <v>40</v>
      </c>
      <c r="D28" s="26" t="s">
        <v>28</v>
      </c>
      <c r="E28" s="27">
        <f t="shared" si="0"/>
        <v>2027.55</v>
      </c>
      <c r="F28" s="28">
        <v>22.322373491507101</v>
      </c>
      <c r="G28" s="29">
        <f t="shared" si="1"/>
        <v>45259.72837270522</v>
      </c>
    </row>
    <row r="29" spans="2:7">
      <c r="B29" s="18"/>
      <c r="C29" s="19" t="s">
        <v>41</v>
      </c>
      <c r="D29" s="20"/>
      <c r="E29" s="21"/>
      <c r="F29" s="22"/>
      <c r="G29" s="23">
        <f>SUBTOTAL(9,G30:G35)</f>
        <v>1340399.44956843</v>
      </c>
    </row>
    <row r="30" spans="2:7" ht="45">
      <c r="B30" s="24" t="s">
        <v>42</v>
      </c>
      <c r="C30" s="25" t="s">
        <v>43</v>
      </c>
      <c r="D30" s="26" t="s">
        <v>28</v>
      </c>
      <c r="E30" s="27">
        <f t="shared" ref="E30:E35" si="2">$D$6</f>
        <v>2027.55</v>
      </c>
      <c r="F30" s="28">
        <v>205.993500156376</v>
      </c>
      <c r="G30" s="29">
        <f t="shared" ref="G30:G35" si="3">E30*F30</f>
        <v>417662.12124206015</v>
      </c>
    </row>
    <row r="31" spans="2:7" ht="45">
      <c r="B31" s="24" t="s">
        <v>44</v>
      </c>
      <c r="C31" s="25" t="s">
        <v>45</v>
      </c>
      <c r="D31" s="26" t="s">
        <v>28</v>
      </c>
      <c r="E31" s="27">
        <f t="shared" si="2"/>
        <v>2027.55</v>
      </c>
      <c r="F31" s="28">
        <v>21.6430394392019</v>
      </c>
      <c r="G31" s="29">
        <f t="shared" si="3"/>
        <v>43882.344614953814</v>
      </c>
    </row>
    <row r="32" spans="2:7" ht="45">
      <c r="B32" s="24" t="s">
        <v>46</v>
      </c>
      <c r="C32" s="25" t="s">
        <v>47</v>
      </c>
      <c r="D32" s="26" t="s">
        <v>28</v>
      </c>
      <c r="E32" s="27">
        <f t="shared" si="2"/>
        <v>2027.55</v>
      </c>
      <c r="F32" s="28">
        <v>279.26825770827702</v>
      </c>
      <c r="G32" s="29">
        <f t="shared" si="3"/>
        <v>566230.35591641709</v>
      </c>
    </row>
    <row r="33" spans="2:7" ht="45">
      <c r="B33" s="24" t="s">
        <v>48</v>
      </c>
      <c r="C33" s="25" t="s">
        <v>49</v>
      </c>
      <c r="D33" s="26" t="s">
        <v>28</v>
      </c>
      <c r="E33" s="27">
        <f t="shared" si="2"/>
        <v>2027.55</v>
      </c>
      <c r="F33" s="28">
        <v>11.8014901267188</v>
      </c>
      <c r="G33" s="29">
        <f t="shared" si="3"/>
        <v>23928.111306428702</v>
      </c>
    </row>
    <row r="34" spans="2:7" ht="45">
      <c r="B34" s="24" t="s">
        <v>50</v>
      </c>
      <c r="C34" s="25" t="s">
        <v>51</v>
      </c>
      <c r="D34" s="26" t="s">
        <v>28</v>
      </c>
      <c r="E34" s="27">
        <f t="shared" si="2"/>
        <v>2027.55</v>
      </c>
      <c r="F34" s="28">
        <v>54.674579045564798</v>
      </c>
      <c r="G34" s="29">
        <f t="shared" si="3"/>
        <v>110855.44274383491</v>
      </c>
    </row>
    <row r="35" spans="2:7" ht="45">
      <c r="B35" s="24" t="s">
        <v>52</v>
      </c>
      <c r="C35" s="25" t="s">
        <v>53</v>
      </c>
      <c r="D35" s="26" t="s">
        <v>28</v>
      </c>
      <c r="E35" s="27">
        <f t="shared" si="2"/>
        <v>2027.55</v>
      </c>
      <c r="F35" s="28">
        <v>87.712299940684801</v>
      </c>
      <c r="G35" s="29">
        <f t="shared" si="3"/>
        <v>177841.07374473548</v>
      </c>
    </row>
    <row r="36" spans="2:7">
      <c r="B36" s="18"/>
      <c r="C36" s="19" t="s">
        <v>54</v>
      </c>
      <c r="D36" s="20"/>
      <c r="E36" s="21"/>
      <c r="F36" s="22"/>
      <c r="G36" s="23">
        <f>SUBTOTAL(9,G37:G45)</f>
        <v>1766572.4048069385</v>
      </c>
    </row>
    <row r="37" spans="2:7" ht="45">
      <c r="B37" s="24" t="s">
        <v>55</v>
      </c>
      <c r="C37" s="25" t="s">
        <v>56</v>
      </c>
      <c r="D37" s="26" t="s">
        <v>28</v>
      </c>
      <c r="E37" s="27">
        <f t="shared" ref="E37:E45" si="4">$D$6</f>
        <v>2027.55</v>
      </c>
      <c r="F37" s="28">
        <v>256.36739198705902</v>
      </c>
      <c r="G37" s="29">
        <f t="shared" ref="G37:G45" si="5">E37*F37</f>
        <v>519797.70562336151</v>
      </c>
    </row>
    <row r="38" spans="2:7" ht="45">
      <c r="B38" s="24" t="s">
        <v>57</v>
      </c>
      <c r="C38" s="25" t="s">
        <v>58</v>
      </c>
      <c r="D38" s="26" t="s">
        <v>28</v>
      </c>
      <c r="E38" s="27">
        <f t="shared" si="4"/>
        <v>2027.55</v>
      </c>
      <c r="F38" s="28">
        <v>126.054177772985</v>
      </c>
      <c r="G38" s="29">
        <f t="shared" si="5"/>
        <v>255581.14814361572</v>
      </c>
    </row>
    <row r="39" spans="2:7" ht="45">
      <c r="B39" s="24" t="s">
        <v>59</v>
      </c>
      <c r="C39" s="25" t="s">
        <v>60</v>
      </c>
      <c r="D39" s="26" t="s">
        <v>28</v>
      </c>
      <c r="E39" s="27">
        <f t="shared" si="4"/>
        <v>2027.55</v>
      </c>
      <c r="F39" s="28">
        <v>6.8127490752224302</v>
      </c>
      <c r="G39" s="29">
        <f t="shared" si="5"/>
        <v>13813.189387467239</v>
      </c>
    </row>
    <row r="40" spans="2:7" ht="45">
      <c r="B40" s="24" t="s">
        <v>61</v>
      </c>
      <c r="C40" s="25" t="s">
        <v>62</v>
      </c>
      <c r="D40" s="26" t="s">
        <v>28</v>
      </c>
      <c r="E40" s="27">
        <f t="shared" si="4"/>
        <v>2027.55</v>
      </c>
      <c r="F40" s="28">
        <v>109.03997558371501</v>
      </c>
      <c r="G40" s="29">
        <f t="shared" si="5"/>
        <v>221084.00249476134</v>
      </c>
    </row>
    <row r="41" spans="2:7" ht="45">
      <c r="B41" s="24" t="s">
        <v>63</v>
      </c>
      <c r="C41" s="25" t="s">
        <v>64</v>
      </c>
      <c r="D41" s="26" t="s">
        <v>28</v>
      </c>
      <c r="E41" s="27">
        <f t="shared" si="4"/>
        <v>2027.55</v>
      </c>
      <c r="F41" s="28">
        <v>45.228427328120802</v>
      </c>
      <c r="G41" s="29">
        <f t="shared" si="5"/>
        <v>91702.897829131325</v>
      </c>
    </row>
    <row r="42" spans="2:7" ht="45">
      <c r="B42" s="24" t="s">
        <v>65</v>
      </c>
      <c r="C42" s="25" t="s">
        <v>66</v>
      </c>
      <c r="D42" s="26" t="s">
        <v>28</v>
      </c>
      <c r="E42" s="27">
        <f t="shared" si="4"/>
        <v>2027.55</v>
      </c>
      <c r="F42" s="28">
        <v>54.790137891614997</v>
      </c>
      <c r="G42" s="29">
        <f t="shared" si="5"/>
        <v>111089.74408214398</v>
      </c>
    </row>
    <row r="43" spans="2:7" ht="45">
      <c r="B43" s="24" t="s">
        <v>67</v>
      </c>
      <c r="C43" s="25" t="s">
        <v>68</v>
      </c>
      <c r="D43" s="26" t="s">
        <v>28</v>
      </c>
      <c r="E43" s="27">
        <f t="shared" si="4"/>
        <v>2027.55</v>
      </c>
      <c r="F43" s="28">
        <v>141.31045269344801</v>
      </c>
      <c r="G43" s="29">
        <f t="shared" si="5"/>
        <v>286514.00835860049</v>
      </c>
    </row>
    <row r="44" spans="2:7" ht="45">
      <c r="B44" s="24" t="s">
        <v>69</v>
      </c>
      <c r="C44" s="25" t="s">
        <v>70</v>
      </c>
      <c r="D44" s="26" t="s">
        <v>28</v>
      </c>
      <c r="E44" s="27">
        <f t="shared" si="4"/>
        <v>2027.55</v>
      </c>
      <c r="F44" s="28">
        <v>30.672943866271201</v>
      </c>
      <c r="G44" s="29">
        <f t="shared" si="5"/>
        <v>62190.927336058172</v>
      </c>
    </row>
    <row r="45" spans="2:7" ht="45">
      <c r="B45" s="24" t="s">
        <v>71</v>
      </c>
      <c r="C45" s="25" t="s">
        <v>72</v>
      </c>
      <c r="D45" s="26" t="s">
        <v>28</v>
      </c>
      <c r="E45" s="27">
        <f t="shared" si="4"/>
        <v>2027.55</v>
      </c>
      <c r="F45" s="28">
        <v>101.008005500135</v>
      </c>
      <c r="G45" s="29">
        <f t="shared" si="5"/>
        <v>204798.78155179872</v>
      </c>
    </row>
    <row r="46" spans="2:7">
      <c r="B46" s="18"/>
      <c r="C46" s="19" t="s">
        <v>73</v>
      </c>
      <c r="D46" s="20"/>
      <c r="E46" s="21"/>
      <c r="F46" s="22"/>
      <c r="G46" s="23">
        <f>SUBTOTAL(9,G47:G49)</f>
        <v>752796.01953492325</v>
      </c>
    </row>
    <row r="47" spans="2:7" ht="45">
      <c r="B47" s="24" t="s">
        <v>74</v>
      </c>
      <c r="C47" s="25" t="s">
        <v>75</v>
      </c>
      <c r="D47" s="26" t="s">
        <v>28</v>
      </c>
      <c r="E47" s="27">
        <f>$D$6</f>
        <v>2027.55</v>
      </c>
      <c r="F47" s="28">
        <v>248.732215497439</v>
      </c>
      <c r="G47" s="29">
        <f>E47*F47</f>
        <v>504317.00353183242</v>
      </c>
    </row>
    <row r="48" spans="2:7" ht="45">
      <c r="B48" s="24" t="s">
        <v>76</v>
      </c>
      <c r="C48" s="25" t="s">
        <v>77</v>
      </c>
      <c r="D48" s="26" t="s">
        <v>28</v>
      </c>
      <c r="E48" s="27">
        <f>$D$6</f>
        <v>2027.55</v>
      </c>
      <c r="F48" s="28">
        <v>91.191518188190898</v>
      </c>
      <c r="G48" s="29">
        <f>E48*F48</f>
        <v>184895.36270246646</v>
      </c>
    </row>
    <row r="49" spans="2:7" ht="45">
      <c r="B49" s="24" t="s">
        <v>78</v>
      </c>
      <c r="C49" s="25" t="s">
        <v>79</v>
      </c>
      <c r="D49" s="26" t="s">
        <v>28</v>
      </c>
      <c r="E49" s="27">
        <f>$D$6</f>
        <v>2027.55</v>
      </c>
      <c r="F49" s="28">
        <v>31.3598447883526</v>
      </c>
      <c r="G49" s="29">
        <f>E49*F49</f>
        <v>63583.653300624312</v>
      </c>
    </row>
    <row r="50" spans="2:7">
      <c r="B50" s="18"/>
      <c r="C50" s="19" t="s">
        <v>80</v>
      </c>
      <c r="D50" s="20"/>
      <c r="E50" s="21"/>
      <c r="F50" s="22"/>
      <c r="G50" s="23">
        <f>SUBTOTAL(9,G51)</f>
        <v>503318.32373724628</v>
      </c>
    </row>
    <row r="51" spans="2:7" ht="45">
      <c r="B51" s="24" t="s">
        <v>81</v>
      </c>
      <c r="C51" s="25" t="s">
        <v>80</v>
      </c>
      <c r="D51" s="26" t="s">
        <v>82</v>
      </c>
      <c r="E51" s="27">
        <f>$D$6</f>
        <v>2027.55</v>
      </c>
      <c r="F51" s="28">
        <v>248.23966054462099</v>
      </c>
      <c r="G51" s="29">
        <f>E51*F51</f>
        <v>503318.32373724628</v>
      </c>
    </row>
    <row r="52" spans="2:7">
      <c r="B52" s="18"/>
      <c r="C52" s="19" t="s">
        <v>83</v>
      </c>
      <c r="D52" s="20"/>
      <c r="E52" s="21"/>
      <c r="F52" s="22"/>
      <c r="G52" s="23">
        <f>SUBTOTAL(9,G53)</f>
        <v>26534.878277073156</v>
      </c>
    </row>
    <row r="53" spans="2:7" ht="45">
      <c r="B53" s="24" t="s">
        <v>84</v>
      </c>
      <c r="C53" s="25" t="s">
        <v>83</v>
      </c>
      <c r="D53" s="26" t="s">
        <v>82</v>
      </c>
      <c r="E53" s="27">
        <f>$D$6</f>
        <v>2027.55</v>
      </c>
      <c r="F53" s="28">
        <v>13.087163461849601</v>
      </c>
      <c r="G53" s="29">
        <f>E53*F53</f>
        <v>26534.878277073156</v>
      </c>
    </row>
    <row r="54" spans="2:7">
      <c r="B54" s="18"/>
      <c r="C54" s="19" t="s">
        <v>85</v>
      </c>
      <c r="D54" s="20"/>
      <c r="E54" s="21"/>
      <c r="F54" s="22"/>
      <c r="G54" s="23">
        <f>SUBTOTAL(9,G55)</f>
        <v>661361.88844215265</v>
      </c>
    </row>
    <row r="55" spans="2:7" ht="45">
      <c r="B55" s="24" t="s">
        <v>86</v>
      </c>
      <c r="C55" s="25" t="s">
        <v>85</v>
      </c>
      <c r="D55" s="26" t="s">
        <v>82</v>
      </c>
      <c r="E55" s="27">
        <f>$D$6</f>
        <v>2027.55</v>
      </c>
      <c r="F55" s="28">
        <v>326.18770853599301</v>
      </c>
      <c r="G55" s="29">
        <f>E55*F55</f>
        <v>661361.88844215265</v>
      </c>
    </row>
    <row r="56" spans="2:7">
      <c r="B56" s="18"/>
      <c r="C56" s="19" t="s">
        <v>87</v>
      </c>
      <c r="D56" s="20"/>
      <c r="E56" s="21"/>
      <c r="F56" s="22"/>
      <c r="G56" s="23">
        <f>SUBTOTAL(9,G57)</f>
        <v>120000</v>
      </c>
    </row>
    <row r="57" spans="2:7" ht="30">
      <c r="B57" s="30" t="s">
        <v>88</v>
      </c>
      <c r="C57" s="25" t="s">
        <v>89</v>
      </c>
      <c r="D57" s="26" t="s">
        <v>6</v>
      </c>
      <c r="E57" s="27">
        <v>1</v>
      </c>
      <c r="F57" s="28">
        <v>120000</v>
      </c>
      <c r="G57" s="29">
        <f>E57*F57</f>
        <v>120000</v>
      </c>
    </row>
    <row r="58" spans="2:7" ht="30">
      <c r="B58" s="13" t="s">
        <v>90</v>
      </c>
      <c r="C58" s="14" t="s">
        <v>91</v>
      </c>
      <c r="D58" s="13"/>
      <c r="E58" s="15"/>
      <c r="F58" s="31"/>
      <c r="G58" s="32">
        <f>SUBTOTAL(9,G59:G60)</f>
        <v>578880.64186164807</v>
      </c>
    </row>
    <row r="59" spans="2:7" ht="30">
      <c r="B59" s="30" t="s">
        <v>88</v>
      </c>
      <c r="C59" s="25" t="s">
        <v>92</v>
      </c>
      <c r="D59" s="26" t="s">
        <v>93</v>
      </c>
      <c r="E59" s="27">
        <f>$D$10</f>
        <v>1148.44</v>
      </c>
      <c r="F59" s="27">
        <v>423.90426158608699</v>
      </c>
      <c r="G59" s="33">
        <f>E59*F59</f>
        <v>486828.61017592577</v>
      </c>
    </row>
    <row r="60" spans="2:7" ht="30">
      <c r="B60" s="30" t="s">
        <v>88</v>
      </c>
      <c r="C60" s="25" t="s">
        <v>94</v>
      </c>
      <c r="D60" s="26" t="s">
        <v>93</v>
      </c>
      <c r="E60" s="27">
        <f>$D$10</f>
        <v>1148.44</v>
      </c>
      <c r="F60" s="27">
        <v>80.153975554423695</v>
      </c>
      <c r="G60" s="33">
        <f>E60*F60</f>
        <v>92052.031685722352</v>
      </c>
    </row>
    <row r="61" spans="2:7" s="34" customFormat="1" ht="15.75">
      <c r="B61" s="52" t="s">
        <v>95</v>
      </c>
      <c r="C61" s="54" t="s">
        <v>96</v>
      </c>
      <c r="D61" s="54"/>
      <c r="E61" s="54"/>
      <c r="F61" s="54"/>
      <c r="G61" s="53">
        <f>(G58+G20)*3</f>
        <v>19147796.048721455</v>
      </c>
    </row>
    <row r="62" spans="2:7" ht="45">
      <c r="B62" s="35" t="s">
        <v>97</v>
      </c>
      <c r="C62" s="36" t="s">
        <v>98</v>
      </c>
      <c r="D62" s="35"/>
      <c r="E62" s="37"/>
      <c r="F62" s="38"/>
      <c r="G62" s="39">
        <f>SUBTOTAL(9,G63:G75)</f>
        <v>907952.56733999995</v>
      </c>
    </row>
    <row r="63" spans="2:7">
      <c r="B63" s="40"/>
      <c r="C63" s="41" t="s">
        <v>99</v>
      </c>
      <c r="D63" s="40"/>
      <c r="E63" s="42"/>
      <c r="F63" s="43"/>
      <c r="G63" s="44">
        <f>SUBTOTAL(9,G64)</f>
        <v>525956.26188000001</v>
      </c>
    </row>
    <row r="64" spans="2:7" ht="30">
      <c r="B64" s="45" t="s">
        <v>100</v>
      </c>
      <c r="C64" s="25" t="s">
        <v>99</v>
      </c>
      <c r="D64" s="26" t="s">
        <v>8</v>
      </c>
      <c r="E64" s="27">
        <v>1513</v>
      </c>
      <c r="F64" s="28">
        <v>347.62475999999998</v>
      </c>
      <c r="G64" s="33">
        <f>E64*F64</f>
        <v>525956.26188000001</v>
      </c>
    </row>
    <row r="65" spans="2:7">
      <c r="B65" s="40"/>
      <c r="C65" s="41" t="s">
        <v>101</v>
      </c>
      <c r="D65" s="40"/>
      <c r="E65" s="42"/>
      <c r="F65" s="43"/>
      <c r="G65" s="44">
        <f>SUBTOTAL(9,G66)</f>
        <v>178250.29991999999</v>
      </c>
    </row>
    <row r="66" spans="2:7" ht="30">
      <c r="B66" s="45" t="s">
        <v>102</v>
      </c>
      <c r="C66" s="25" t="s">
        <v>101</v>
      </c>
      <c r="D66" s="26" t="s">
        <v>8</v>
      </c>
      <c r="E66" s="27">
        <v>748</v>
      </c>
      <c r="F66" s="28">
        <v>238.30253999999999</v>
      </c>
      <c r="G66" s="33">
        <f>E66*F66</f>
        <v>178250.29991999999</v>
      </c>
    </row>
    <row r="67" spans="2:7" ht="30">
      <c r="B67" s="40"/>
      <c r="C67" s="41" t="s">
        <v>103</v>
      </c>
      <c r="D67" s="40"/>
      <c r="E67" s="42"/>
      <c r="F67" s="43"/>
      <c r="G67" s="44">
        <f>SUBTOTAL(9,G68:G70)</f>
        <v>89833.305240000016</v>
      </c>
    </row>
    <row r="68" spans="2:7">
      <c r="B68" s="45" t="s">
        <v>104</v>
      </c>
      <c r="C68" s="25" t="s">
        <v>105</v>
      </c>
      <c r="D68" s="26" t="s">
        <v>6</v>
      </c>
      <c r="E68" s="27">
        <v>15</v>
      </c>
      <c r="F68" s="28">
        <v>121.71599999999999</v>
      </c>
      <c r="G68" s="33">
        <f>E68*F68</f>
        <v>1825.74</v>
      </c>
    </row>
    <row r="69" spans="2:7" ht="60">
      <c r="B69" s="45" t="s">
        <v>106</v>
      </c>
      <c r="C69" s="25" t="s">
        <v>107</v>
      </c>
      <c r="D69" s="26" t="s">
        <v>8</v>
      </c>
      <c r="E69" s="27">
        <v>3234</v>
      </c>
      <c r="F69" s="28">
        <v>25.801860000000001</v>
      </c>
      <c r="G69" s="33">
        <f>E69*F69</f>
        <v>83443.215240000005</v>
      </c>
    </row>
    <row r="70" spans="2:7">
      <c r="B70" s="45" t="s">
        <v>108</v>
      </c>
      <c r="C70" s="25" t="s">
        <v>109</v>
      </c>
      <c r="D70" s="26" t="s">
        <v>6</v>
      </c>
      <c r="E70" s="27">
        <f>25+50</f>
        <v>75</v>
      </c>
      <c r="F70" s="28">
        <v>60.857999999999997</v>
      </c>
      <c r="G70" s="33">
        <f>E70*F70</f>
        <v>4564.3499999999995</v>
      </c>
    </row>
    <row r="71" spans="2:7" ht="30">
      <c r="B71" s="40"/>
      <c r="C71" s="41" t="s">
        <v>110</v>
      </c>
      <c r="D71" s="40"/>
      <c r="E71" s="42"/>
      <c r="F71" s="43"/>
      <c r="G71" s="44">
        <f>SUBTOTAL(9,G72)</f>
        <v>6630.6239999999998</v>
      </c>
    </row>
    <row r="72" spans="2:7" ht="30">
      <c r="B72" s="45" t="s">
        <v>111</v>
      </c>
      <c r="C72" s="25" t="s">
        <v>112</v>
      </c>
      <c r="D72" s="26" t="s">
        <v>6</v>
      </c>
      <c r="E72" s="27">
        <v>11</v>
      </c>
      <c r="F72" s="28">
        <v>602.78399999999999</v>
      </c>
      <c r="G72" s="33">
        <f>E72*F72</f>
        <v>6630.6239999999998</v>
      </c>
    </row>
    <row r="73" spans="2:7" ht="30">
      <c r="B73" s="45" t="s">
        <v>113</v>
      </c>
      <c r="C73" s="25" t="s">
        <v>114</v>
      </c>
      <c r="D73" s="26" t="s">
        <v>6</v>
      </c>
      <c r="E73" s="27">
        <v>21</v>
      </c>
      <c r="F73" s="28">
        <v>1111.866</v>
      </c>
      <c r="G73" s="33">
        <f>E73*F73</f>
        <v>23349.186000000002</v>
      </c>
    </row>
    <row r="74" spans="2:7" ht="30">
      <c r="B74" s="40"/>
      <c r="C74" s="41" t="s">
        <v>115</v>
      </c>
      <c r="D74" s="40"/>
      <c r="E74" s="42"/>
      <c r="F74" s="43"/>
      <c r="G74" s="44">
        <f>SUBTOTAL(9,G75)</f>
        <v>83932.890299999999</v>
      </c>
    </row>
    <row r="75" spans="2:7" ht="45">
      <c r="B75" s="45" t="s">
        <v>116</v>
      </c>
      <c r="C75" s="25" t="s">
        <v>115</v>
      </c>
      <c r="D75" s="26" t="s">
        <v>8</v>
      </c>
      <c r="E75" s="27">
        <v>127</v>
      </c>
      <c r="F75" s="28">
        <v>660.88890000000004</v>
      </c>
      <c r="G75" s="33">
        <f>E75*F75</f>
        <v>83932.890299999999</v>
      </c>
    </row>
    <row r="76" spans="2:7">
      <c r="B76" s="35" t="s">
        <v>117</v>
      </c>
      <c r="C76" s="36" t="s">
        <v>118</v>
      </c>
      <c r="D76" s="35"/>
      <c r="E76" s="37"/>
      <c r="F76" s="38"/>
      <c r="G76" s="39">
        <f>SUBTOTAL(9,G77:G84)</f>
        <v>1025054.2563544295</v>
      </c>
    </row>
    <row r="77" spans="2:7">
      <c r="B77" s="40"/>
      <c r="C77" s="41" t="s">
        <v>119</v>
      </c>
      <c r="D77" s="40"/>
      <c r="E77" s="42"/>
      <c r="F77" s="43"/>
      <c r="G77" s="44">
        <f>SUBTOTAL(9,G78:G81)</f>
        <v>858446.21741442964</v>
      </c>
    </row>
    <row r="78" spans="2:7" ht="45">
      <c r="B78" s="45" t="s">
        <v>120</v>
      </c>
      <c r="C78" s="25" t="s">
        <v>121</v>
      </c>
      <c r="D78" s="26" t="s">
        <v>122</v>
      </c>
      <c r="E78" s="27">
        <f>147+10</f>
        <v>157</v>
      </c>
      <c r="F78" s="28">
        <v>415.27367847133797</v>
      </c>
      <c r="G78" s="33">
        <f>E78*F78</f>
        <v>65197.967520000064</v>
      </c>
    </row>
    <row r="79" spans="2:7" ht="45">
      <c r="B79" s="45" t="s">
        <v>123</v>
      </c>
      <c r="C79" s="25" t="s">
        <v>124</v>
      </c>
      <c r="D79" s="26" t="s">
        <v>122</v>
      </c>
      <c r="E79" s="27">
        <f>107+134</f>
        <v>241</v>
      </c>
      <c r="F79" s="28">
        <v>1516.2915599999999</v>
      </c>
      <c r="G79" s="33">
        <f>E79*F79</f>
        <v>365426.26595999999</v>
      </c>
    </row>
    <row r="80" spans="2:7" ht="45">
      <c r="B80" s="45" t="s">
        <v>125</v>
      </c>
      <c r="C80" s="25" t="s">
        <v>126</v>
      </c>
      <c r="D80" s="26" t="s">
        <v>122</v>
      </c>
      <c r="E80" s="27">
        <v>282</v>
      </c>
      <c r="F80" s="28">
        <v>989.677621044077</v>
      </c>
      <c r="G80" s="33">
        <f>E80*F80</f>
        <v>279089.0891344297</v>
      </c>
    </row>
    <row r="81" spans="2:12" ht="60">
      <c r="B81" s="45" t="s">
        <v>127</v>
      </c>
      <c r="C81" s="25" t="s">
        <v>128</v>
      </c>
      <c r="D81" s="26" t="s">
        <v>122</v>
      </c>
      <c r="E81" s="27">
        <f>77+45+48</f>
        <v>170</v>
      </c>
      <c r="F81" s="28">
        <v>874.89938117647</v>
      </c>
      <c r="G81" s="33">
        <f>E81*F81</f>
        <v>148732.89479999989</v>
      </c>
    </row>
    <row r="82" spans="2:12" ht="30">
      <c r="B82" s="26"/>
      <c r="C82" s="41" t="s">
        <v>129</v>
      </c>
      <c r="D82" s="40"/>
      <c r="E82" s="42"/>
      <c r="F82" s="43"/>
      <c r="G82" s="44">
        <f>SUBTOTAL(9,G83:G84)</f>
        <v>166608.03894</v>
      </c>
    </row>
    <row r="83" spans="2:12" ht="60">
      <c r="B83" s="24" t="s">
        <v>130</v>
      </c>
      <c r="C83" s="25" t="s">
        <v>131</v>
      </c>
      <c r="D83" s="26" t="s">
        <v>132</v>
      </c>
      <c r="E83" s="27">
        <v>19</v>
      </c>
      <c r="F83" s="28">
        <v>354.55097999999998</v>
      </c>
      <c r="G83" s="33">
        <f>E83*F83</f>
        <v>6736.4686199999996</v>
      </c>
    </row>
    <row r="84" spans="2:12" ht="45">
      <c r="B84" s="45" t="s">
        <v>133</v>
      </c>
      <c r="C84" s="25" t="s">
        <v>134</v>
      </c>
      <c r="D84" s="26" t="s">
        <v>6</v>
      </c>
      <c r="E84" s="27">
        <v>22</v>
      </c>
      <c r="F84" s="28">
        <v>7266.8895599999996</v>
      </c>
      <c r="G84" s="33">
        <f>E84*F84</f>
        <v>159871.57032</v>
      </c>
    </row>
    <row r="85" spans="2:12" ht="17.25">
      <c r="B85" s="55" t="s">
        <v>135</v>
      </c>
      <c r="C85" s="55"/>
      <c r="D85" s="55"/>
      <c r="E85" s="55"/>
      <c r="F85" s="55"/>
      <c r="G85" s="39">
        <f>SUBTOTAL(9,G61:G84)</f>
        <v>21080802.872415882</v>
      </c>
      <c r="H85" s="46"/>
      <c r="J85" s="47"/>
      <c r="K85" s="47"/>
      <c r="L85" s="47"/>
    </row>
    <row r="86" spans="2:12">
      <c r="G86" s="47"/>
    </row>
    <row r="88" spans="2:12">
      <c r="F88" s="48" t="s">
        <v>136</v>
      </c>
      <c r="G88" s="49">
        <f>D10*3</f>
        <v>3445.32</v>
      </c>
    </row>
    <row r="89" spans="2:12">
      <c r="F89" s="50" t="s">
        <v>137</v>
      </c>
      <c r="G89" s="51">
        <f>G85/G88</f>
        <v>6118.6777635795461</v>
      </c>
    </row>
  </sheetData>
  <mergeCells count="2">
    <mergeCell ref="C61:F61"/>
    <mergeCell ref="B85:F85"/>
  </mergeCells>
  <pageMargins left="0.7" right="0.7" top="0.75" bottom="0.75" header="0.3" footer="0.3"/>
  <pageSetup paperSize="9" scale="75" fitToHeight="0" orientation="portrait" horizontalDpi="300" verticalDpi="300" r:id="rId1"/>
  <headerFooter>
    <oddHeader>&amp;C&amp;"Times New Roman,Normalny"&amp;12&amp;Kffffff&amp;A</oddHeader>
    <oddFooter>&amp;C&amp;"Times New Roman,Normalny"&amp;12&amp;KffffffStrona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1034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Lucy</cp:lastModifiedBy>
  <cp:revision>23</cp:revision>
  <cp:lastPrinted>2022-10-31T17:52:47Z</cp:lastPrinted>
  <dcterms:created xsi:type="dcterms:W3CDTF">2022-09-04T21:17:29Z</dcterms:created>
  <dcterms:modified xsi:type="dcterms:W3CDTF">2022-10-31T17:53:13Z</dcterms:modified>
  <dc:language>pl-PL</dc:language>
</cp:coreProperties>
</file>