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2 PRZETARGI\24. Dostawa energii elektrycznej\PLATFORMA\"/>
    </mc:Choice>
  </mc:AlternateContent>
  <xr:revisionPtr revIDLastSave="0" documentId="13_ncr:1_{DF3BA512-B0CC-4BE4-BD60-C170F76E1EE4}" xr6:coauthVersionLast="47" xr6:coauthVersionMax="47" xr10:uidLastSave="{00000000-0000-0000-0000-000000000000}"/>
  <bookViews>
    <workbookView xWindow="-120" yWindow="-120" windowWidth="24240" windowHeight="13140" activeTab="1" xr2:uid="{C4ABC524-8F9F-4B35-92A9-C7D7D34A15AE}"/>
  </bookViews>
  <sheets>
    <sheet name="Arkusz1" sheetId="1" r:id="rId1"/>
    <sheet name="zestawienie mocy dla C21" sheetId="2" r:id="rId2"/>
  </sheets>
  <definedNames>
    <definedName name="_xlnm._FilterDatabase" localSheetId="0" hidden="1">Arkusz1!$A$1:$AG$156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6" i="1" l="1"/>
  <c r="T156" i="1" s="1"/>
  <c r="R155" i="1"/>
  <c r="T155" i="1" s="1"/>
  <c r="R154" i="1"/>
  <c r="T154" i="1" s="1"/>
  <c r="R153" i="1"/>
  <c r="T153" i="1" s="1"/>
  <c r="Q152" i="1"/>
  <c r="R152" i="1" s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R111" i="1"/>
  <c r="Q111" i="1"/>
  <c r="Q110" i="1"/>
  <c r="R110" i="1" s="1"/>
  <c r="Q109" i="1"/>
  <c r="R109" i="1" s="1"/>
  <c r="Q108" i="1"/>
  <c r="R108" i="1" s="1"/>
  <c r="Q107" i="1"/>
  <c r="R107" i="1" s="1"/>
  <c r="R106" i="1"/>
  <c r="Q106" i="1"/>
  <c r="R105" i="1"/>
  <c r="Q105" i="1"/>
  <c r="S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R96" i="1"/>
  <c r="Q96" i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R87" i="1"/>
  <c r="Q87" i="1"/>
  <c r="S87" i="1" s="1"/>
  <c r="R86" i="1"/>
  <c r="Q86" i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T6" i="1"/>
  <c r="T5" i="1"/>
  <c r="T4" i="1"/>
  <c r="T2" i="1"/>
  <c r="P5" i="1"/>
  <c r="P6" i="1"/>
  <c r="P4" i="1"/>
  <c r="P2" i="1"/>
  <c r="T157" i="1" l="1"/>
  <c r="S106" i="1"/>
  <c r="N154" i="1" l="1"/>
  <c r="P154" i="1" s="1"/>
  <c r="N155" i="1"/>
  <c r="P155" i="1" s="1"/>
  <c r="N156" i="1"/>
  <c r="P156" i="1" s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156" i="1" l="1"/>
  <c r="B156" i="1"/>
  <c r="C155" i="1"/>
  <c r="B155" i="1"/>
  <c r="C154" i="1"/>
  <c r="B154" i="1"/>
  <c r="C153" i="1"/>
  <c r="B153" i="1"/>
  <c r="M152" i="1"/>
  <c r="N152" i="1" s="1"/>
  <c r="C152" i="1"/>
  <c r="B152" i="1"/>
  <c r="M151" i="1"/>
  <c r="C151" i="1"/>
  <c r="B151" i="1"/>
  <c r="M150" i="1"/>
  <c r="C150" i="1"/>
  <c r="B150" i="1"/>
  <c r="M149" i="1"/>
  <c r="C149" i="1"/>
  <c r="B149" i="1"/>
  <c r="M148" i="1"/>
  <c r="C148" i="1"/>
  <c r="B148" i="1"/>
  <c r="M147" i="1"/>
  <c r="C147" i="1"/>
  <c r="B147" i="1"/>
  <c r="M146" i="1"/>
  <c r="C146" i="1"/>
  <c r="B146" i="1"/>
  <c r="M145" i="1"/>
  <c r="C145" i="1"/>
  <c r="B145" i="1"/>
  <c r="M144" i="1"/>
  <c r="C144" i="1"/>
  <c r="B144" i="1"/>
  <c r="M143" i="1"/>
  <c r="C143" i="1"/>
  <c r="B143" i="1"/>
  <c r="M142" i="1"/>
  <c r="C142" i="1"/>
  <c r="B142" i="1"/>
  <c r="M141" i="1"/>
  <c r="C141" i="1"/>
  <c r="B141" i="1"/>
  <c r="M140" i="1"/>
  <c r="C140" i="1"/>
  <c r="B140" i="1"/>
  <c r="M139" i="1"/>
  <c r="C139" i="1"/>
  <c r="B139" i="1"/>
  <c r="M138" i="1"/>
  <c r="C138" i="1"/>
  <c r="B138" i="1"/>
  <c r="M137" i="1"/>
  <c r="C137" i="1"/>
  <c r="B137" i="1"/>
  <c r="M136" i="1"/>
  <c r="C136" i="1"/>
  <c r="B136" i="1"/>
  <c r="M135" i="1"/>
  <c r="C135" i="1"/>
  <c r="B135" i="1"/>
  <c r="M134" i="1"/>
  <c r="C134" i="1"/>
  <c r="B134" i="1"/>
  <c r="M133" i="1"/>
  <c r="C133" i="1"/>
  <c r="B133" i="1"/>
  <c r="M132" i="1"/>
  <c r="C132" i="1"/>
  <c r="B132" i="1"/>
  <c r="M131" i="1"/>
  <c r="C131" i="1"/>
  <c r="B131" i="1"/>
  <c r="M130" i="1"/>
  <c r="C130" i="1"/>
  <c r="B130" i="1"/>
  <c r="M129" i="1"/>
  <c r="C129" i="1"/>
  <c r="B129" i="1"/>
  <c r="M128" i="1"/>
  <c r="C128" i="1"/>
  <c r="B128" i="1"/>
  <c r="M127" i="1"/>
  <c r="C127" i="1"/>
  <c r="B127" i="1"/>
  <c r="M126" i="1"/>
  <c r="C126" i="1"/>
  <c r="B126" i="1"/>
  <c r="M125" i="1"/>
  <c r="C125" i="1"/>
  <c r="B125" i="1"/>
  <c r="M124" i="1"/>
  <c r="C124" i="1"/>
  <c r="B124" i="1"/>
  <c r="M123" i="1"/>
  <c r="C123" i="1"/>
  <c r="B123" i="1"/>
  <c r="M122" i="1"/>
  <c r="C122" i="1"/>
  <c r="B122" i="1"/>
  <c r="M121" i="1"/>
  <c r="C121" i="1"/>
  <c r="B121" i="1"/>
  <c r="M120" i="1"/>
  <c r="C120" i="1"/>
  <c r="B120" i="1"/>
  <c r="M119" i="1"/>
  <c r="C119" i="1"/>
  <c r="B119" i="1"/>
  <c r="M118" i="1"/>
  <c r="C118" i="1"/>
  <c r="B118" i="1"/>
  <c r="M117" i="1"/>
  <c r="C117" i="1"/>
  <c r="B117" i="1"/>
  <c r="M116" i="1"/>
  <c r="C116" i="1"/>
  <c r="B116" i="1"/>
  <c r="M115" i="1"/>
  <c r="C115" i="1"/>
  <c r="B115" i="1"/>
  <c r="M114" i="1"/>
  <c r="C114" i="1"/>
  <c r="B114" i="1"/>
  <c r="M113" i="1"/>
  <c r="C113" i="1"/>
  <c r="B113" i="1"/>
  <c r="M112" i="1"/>
  <c r="C112" i="1"/>
  <c r="B112" i="1"/>
  <c r="M111" i="1"/>
  <c r="N111" i="1" s="1"/>
  <c r="C111" i="1"/>
  <c r="B111" i="1"/>
  <c r="M110" i="1"/>
  <c r="N110" i="1" s="1"/>
  <c r="C110" i="1"/>
  <c r="B110" i="1"/>
  <c r="M109" i="1"/>
  <c r="N109" i="1" s="1"/>
  <c r="C109" i="1"/>
  <c r="B109" i="1"/>
  <c r="M108" i="1"/>
  <c r="N108" i="1" s="1"/>
  <c r="C108" i="1"/>
  <c r="B108" i="1"/>
  <c r="M107" i="1"/>
  <c r="N107" i="1" s="1"/>
  <c r="C107" i="1"/>
  <c r="B107" i="1"/>
  <c r="N106" i="1"/>
  <c r="M106" i="1"/>
  <c r="C106" i="1"/>
  <c r="B106" i="1"/>
  <c r="N105" i="1"/>
  <c r="M105" i="1"/>
  <c r="C105" i="1"/>
  <c r="B105" i="1"/>
  <c r="M104" i="1"/>
  <c r="N104" i="1" s="1"/>
  <c r="C104" i="1"/>
  <c r="B104" i="1"/>
  <c r="M103" i="1"/>
  <c r="N103" i="1" s="1"/>
  <c r="C103" i="1"/>
  <c r="B103" i="1"/>
  <c r="M102" i="1"/>
  <c r="N102" i="1" s="1"/>
  <c r="C102" i="1"/>
  <c r="B102" i="1"/>
  <c r="M101" i="1"/>
  <c r="N101" i="1" s="1"/>
  <c r="C101" i="1"/>
  <c r="B101" i="1"/>
  <c r="M100" i="1"/>
  <c r="N100" i="1" s="1"/>
  <c r="C100" i="1"/>
  <c r="B100" i="1"/>
  <c r="M99" i="1"/>
  <c r="N99" i="1" s="1"/>
  <c r="C99" i="1"/>
  <c r="B99" i="1"/>
  <c r="M98" i="1"/>
  <c r="N98" i="1" s="1"/>
  <c r="C98" i="1"/>
  <c r="B98" i="1"/>
  <c r="M97" i="1"/>
  <c r="N97" i="1" s="1"/>
  <c r="C97" i="1"/>
  <c r="B97" i="1"/>
  <c r="M96" i="1"/>
  <c r="N96" i="1" s="1"/>
  <c r="C96" i="1"/>
  <c r="B96" i="1"/>
  <c r="M95" i="1"/>
  <c r="N95" i="1" s="1"/>
  <c r="C95" i="1"/>
  <c r="B95" i="1"/>
  <c r="M94" i="1"/>
  <c r="N94" i="1" s="1"/>
  <c r="C94" i="1"/>
  <c r="B94" i="1"/>
  <c r="M93" i="1"/>
  <c r="N93" i="1" s="1"/>
  <c r="C93" i="1"/>
  <c r="B93" i="1"/>
  <c r="M92" i="1"/>
  <c r="N92" i="1" s="1"/>
  <c r="C92" i="1"/>
  <c r="B92" i="1"/>
  <c r="M91" i="1"/>
  <c r="N91" i="1" s="1"/>
  <c r="C91" i="1"/>
  <c r="B91" i="1"/>
  <c r="M90" i="1"/>
  <c r="N90" i="1" s="1"/>
  <c r="C90" i="1"/>
  <c r="B90" i="1"/>
  <c r="M89" i="1"/>
  <c r="N89" i="1" s="1"/>
  <c r="C89" i="1"/>
  <c r="B89" i="1"/>
  <c r="M88" i="1"/>
  <c r="N88" i="1" s="1"/>
  <c r="C88" i="1"/>
  <c r="B88" i="1"/>
  <c r="N87" i="1"/>
  <c r="M87" i="1"/>
  <c r="C87" i="1"/>
  <c r="B87" i="1"/>
  <c r="M86" i="1"/>
  <c r="N86" i="1" s="1"/>
  <c r="C86" i="1"/>
  <c r="B86" i="1"/>
  <c r="M85" i="1"/>
  <c r="N85" i="1" s="1"/>
  <c r="C85" i="1"/>
  <c r="B85" i="1"/>
  <c r="M84" i="1"/>
  <c r="N84" i="1" s="1"/>
  <c r="C84" i="1"/>
  <c r="B84" i="1"/>
  <c r="M83" i="1"/>
  <c r="N83" i="1" s="1"/>
  <c r="C83" i="1"/>
  <c r="B83" i="1"/>
  <c r="M82" i="1"/>
  <c r="N82" i="1" s="1"/>
  <c r="C82" i="1"/>
  <c r="B82" i="1"/>
  <c r="M81" i="1"/>
  <c r="N81" i="1" s="1"/>
  <c r="C81" i="1"/>
  <c r="B81" i="1"/>
  <c r="M80" i="1"/>
  <c r="N80" i="1" s="1"/>
  <c r="C80" i="1"/>
  <c r="B80" i="1"/>
  <c r="M79" i="1"/>
  <c r="N79" i="1" s="1"/>
  <c r="C79" i="1"/>
  <c r="B79" i="1"/>
  <c r="M78" i="1"/>
  <c r="N78" i="1" s="1"/>
  <c r="C78" i="1"/>
  <c r="B78" i="1"/>
  <c r="M77" i="1"/>
  <c r="N77" i="1" s="1"/>
  <c r="C77" i="1"/>
  <c r="B77" i="1"/>
  <c r="M76" i="1"/>
  <c r="N76" i="1" s="1"/>
  <c r="C76" i="1"/>
  <c r="B76" i="1"/>
  <c r="M75" i="1"/>
  <c r="N75" i="1" s="1"/>
  <c r="C75" i="1"/>
  <c r="B75" i="1"/>
  <c r="M74" i="1"/>
  <c r="N74" i="1" s="1"/>
  <c r="C74" i="1"/>
  <c r="B74" i="1"/>
  <c r="M73" i="1"/>
  <c r="N73" i="1" s="1"/>
  <c r="C73" i="1"/>
  <c r="B73" i="1"/>
  <c r="M72" i="1"/>
  <c r="N72" i="1" s="1"/>
  <c r="C72" i="1"/>
  <c r="B72" i="1"/>
  <c r="M71" i="1"/>
  <c r="N71" i="1" s="1"/>
  <c r="C71" i="1"/>
  <c r="B71" i="1"/>
  <c r="M70" i="1"/>
  <c r="N70" i="1" s="1"/>
  <c r="C70" i="1"/>
  <c r="B70" i="1"/>
  <c r="M69" i="1"/>
  <c r="N69" i="1" s="1"/>
  <c r="C69" i="1"/>
  <c r="B69" i="1"/>
  <c r="M68" i="1"/>
  <c r="N68" i="1" s="1"/>
  <c r="C68" i="1"/>
  <c r="B68" i="1"/>
  <c r="M67" i="1"/>
  <c r="N67" i="1" s="1"/>
  <c r="C67" i="1"/>
  <c r="B67" i="1"/>
  <c r="M66" i="1"/>
  <c r="N66" i="1" s="1"/>
  <c r="C66" i="1"/>
  <c r="B66" i="1"/>
  <c r="M65" i="1"/>
  <c r="N65" i="1" s="1"/>
  <c r="C65" i="1"/>
  <c r="B65" i="1"/>
  <c r="M64" i="1"/>
  <c r="N64" i="1" s="1"/>
  <c r="C64" i="1"/>
  <c r="B64" i="1"/>
  <c r="M63" i="1"/>
  <c r="N63" i="1" s="1"/>
  <c r="C63" i="1"/>
  <c r="B63" i="1"/>
  <c r="M62" i="1"/>
  <c r="N62" i="1" s="1"/>
  <c r="C62" i="1"/>
  <c r="B62" i="1"/>
  <c r="M61" i="1"/>
  <c r="N61" i="1" s="1"/>
  <c r="C61" i="1"/>
  <c r="B61" i="1"/>
  <c r="M60" i="1"/>
  <c r="N60" i="1" s="1"/>
  <c r="C60" i="1"/>
  <c r="B60" i="1"/>
  <c r="M59" i="1"/>
  <c r="N59" i="1" s="1"/>
  <c r="C59" i="1"/>
  <c r="B59" i="1"/>
  <c r="M58" i="1"/>
  <c r="N58" i="1" s="1"/>
  <c r="C58" i="1"/>
  <c r="B58" i="1"/>
  <c r="M57" i="1"/>
  <c r="N57" i="1" s="1"/>
  <c r="C57" i="1"/>
  <c r="B57" i="1"/>
  <c r="M56" i="1"/>
  <c r="N56" i="1" s="1"/>
  <c r="C56" i="1"/>
  <c r="B56" i="1"/>
  <c r="M55" i="1"/>
  <c r="N55" i="1" s="1"/>
  <c r="C55" i="1"/>
  <c r="B55" i="1"/>
  <c r="M54" i="1"/>
  <c r="N54" i="1" s="1"/>
  <c r="C54" i="1"/>
  <c r="B54" i="1"/>
  <c r="M53" i="1"/>
  <c r="N53" i="1" s="1"/>
  <c r="C53" i="1"/>
  <c r="B53" i="1"/>
  <c r="M52" i="1"/>
  <c r="N52" i="1" s="1"/>
  <c r="C52" i="1"/>
  <c r="B52" i="1"/>
  <c r="M51" i="1"/>
  <c r="N51" i="1" s="1"/>
  <c r="C51" i="1"/>
  <c r="B51" i="1"/>
  <c r="M50" i="1"/>
  <c r="N50" i="1" s="1"/>
  <c r="C50" i="1"/>
  <c r="B50" i="1"/>
  <c r="M49" i="1"/>
  <c r="N49" i="1" s="1"/>
  <c r="C49" i="1"/>
  <c r="B49" i="1"/>
  <c r="M48" i="1"/>
  <c r="N48" i="1" s="1"/>
  <c r="C48" i="1"/>
  <c r="B48" i="1"/>
  <c r="M47" i="1"/>
  <c r="N47" i="1" s="1"/>
  <c r="C47" i="1"/>
  <c r="B47" i="1"/>
  <c r="M46" i="1"/>
  <c r="N46" i="1" s="1"/>
  <c r="C46" i="1"/>
  <c r="B46" i="1"/>
  <c r="M45" i="1"/>
  <c r="N45" i="1" s="1"/>
  <c r="C45" i="1"/>
  <c r="B45" i="1"/>
  <c r="M44" i="1"/>
  <c r="N44" i="1" s="1"/>
  <c r="C44" i="1"/>
  <c r="B44" i="1"/>
  <c r="M43" i="1"/>
  <c r="N43" i="1" s="1"/>
  <c r="C43" i="1"/>
  <c r="B43" i="1"/>
  <c r="M42" i="1"/>
  <c r="N42" i="1" s="1"/>
  <c r="C42" i="1"/>
  <c r="B42" i="1"/>
  <c r="M41" i="1"/>
  <c r="N41" i="1" s="1"/>
  <c r="C41" i="1"/>
  <c r="B41" i="1"/>
  <c r="M40" i="1"/>
  <c r="N40" i="1" s="1"/>
  <c r="C40" i="1"/>
  <c r="B40" i="1"/>
  <c r="M39" i="1"/>
  <c r="N39" i="1" s="1"/>
  <c r="C39" i="1"/>
  <c r="B39" i="1"/>
  <c r="M38" i="1"/>
  <c r="N38" i="1" s="1"/>
  <c r="C38" i="1"/>
  <c r="B38" i="1"/>
  <c r="O106" i="1" l="1"/>
  <c r="O87" i="1"/>
  <c r="O105" i="1"/>
  <c r="Y21" i="1"/>
  <c r="Y19" i="1"/>
  <c r="Y17" i="1"/>
  <c r="Y2" i="1"/>
  <c r="T7" i="2" l="1"/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C2" i="1"/>
  <c r="B2" i="1"/>
  <c r="T6" i="2" l="1"/>
  <c r="T5" i="2" l="1"/>
  <c r="T4" i="2"/>
  <c r="T8" i="2" l="1"/>
  <c r="N153" i="1" l="1"/>
  <c r="P153" i="1" s="1"/>
  <c r="P157" i="1" s="1"/>
</calcChain>
</file>

<file path=xl/sharedStrings.xml><?xml version="1.0" encoding="utf-8"?>
<sst xmlns="http://schemas.openxmlformats.org/spreadsheetml/2006/main" count="1335" uniqueCount="420">
  <si>
    <t>L.p.</t>
  </si>
  <si>
    <t>Płatnik</t>
  </si>
  <si>
    <t>NIP</t>
  </si>
  <si>
    <t>Regon</t>
  </si>
  <si>
    <t>Adres PPE</t>
  </si>
  <si>
    <t>Numer licznika</t>
  </si>
  <si>
    <t>NumerPPE</t>
  </si>
  <si>
    <t>Moc kW</t>
  </si>
  <si>
    <t>Taryfa</t>
  </si>
  <si>
    <t>Data rozpoczęcia Sprzedaży</t>
  </si>
  <si>
    <t xml:space="preserve">Miasto i Gmina Sztum </t>
  </si>
  <si>
    <t>ul. Mickiewicza 39, 82-400 Sztum</t>
  </si>
  <si>
    <t xml:space="preserve">ul. Mickiewicza 39, Sztum </t>
  </si>
  <si>
    <t>C12a</t>
  </si>
  <si>
    <t>TAK</t>
  </si>
  <si>
    <t>Miasto i Gmina Sztum</t>
  </si>
  <si>
    <t>ul. Kochanowskiego, Sztum</t>
  </si>
  <si>
    <t>.01356240</t>
  </si>
  <si>
    <t>PL0037240000182272</t>
  </si>
  <si>
    <t>C21</t>
  </si>
  <si>
    <t>Biała Góra</t>
  </si>
  <si>
    <t>Postolin</t>
  </si>
  <si>
    <t>Nowa Wieś Sztumska</t>
  </si>
  <si>
    <t>Sztumska Wieś</t>
  </si>
  <si>
    <t>ul. Galla Anonima 2, Sztum</t>
  </si>
  <si>
    <t>ul. Reja 443/1, Sztum</t>
  </si>
  <si>
    <t>bd</t>
  </si>
  <si>
    <t>R</t>
  </si>
  <si>
    <t>ul. Mickiewicza 544/3, Sztum</t>
  </si>
  <si>
    <t>ul. Wolności 26, Sztum</t>
  </si>
  <si>
    <t>Gościszewo 73, 82-400 Sztum</t>
  </si>
  <si>
    <t>10946799</t>
  </si>
  <si>
    <t>Piekło</t>
  </si>
  <si>
    <t>Publiczny Żłobek w Sztumie</t>
  </si>
  <si>
    <t>ul. Chełmińska 11, 82-400 Sztum</t>
  </si>
  <si>
    <t>Żlobek w Sztumie</t>
  </si>
  <si>
    <t>88078118</t>
  </si>
  <si>
    <t>ul. Chełmińska 7, 82-400 Sztum</t>
  </si>
  <si>
    <t>ul. Reja 15 m.A 82-400 Sztum</t>
  </si>
  <si>
    <t>ul. Reja 15 82-400 Sztum</t>
  </si>
  <si>
    <t>Szkoła Podstawowa w Nowej Wsi</t>
  </si>
  <si>
    <t>Nowa Wieś 60 82-400 Sztum</t>
  </si>
  <si>
    <t>Zespół Szkół w Czerninie</t>
  </si>
  <si>
    <t>ul Donimirskich 19 Czernin, 82-400 Sztum</t>
  </si>
  <si>
    <t>Gościszewo 75, 82-400 Sztum</t>
  </si>
  <si>
    <t>Sienkiewicza 54, 82-400 Sztum</t>
  </si>
  <si>
    <t>01355737.</t>
  </si>
  <si>
    <t>Mikroźródło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</si>
  <si>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</si>
  <si>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</si>
  <si>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</si>
  <si>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</si>
  <si>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</si>
  <si>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</si>
  <si>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</si>
  <si>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</si>
  <si>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</si>
  <si>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</si>
  <si>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</si>
  <si>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</si>
  <si>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Punkt poboru energii</t>
  </si>
  <si>
    <t>Zapotrzebowanie na moc [kW]</t>
  </si>
  <si>
    <t>SUMA</t>
  </si>
  <si>
    <t>PL0032740000373805</t>
  </si>
  <si>
    <t>PL0037240000288905</t>
  </si>
  <si>
    <t>Kino -Teatr ul.Reja 13</t>
  </si>
  <si>
    <t>Klub Senior Reja 13</t>
  </si>
  <si>
    <t>Biblioteka ul. Nowowiejskiego</t>
  </si>
  <si>
    <t>Biblioteka Postolin</t>
  </si>
  <si>
    <t>Stadion-Maszty ul.Kościuszki</t>
  </si>
  <si>
    <t xml:space="preserve">Zaplecze Olimpia Reja </t>
  </si>
  <si>
    <t>obiekt Budynek Stadion Kasprowicza2</t>
  </si>
  <si>
    <t>Świetlica Biała Góra</t>
  </si>
  <si>
    <t>Świetlica Koniecwałd</t>
  </si>
  <si>
    <t>Świetlica Pietrzwałd</t>
  </si>
  <si>
    <t>Świetlica Czernin</t>
  </si>
  <si>
    <t>Świetlica Gronajny</t>
  </si>
  <si>
    <t>Świetlica Koślinka</t>
  </si>
  <si>
    <t>Świetlica Gościszewo</t>
  </si>
  <si>
    <t>C12A</t>
  </si>
  <si>
    <t>Sztumskiego Centrum Kultury</t>
  </si>
  <si>
    <t>Ul. Reja 13, 82-400 Sztum</t>
  </si>
  <si>
    <t>579-15-66-828</t>
  </si>
  <si>
    <t>Nowa Taryfa</t>
  </si>
  <si>
    <t>-</t>
  </si>
  <si>
    <t>Świetlica Sztumska Wieś</t>
  </si>
  <si>
    <t xml:space="preserve">Świetlica Sztumskie Pole </t>
  </si>
  <si>
    <t>Przedsiębiorstwo Wodociągów i Kanalizacji Sp. z o.o.</t>
  </si>
  <si>
    <t>ul. Kochanowskiego 28, 82-400 Sztum</t>
  </si>
  <si>
    <t>579-000-68-66</t>
  </si>
  <si>
    <t>01356368</t>
  </si>
  <si>
    <t>01355741</t>
  </si>
  <si>
    <t>B23</t>
  </si>
  <si>
    <t>C23</t>
  </si>
  <si>
    <t>1.</t>
  </si>
  <si>
    <t>2.</t>
  </si>
  <si>
    <t>PL0037240000062741</t>
  </si>
  <si>
    <t xml:space="preserve">3. </t>
  </si>
  <si>
    <t>59024382400301 8379</t>
  </si>
  <si>
    <t>59024382400275 0225</t>
  </si>
  <si>
    <t>c12a</t>
  </si>
  <si>
    <t>59024382400314 1398</t>
  </si>
  <si>
    <t>G11</t>
  </si>
  <si>
    <t>590243824003099644</t>
  </si>
  <si>
    <t>590243824003077666</t>
  </si>
  <si>
    <t>Nabywca</t>
  </si>
  <si>
    <t>Adrs Nabywcy</t>
  </si>
  <si>
    <t>Płatnik/Odbiorca</t>
  </si>
  <si>
    <t>Adres Płatnika/Odbiorcy</t>
  </si>
  <si>
    <t>adres e-mail</t>
  </si>
  <si>
    <t>sztum@sztum.pl</t>
  </si>
  <si>
    <t>sekretariat.zsg@mgzosztum.pl</t>
  </si>
  <si>
    <t>sekretariat.zscz@mgzosztum.pl</t>
  </si>
  <si>
    <t>elzbieta.osiecka@mgzosztum.pl</t>
  </si>
  <si>
    <t>sck@data.pl</t>
  </si>
  <si>
    <t>info@pwik-sztum.pl</t>
  </si>
  <si>
    <t>dorota.zyska@mgzosztum.pl</t>
  </si>
  <si>
    <t>sekretariat.spnw@mgzosztum.pl</t>
  </si>
  <si>
    <t>sekretariat@sp1sztum.pl</t>
  </si>
  <si>
    <t>Publiczne Przedszkole z Oddziałami integracyjnymi Nr 1 im. Kubusia Puchatka w Sztumie</t>
  </si>
  <si>
    <t>Szkoła Podstawowa Nr 2 im. Maksymiliana Golisza w Sztumie</t>
  </si>
  <si>
    <t>ul. Reja 15a, 82-400 Sztum</t>
  </si>
  <si>
    <t>ul. Reja 15, 82-400 Sztum</t>
  </si>
  <si>
    <t>Nowa Wieś 60, 82-400 Sztum</t>
  </si>
  <si>
    <t>ul Donimirskich 19, Czernin, 82-400 Sztum</t>
  </si>
  <si>
    <t>Zespół Szkół w Gościszewie</t>
  </si>
  <si>
    <t xml:space="preserve">Szkoła Podstawowa Nr 1 im. Jana Pawła II w Sztumie </t>
  </si>
  <si>
    <t xml:space="preserve">4. </t>
  </si>
  <si>
    <t>579-15-66-829</t>
  </si>
  <si>
    <t>Moc mikroźródła [W]</t>
  </si>
  <si>
    <t>arkusz zestawienie mocy</t>
  </si>
  <si>
    <t>Szkoła Podstawowa nr 1 w Sztumie</t>
  </si>
  <si>
    <t>ul.Sienkiewicza 54, 82-400 Sztum</t>
  </si>
  <si>
    <t>ul. Kochanowskiego 28 BIURA</t>
  </si>
  <si>
    <t>BIAŁA GÓRA, 82-400 SZTUM HYDROFORNIA</t>
  </si>
  <si>
    <t>KĘPINA, 82-400 SZTUM - ZBIORNIK WODA</t>
  </si>
  <si>
    <t>59024382400316 7299</t>
  </si>
  <si>
    <t>WĘGRY, 82-400 SZTUM PRZEPOMPOWNIA P17</t>
  </si>
  <si>
    <t>59024382400305 7590</t>
  </si>
  <si>
    <t>POSTOLIN, 82-400 SZTUM HYDROFORNIA</t>
  </si>
  <si>
    <t>59024382400289 7074</t>
  </si>
  <si>
    <t>KONIECWAŁD, 82-400 SZTUM STACJA PODNOSZENIA CIŚNIENIA</t>
  </si>
  <si>
    <t>59024382400274 2794</t>
  </si>
  <si>
    <t>GOŚCISZEWO, 82-400 SZTUM PRZEPOMPOWNIA P19</t>
  </si>
  <si>
    <t>59024382400310 0920</t>
  </si>
  <si>
    <t>KONIECWAŁD, 82-400 SZTUM PRZEPOMPOWNIA P27</t>
  </si>
  <si>
    <t>59024382400309 8692</t>
  </si>
  <si>
    <t>KONIECWAŁD, 82-400 SZTUM PRZEPOMPOWNIA P25</t>
  </si>
  <si>
    <t>59024382400307 4474</t>
  </si>
  <si>
    <t>GRONAJNY, 82-400 SZTUM PRZEPOMPOWNIA P23</t>
  </si>
  <si>
    <t>59024382400299 3653</t>
  </si>
  <si>
    <t>GRONAJNY, 82-400 SZTUM PRZEPOMPOWNIA P24</t>
  </si>
  <si>
    <t>59024382400276 4765</t>
  </si>
  <si>
    <t>KONIECWAŁD, 82-400 SZTUM PRZEPOMPOWNIA P26</t>
  </si>
  <si>
    <t>59024382400290 7957</t>
  </si>
  <si>
    <t>UL. BARCZEWSKIEGO, 82-400 SZTUM PRZEPOMPOWNIA P4</t>
  </si>
  <si>
    <t>59024382400268 8801</t>
  </si>
  <si>
    <t>CZERNIN, UL. PIENIĘŻNEGO, 82-400 SZTUM STACJA PODNOSZENIA CIŚNIENIA</t>
  </si>
  <si>
    <t>59024382400272 0891</t>
  </si>
  <si>
    <t>CZERNIN, OS. PRZYLEŚNE, 82-400 SZTUM PRZEPOMPOWNIA P21</t>
  </si>
  <si>
    <t>59024382400286 9194</t>
  </si>
  <si>
    <t>BARLEWICZKI, 82-400 SZTUM PRZEPOMPOWNIA P11</t>
  </si>
  <si>
    <t>59024382400270 4334</t>
  </si>
  <si>
    <t>GOŚCISZEWO, 82-400 SZTUM PRZEPOMPOWNIA P18</t>
  </si>
  <si>
    <t>59024382400294 2613</t>
  </si>
  <si>
    <t>GORAJ, 82-400 SZTUM PRZEPOMPOWNIA P22</t>
  </si>
  <si>
    <t>59024382400278 1632</t>
  </si>
  <si>
    <t>UL. KOCHANOWSKIEGO, 82-400 SZTUM PRZEPOMPOWNIA P8</t>
  </si>
  <si>
    <t>59024382400273 4218</t>
  </si>
  <si>
    <t>UL. SŁONECZNA, 82-400 SZTUM PRZEPOMPOWNIA P10</t>
  </si>
  <si>
    <t>59024382400300 9544</t>
  </si>
  <si>
    <t>GORAJ, 82-400 SZTUM HYDROFORNIA</t>
  </si>
  <si>
    <t>59024382400300 6093</t>
  </si>
  <si>
    <t>UL. PIENIĘŻNEGO, 82-400 SZTUM PRZEPOMPOWNIA P14</t>
  </si>
  <si>
    <t>59024382400300 9537</t>
  </si>
  <si>
    <t>OSIEDLE PARKOWE, 82-400 SZTUM PRZEPOMPOWNIA WODY</t>
  </si>
  <si>
    <t>59024382400279 3963</t>
  </si>
  <si>
    <t>UL. FISZERA, 82-400 SZTUM PRZEPOMPOWNIA P12</t>
  </si>
  <si>
    <t>59024382400278 8655</t>
  </si>
  <si>
    <t>UL. KOCHANOWSKIEGO, 82-400 SZTUM- WIEŻA CIŚNIEŃ</t>
  </si>
  <si>
    <t>59024382400309 4786</t>
  </si>
  <si>
    <t>BARLEWICE, 82-400 SZTUM PRZEPOMPOWNIA</t>
  </si>
  <si>
    <t>59024382400294 8158</t>
  </si>
  <si>
    <t>UL. PIENIĘŻNEGO (RÓW-P-13), 82-400 SZTUM PRZEPOMPOWNIA P13</t>
  </si>
  <si>
    <t>59024382400277 0506</t>
  </si>
  <si>
    <t>GÓRKI, 82-400 SZTUM PRZEPOMPOWNIA P16</t>
  </si>
  <si>
    <t>59024382400295 0564</t>
  </si>
  <si>
    <t>UL. CHOPINA, 82-400 SZTUM PRZEPOMPOWNIA P9</t>
  </si>
  <si>
    <t>59024382400269 3324</t>
  </si>
  <si>
    <t>UL. POLNA, 82-400 SZTUM HYDROFORNIA</t>
  </si>
  <si>
    <t>59024382400268 0584</t>
  </si>
  <si>
    <t>POLASZKI, 82-400 SZTUM HYDROFORNIA</t>
  </si>
  <si>
    <t>59024382400288 7631</t>
  </si>
  <si>
    <t>SZTUMSKIE POLE, POLANKI Nr działki: 106, 82-400 SZTUM PRZEPOMPOWNIA P38</t>
  </si>
  <si>
    <t>59024382400288 9949</t>
  </si>
  <si>
    <t>SZTUMSKIE POLE, POLANKI Nr działki: 253/1, 82-400 SZTUM PRZEPOMPOWNIA P39</t>
  </si>
  <si>
    <t>59024382400299 5152</t>
  </si>
  <si>
    <t>SZTUMSKIE POLE, ŁĄKOWA Nr działki: 176/6, 82-400 SZTUM PRZEPOMPOWNIA P40</t>
  </si>
  <si>
    <t>59024382400315 4251</t>
  </si>
  <si>
    <t>SZTUMSKIE POLE, ŁĄKOWA Nr działki: 193/1, 82-400 SZTUM PRZEPOMPOWNIA P41</t>
  </si>
  <si>
    <t>59024382400315 4268</t>
  </si>
  <si>
    <t>UL. POLNA, 82-400 SZTUM PRZEPOMPOWNIA P35</t>
  </si>
  <si>
    <t>59024382400300 3658</t>
  </si>
  <si>
    <t>UL. ŻEROMSKIEGO, 82-400 SZTUM PRZEPOMPOWNIA P32</t>
  </si>
  <si>
    <t>59024382400300 4662</t>
  </si>
  <si>
    <t>UL. ŻEROMSKIEGO, 82-400 SZTUM PRZEPOMPOWNIA P36</t>
  </si>
  <si>
    <t>59024382400311 6754</t>
  </si>
  <si>
    <t>UL. ŻEROMSKIEGO Nr działki: dz. 18/18, 82-400 SZTUM PRZEPOMPOWNIA P34</t>
  </si>
  <si>
    <t>59024382400288 0403</t>
  </si>
  <si>
    <t>UL. ŻEROMSKIEGO Nr działki: dz. 21/21, 82-400 SZTUM PRZEPOMPOWNIA P33</t>
  </si>
  <si>
    <t>59024382400311 8369</t>
  </si>
  <si>
    <t>UL. ŻEROMSKIEGO Nr działki: dz. 435, 82-400 SZTUM PRZEPOMPOWNIA P37</t>
  </si>
  <si>
    <t>59024382400307 2388</t>
  </si>
  <si>
    <t>NOWA WIEŚ SZTUMSKA, 82-400 SZTUM - WYSYPISKO</t>
  </si>
  <si>
    <t>59024382400305 8139</t>
  </si>
  <si>
    <t>UL. SŁOWACKIEGO 4, 82-400 SZTUM - PRZYCHODNIE UMIG</t>
  </si>
  <si>
    <t>59024382400289 1454</t>
  </si>
  <si>
    <t>UL. CHEŁMIŃSKA 9, 82-400 SZTUM - PRZYCHODNIE UMIG</t>
  </si>
  <si>
    <t>59024382400295 0632</t>
  </si>
  <si>
    <t>UL. POLNA, 82-400 SZTUM CMENTARZ</t>
  </si>
  <si>
    <t>59024382400288 7730</t>
  </si>
  <si>
    <t>UL. REJA 11/A, 82-400 SZTUM-PLAŻA</t>
  </si>
  <si>
    <t>59024382400298 5559</t>
  </si>
  <si>
    <t>UL. KOPERNIKA/SPOKOJNA  DZ.279/145, 82-400 SZTUM PRZEPOMPOWNIA P30</t>
  </si>
  <si>
    <t>59024382400306 7971</t>
  </si>
  <si>
    <t>UL. WŁADYSŁAWA IV 576/W, 82-400 SZTUM PRZEPOMPOWNIA P2</t>
  </si>
  <si>
    <t>59024382400323 4298</t>
  </si>
  <si>
    <t>UL. JAGIEŁŁY 569/1, 82-400 SZTUM PRZEPOMPOWNIA P3</t>
  </si>
  <si>
    <t>59024382400298 8994</t>
  </si>
  <si>
    <t>UL. ŻEROMSKEGO 11, 82-400 SZTUM OCZYSZCZALNIA</t>
  </si>
  <si>
    <t>59024382400311 7065</t>
  </si>
  <si>
    <t>UL. KOCHANOWSKIEGO Nr działki: DZ. 544/11, 82-400 SZTUM PRZEPOMPOWNIA P6</t>
  </si>
  <si>
    <t>59024382400313 4352</t>
  </si>
  <si>
    <t>UL. REJA Nr działki: dz. nr 442, 82-400 SZTUM PLAŻA SANITARIATY</t>
  </si>
  <si>
    <t>59024382400296 7333</t>
  </si>
  <si>
    <t>CZERNIN Nr działki: dz. 109/136, 82-400 SZTUM PRZEPOMPOWNIA P15</t>
  </si>
  <si>
    <t>59024382400323 4151</t>
  </si>
  <si>
    <t>SZTUMSKIE POLE Nr działki: DZ. 212, 82-400 SZTUM PRZEPOMPOWNIA P11/III</t>
  </si>
  <si>
    <t xml:space="preserve">59024382400311 9151 </t>
  </si>
  <si>
    <t>SZTUMSKIE POLE Nr działki: DZ. 201/1, 82-400 SZTUM PRZEPOMPOWNIA P9/III</t>
  </si>
  <si>
    <t>59024380400311 9168</t>
  </si>
  <si>
    <t>SZTUMSKIE POLE, ŻEROMSKIEGO 41, 82-400 SZTUM PRZEPOMPOWNIA P7/III</t>
  </si>
  <si>
    <t>59024382400311 8642</t>
  </si>
  <si>
    <t>SZTUMSKIE POLE, ŻEROMSKIEGO Nr działki: DZ. 458/5, 82-400 SZTUM PRZEPOMPOWNIA P14/III</t>
  </si>
  <si>
    <t>59024382400311 8659</t>
  </si>
  <si>
    <t>SZTUMSKIE POLE Nr działki: DZ. 450/4, 82-400 SZTUM PRZEPOMPOWNIA P12/III</t>
  </si>
  <si>
    <t>59024382400311 8680</t>
  </si>
  <si>
    <t>SZTUMSKIE POLE, ŻEROMSKIEGO Nr działki: DZ. 392/1, 82-400 SZTUM PRZEPOMPOWNIA P6/III</t>
  </si>
  <si>
    <t>59024382400311 8697</t>
  </si>
  <si>
    <t>SZTUMSKIE POLE, ŻEROMSKIEGO Nr działki: DZ. 392/8, 82-400 SZTUM PRZEPOMPOWNIA P5/III</t>
  </si>
  <si>
    <t>59024382400311 8710</t>
  </si>
  <si>
    <t>SZTUMSKIE POLE, ŻEROMSKIEGO Nr działki: DZ. 395, 82-400 SZTUM PRZEPOMPOWNIA P4/III</t>
  </si>
  <si>
    <t>59024382400311 8727</t>
  </si>
  <si>
    <t>SZTUMSKIE POLE, ŻEROMSKIEGO Nr działki: DZ. 90/9, 82-400 SZTUM PRZEPOMPOWNIA P45</t>
  </si>
  <si>
    <t>59024382400311 8925</t>
  </si>
  <si>
    <t>SZTUMSKIE POLE, ŻEROMSKIEGO Nr działki: DZ. 357/1, 82-400 SZTUM PRZEPOMPOWNIA P2/III</t>
  </si>
  <si>
    <t>59024382400311 8932</t>
  </si>
  <si>
    <t>SZTUMSKIE POLE, ŻEROMSKIEGO Nr działki: DZ. 371/6, 82-400 SZTUM PRZEPOMPOWNIA P8/III</t>
  </si>
  <si>
    <t>59024382400311 8949</t>
  </si>
  <si>
    <t>UL. MICKIEWICZA 16, 82-400 SZTUM - HALA TARGOWA</t>
  </si>
  <si>
    <t>59024382400319 3267</t>
  </si>
  <si>
    <t>SZTUMSKIE POLE, ŻEROMSKIEGO Nr działki: DZ. 352, 82-400 SZTUM PRZEPOMPOWNIA P13/III</t>
  </si>
  <si>
    <t>59024382400312 1215</t>
  </si>
  <si>
    <t>SZTUMSKIE POLE, ŻEROMSKIEGO Nr działki: DZ. 361, 82-400 SZTUM PRZEPOMPOWNIA P3/III</t>
  </si>
  <si>
    <t>59024382400312 1222</t>
  </si>
  <si>
    <t xml:space="preserve">UL. KOCHANOWSKIEGO 13, 82-400 SZTUM UJĘCIE </t>
  </si>
  <si>
    <t>UL. REJA REJA, 82-400 SZTUM PRZEPOMPOWNIA P1</t>
  </si>
  <si>
    <t>59024382400316 9163</t>
  </si>
  <si>
    <t>UŚNICE, 82-400 SZTUM HYDROFORNIA</t>
  </si>
  <si>
    <t xml:space="preserve">59024382400323 9323 </t>
  </si>
  <si>
    <t>KONIECWAŁD, 82-400 SZTUM PRZEPOMPOWNIA P20</t>
  </si>
  <si>
    <t>59024382400271 0892</t>
  </si>
  <si>
    <t>Sztumska Wieś  ,82-40 Sztum nr DZ.362/1 PRZEPOMPOWNIA P43</t>
  </si>
  <si>
    <t>59024382400310 9350</t>
  </si>
  <si>
    <t>Sztumska Wieś  ,82-40 Sztum nr DZ.358/4 PRZEPOMPOWNIA P44</t>
  </si>
  <si>
    <t>59024382400310 9343</t>
  </si>
  <si>
    <t>BIAŁA GÓRA 36, 82-400 SZTUM - UMIG</t>
  </si>
  <si>
    <t>59024382400268 8139</t>
  </si>
  <si>
    <t>PIEKŁO 9, 82-400 SZTUM- UMIG</t>
  </si>
  <si>
    <t>59024382400280 8995</t>
  </si>
  <si>
    <t>PIEKŁO 18, 82-400 SZTUM- UMIG</t>
  </si>
  <si>
    <t>59024382400311 6723</t>
  </si>
  <si>
    <t>PIEKŁO 7, 82-400 SZTUM- UMIG</t>
  </si>
  <si>
    <t>59024382400295 0502</t>
  </si>
  <si>
    <t>PIEKŁO 14, 82-400 SZTUM- UMIG</t>
  </si>
  <si>
    <t>59024382400286 9118</t>
  </si>
  <si>
    <t>59024382400287 9216</t>
  </si>
  <si>
    <t>PIEKŁO 21, 82-400 SZTUM- UMIG</t>
  </si>
  <si>
    <t>59024382400268 0430</t>
  </si>
  <si>
    <t>KONIECWAŁD 45, 82-400 SZTUM- UMIG</t>
  </si>
  <si>
    <t>59024382400318 7600</t>
  </si>
  <si>
    <t>POSTOLIN 14, 82-400 SZTUM- UMIG</t>
  </si>
  <si>
    <t>59024382400289 6985</t>
  </si>
  <si>
    <t>59024382400316 7428</t>
  </si>
  <si>
    <t>POSTOLIN 85, 82-400 SZTUM- UMIG</t>
  </si>
  <si>
    <t>59024382400290 8770</t>
  </si>
  <si>
    <t>UL. MICKIEWICZA 40, 82-400 SZTUM- UMIG</t>
  </si>
  <si>
    <t>59024382400304 7676</t>
  </si>
  <si>
    <t>UL. MICKIEWICZA 54, 82-400 SZTUM- UMIG</t>
  </si>
  <si>
    <t>59024382400274 3678</t>
  </si>
  <si>
    <t>UL. OSIŃSKIEGO 20, 82-400 SZTUM- UMIG</t>
  </si>
  <si>
    <t>59024382400310 1125</t>
  </si>
  <si>
    <t>UL. NOWOWIEJSKIEGO 14 N, 82-400 SZTUM- UMIG</t>
  </si>
  <si>
    <t>59024382400305 8146</t>
  </si>
  <si>
    <t>UL. NOWOWIEJSKIEGO 14 I, 82-400 SZTUM- UMIG</t>
  </si>
  <si>
    <t>59024382400293 7312</t>
  </si>
  <si>
    <t>UL. NOWOWIEJSKIEGO 14 G, 82-400 SZTUM- UMIG</t>
  </si>
  <si>
    <t>59024382400304 7683</t>
  </si>
  <si>
    <t>UL. PLEBISCYTOWA 9, 82-400 SZTUM- UMIG</t>
  </si>
  <si>
    <t>59024382400177 2562</t>
  </si>
  <si>
    <t>UL. PLEBISCYTOWA 10, 82-400 SZTUM- UMIG</t>
  </si>
  <si>
    <t>59024382400307 7840</t>
  </si>
  <si>
    <t>UL. PLEBISCYTOWA 12, 82-400 SZTUM- UMIG</t>
  </si>
  <si>
    <t>59024382400301 1349</t>
  </si>
  <si>
    <t>UL. CHEŁMIŃSKA 13, 82-400 SZTUM- UMIG</t>
  </si>
  <si>
    <t>59024382400310 9671</t>
  </si>
  <si>
    <t>UL. SŁOWACKIEGO 2, 82-400 SZTUM- UMIG</t>
  </si>
  <si>
    <t>59024382400317 4235</t>
  </si>
  <si>
    <t>UL. KONIECPOLSKIEGO 15, 82-400 SZTUM- UMIG</t>
  </si>
  <si>
    <t>59024382400275 0294</t>
  </si>
  <si>
    <t>UL. ŻEROMSKIEGO 6 A, 82-400 SZTUM- UMIG</t>
  </si>
  <si>
    <t>59024382400310 0685</t>
  </si>
  <si>
    <t>UL. KOCHANOWSKIEGO 3, 82-400 SZTUM- UMIG</t>
  </si>
  <si>
    <t>59024382400282 1192</t>
  </si>
  <si>
    <t>UL. KOCHANOWSKIEGO 6, 82-400 SZTUM- UMIG</t>
  </si>
  <si>
    <t>59024382400284 7901</t>
  </si>
  <si>
    <t>UL. KOCHANOWSKIEGO 8, 82-400 SZTUM- UMIG</t>
  </si>
  <si>
    <t>59024382400278 2912</t>
  </si>
  <si>
    <t>UL. JAGIEŁŁY 24, 82-400 SZTUM- UMIG</t>
  </si>
  <si>
    <t>59024382400273 4034</t>
  </si>
  <si>
    <t>UL. JAGIEŁŁY 39, 82-400 SZTUM- UMIG</t>
  </si>
  <si>
    <t>59024382400278 8518</t>
  </si>
  <si>
    <t>UL. JAGIEŁŁY 26, 82-400 SZTUM- UMIG</t>
  </si>
  <si>
    <t>59024382400317 2811</t>
  </si>
  <si>
    <t>UL. JAGIEŁŁY 55, 82-400 SZTUM- UMIG</t>
  </si>
  <si>
    <t>59024382400318 3121</t>
  </si>
  <si>
    <t>UL. FISZERA 1, 82-400 SZTUM- UMIG</t>
  </si>
  <si>
    <t>59024382400268 0201</t>
  </si>
  <si>
    <t>UL. FISZERA 3, 82-400 SZTUM- UMIG</t>
  </si>
  <si>
    <t>59024382400291 9950</t>
  </si>
  <si>
    <t>UL. SIENKIEWICZA 3, 82-400 SZTUM- UMIG</t>
  </si>
  <si>
    <t>59024382400291 9943</t>
  </si>
  <si>
    <t>UL. SIENKIEWICZA 5, 82-400 SZTUM- UMIG</t>
  </si>
  <si>
    <t>59024382400298 7959</t>
  </si>
  <si>
    <t>UL. REJA 17, 82-400 SZTUM- UMIG</t>
  </si>
  <si>
    <t>59024382400287 5737</t>
  </si>
  <si>
    <t>SZTUMSKA WIEŚ 40, 82-400 SZTUM- UMIG</t>
  </si>
  <si>
    <t>59024382400316 5813</t>
  </si>
  <si>
    <t>UL. POLANKA 5, 82-400 SZTUM- UMIG</t>
  </si>
  <si>
    <t>59024382400309 9644</t>
  </si>
  <si>
    <t>ZAJEZIERZE 35, 82-400 SZTUM- UMIG</t>
  </si>
  <si>
    <t>59024382400294 2941</t>
  </si>
  <si>
    <t>KOŚLINKA 21, 82-400 SZTUM- UMIG</t>
  </si>
  <si>
    <t>59024382400292 8136</t>
  </si>
  <si>
    <t>UL. Mickiewicza 16 - TARGOWISKO - UMIG</t>
  </si>
  <si>
    <t>48003724000005 5970</t>
  </si>
  <si>
    <t>UL. Mickiewicza 16 B - PASAŻ UMIG</t>
  </si>
  <si>
    <t>59024382400313 4369</t>
  </si>
  <si>
    <t>Gościszewo 73 – Przedszkole Ref na SCK  - UMIG</t>
  </si>
  <si>
    <t>59024382400307 7666</t>
  </si>
  <si>
    <t>UL.MICKIEWICZA 42A.82-400 SZTUM- UMIG</t>
  </si>
  <si>
    <t>59024382400322 8792</t>
  </si>
  <si>
    <t>579-000-68-67</t>
  </si>
  <si>
    <t>BARLEWICE- PAŁACOWA PRZEPOMPOWNIA</t>
  </si>
  <si>
    <t>59024382400314 0896</t>
  </si>
  <si>
    <t>579-000-68-68</t>
  </si>
  <si>
    <t>PIENIĘŻNEGO (BYKI), 82-400 SZTUM PRZEPOMPOWNIA</t>
  </si>
  <si>
    <t>59024382400308 8860</t>
  </si>
  <si>
    <t>590243824003124025</t>
  </si>
  <si>
    <t>590243824003240428</t>
  </si>
  <si>
    <t>590243824040286625</t>
  </si>
  <si>
    <t>590243824002913965</t>
  </si>
  <si>
    <t>590243824003224749</t>
  </si>
  <si>
    <t>590243824002862652</t>
  </si>
  <si>
    <t>590243824003200149</t>
  </si>
  <si>
    <t>590243824002915891</t>
  </si>
  <si>
    <t>590243824003181974</t>
  </si>
  <si>
    <t>590243824002820911</t>
  </si>
  <si>
    <t>590243824002887129</t>
  </si>
  <si>
    <t>590243824003194233</t>
  </si>
  <si>
    <t>590243824002824322</t>
  </si>
  <si>
    <t>590243824002781663</t>
  </si>
  <si>
    <t>590243824002873788</t>
  </si>
  <si>
    <t>88078077</t>
  </si>
  <si>
    <t>590243824002720204</t>
  </si>
  <si>
    <t>54046831</t>
  </si>
  <si>
    <t>590243824003090153</t>
  </si>
  <si>
    <t>590243824003015064</t>
  </si>
  <si>
    <t>590243824002777963</t>
  </si>
  <si>
    <t>590243824002790665</t>
  </si>
  <si>
    <t>590243824003131238</t>
  </si>
  <si>
    <t>590243824003193892</t>
  </si>
  <si>
    <t>590243824003098043</t>
  </si>
  <si>
    <t>590243824002714777</t>
  </si>
  <si>
    <t>590243824002727913</t>
  </si>
  <si>
    <t>590243824003070940</t>
  </si>
  <si>
    <t>590243824002950625</t>
  </si>
  <si>
    <t>590243824002794786</t>
  </si>
  <si>
    <t>56480947</t>
  </si>
  <si>
    <t>590243824002873177</t>
  </si>
  <si>
    <t>58008855</t>
  </si>
  <si>
    <t>590243824003169330</t>
  </si>
  <si>
    <t>50642501</t>
  </si>
  <si>
    <t>590243824003065755</t>
  </si>
  <si>
    <t>88077887</t>
  </si>
  <si>
    <t>590243824002684018</t>
  </si>
  <si>
    <t>88080926</t>
  </si>
  <si>
    <t>590243824002908602</t>
  </si>
  <si>
    <t>56480861</t>
  </si>
  <si>
    <t>590243824002685008</t>
  </si>
  <si>
    <t>88078130</t>
  </si>
  <si>
    <t>Strefa I r. 2023</t>
  </si>
  <si>
    <t>Strefa II r. 2023</t>
  </si>
  <si>
    <t>Strefa III r. 2023</t>
  </si>
  <si>
    <t>Suma 2023</t>
  </si>
  <si>
    <t>Strefa I r. 2024</t>
  </si>
  <si>
    <t>Strefa II r. 2024</t>
  </si>
  <si>
    <t>Strefa III r. 2024</t>
  </si>
  <si>
    <t>Suma 2024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</si>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</sst>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0" fontId="8" fillId="0" borderId="3" xfId="3" applyFont="1" applyBorder="1" applyAlignment="1"/>
    <xf numFmtId="49" fontId="0" fillId="0" borderId="3" xfId="0" applyNumberFormat="1" applyFont="1" applyBorder="1" applyAlignment="1"/>
    <xf numFmtId="0" fontId="0" fillId="0" borderId="1" xfId="0" applyFont="1" applyBorder="1" applyAlignment="1"/>
    <xf numFmtId="0" fontId="0" fillId="0" borderId="0" xfId="0" applyFont="1" applyAlignment="1"/>
    <xf numFmtId="0" fontId="3" fillId="0" borderId="0" xfId="0" applyFont="1" applyAlignment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/>
    <xf numFmtId="14" fontId="0" fillId="0" borderId="1" xfId="0" applyNumberFormat="1" applyFont="1" applyBorder="1" applyAlignment="1"/>
    <xf numFmtId="0" fontId="0" fillId="0" borderId="1" xfId="1" applyNumberFormat="1" applyFont="1" applyBorder="1" applyAlignment="1"/>
    <xf numFmtId="43" fontId="0" fillId="0" borderId="1" xfId="1" applyFont="1" applyBorder="1" applyAlignment="1"/>
    <xf numFmtId="0" fontId="0" fillId="0" borderId="0" xfId="0" applyFont="1" applyAlignment="1">
      <alignment wrapText="1"/>
    </xf>
    <xf numFmtId="49" fontId="0" fillId="0" borderId="0" xfId="0" applyNumberFormat="1" applyFont="1" applyAlignment="1"/>
    <xf numFmtId="0" fontId="2" fillId="0" borderId="4" xfId="0" applyFont="1" applyBorder="1" applyAlignment="1"/>
    <xf numFmtId="0" fontId="2" fillId="0" borderId="8" xfId="0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5" xfId="0" applyFont="1" applyBorder="1" applyAlignment="1" applyProtection="1">
      <protection locked="0"/>
    </xf>
    <xf numFmtId="49" fontId="2" fillId="0" borderId="6" xfId="0" applyNumberFormat="1" applyFont="1" applyBorder="1" applyAlignment="1" applyProtection="1">
      <protection locked="0"/>
    </xf>
    <xf numFmtId="49" fontId="2" fillId="0" borderId="4" xfId="0" applyNumberFormat="1" applyFont="1" applyBorder="1" applyAlignment="1"/>
    <xf numFmtId="0" fontId="2" fillId="0" borderId="9" xfId="0" applyFont="1" applyBorder="1" applyAlignment="1"/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/>
    <xf numFmtId="0" fontId="3" fillId="0" borderId="1" xfId="0" applyFont="1" applyBorder="1" applyAlignment="1"/>
    <xf numFmtId="0" fontId="7" fillId="0" borderId="1" xfId="2" applyFont="1" applyBorder="1" applyAlignment="1">
      <alignment wrapText="1"/>
    </xf>
    <xf numFmtId="0" fontId="8" fillId="0" borderId="1" xfId="3" applyBorder="1" applyAlignment="1">
      <alignment horizontal="left" vertical="center"/>
    </xf>
    <xf numFmtId="0" fontId="8" fillId="0" borderId="1" xfId="3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3" xfId="0" applyFont="1" applyFill="1" applyBorder="1" applyAlignment="1"/>
    <xf numFmtId="0" fontId="0" fillId="0" borderId="1" xfId="0" applyFont="1" applyFill="1" applyBorder="1" applyAlignment="1"/>
    <xf numFmtId="0" fontId="0" fillId="0" borderId="10" xfId="0" applyFill="1" applyBorder="1"/>
    <xf numFmtId="0" fontId="0" fillId="0" borderId="3" xfId="0" applyBorder="1"/>
    <xf numFmtId="0" fontId="7" fillId="0" borderId="1" xfId="2" applyFont="1" applyBorder="1"/>
    <xf numFmtId="0" fontId="8" fillId="0" borderId="1" xfId="3" applyBorder="1" applyAlignment="1"/>
    <xf numFmtId="49" fontId="7" fillId="0" borderId="1" xfId="2" applyNumberFormat="1" applyFont="1" applyBorder="1"/>
    <xf numFmtId="49" fontId="7" fillId="0" borderId="1" xfId="2" applyNumberFormat="1" applyFont="1" applyBorder="1" applyAlignment="1">
      <alignment horizontal="right"/>
    </xf>
    <xf numFmtId="49" fontId="0" fillId="0" borderId="1" xfId="0" applyNumberFormat="1" applyBorder="1"/>
    <xf numFmtId="43" fontId="0" fillId="0" borderId="1" xfId="0" applyNumberFormat="1" applyBorder="1"/>
    <xf numFmtId="0" fontId="0" fillId="0" borderId="10" xfId="0" applyBorder="1"/>
    <xf numFmtId="49" fontId="7" fillId="0" borderId="1" xfId="2" applyNumberFormat="1" applyFont="1" applyBorder="1" applyAlignment="1">
      <alignment wrapText="1"/>
    </xf>
    <xf numFmtId="0" fontId="9" fillId="0" borderId="1" xfId="2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0" xfId="0" applyFont="1" applyBorder="1" applyAlignment="1"/>
    <xf numFmtId="0" fontId="0" fillId="0" borderId="3" xfId="0" applyBorder="1" applyAlignment="1">
      <alignment wrapText="1"/>
    </xf>
    <xf numFmtId="43" fontId="0" fillId="0" borderId="0" xfId="1" applyFont="1" applyAlignment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Dziesiętny" xfId="1" builtinId="3"/>
    <cellStyle name="Excel Built-in Normal" xfId="2" xr:uid="{209CBB3D-CAFF-4A7A-AF5B-BBF7F6BECAFB}"/>
    <cellStyle name="Hiperłącze" xfId="3" builtinId="8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kretariat.zscz@mgzosztum.pl" TargetMode="External"/><Relationship Id="rId13" Type="http://schemas.openxmlformats.org/officeDocument/2006/relationships/hyperlink" Target="mailto:info@pwik-sztum.p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elzbieta.osiecka@mgzosztum.pl" TargetMode="External"/><Relationship Id="rId7" Type="http://schemas.openxmlformats.org/officeDocument/2006/relationships/hyperlink" Target="mailto:sekretariat.spnw@mgzosztum.pl" TargetMode="External"/><Relationship Id="rId12" Type="http://schemas.openxmlformats.org/officeDocument/2006/relationships/hyperlink" Target="mailto:info@pwik-sztum.pl" TargetMode="External"/><Relationship Id="rId17" Type="http://schemas.openxmlformats.org/officeDocument/2006/relationships/hyperlink" Target="mailto:sck@data.pl" TargetMode="External"/><Relationship Id="rId2" Type="http://schemas.openxmlformats.org/officeDocument/2006/relationships/hyperlink" Target="mailto:sztum@sztum.pl" TargetMode="External"/><Relationship Id="rId16" Type="http://schemas.openxmlformats.org/officeDocument/2006/relationships/hyperlink" Target="mailto:sck@data.pl" TargetMode="External"/><Relationship Id="rId1" Type="http://schemas.openxmlformats.org/officeDocument/2006/relationships/hyperlink" Target="mailto:sztum@sztum.pl" TargetMode="External"/><Relationship Id="rId6" Type="http://schemas.openxmlformats.org/officeDocument/2006/relationships/hyperlink" Target="mailto:dorota.zyska@mgzosztum.pl" TargetMode="External"/><Relationship Id="rId11" Type="http://schemas.openxmlformats.org/officeDocument/2006/relationships/hyperlink" Target="mailto:info@pwik-sztum.pl" TargetMode="External"/><Relationship Id="rId5" Type="http://schemas.openxmlformats.org/officeDocument/2006/relationships/hyperlink" Target="mailto:dorota.zyska@mgzosztum.pl" TargetMode="External"/><Relationship Id="rId15" Type="http://schemas.openxmlformats.org/officeDocument/2006/relationships/hyperlink" Target="mailto:info@pwik-sztum.pl" TargetMode="External"/><Relationship Id="rId10" Type="http://schemas.openxmlformats.org/officeDocument/2006/relationships/hyperlink" Target="mailto:sekretariat@sp1sztum.pl" TargetMode="External"/><Relationship Id="rId4" Type="http://schemas.openxmlformats.org/officeDocument/2006/relationships/hyperlink" Target="mailto:elzbieta.osiecka@mgzosztum.pl" TargetMode="External"/><Relationship Id="rId9" Type="http://schemas.openxmlformats.org/officeDocument/2006/relationships/hyperlink" Target="mailto:sekretariat.zsg@mgzosztum.pl" TargetMode="External"/><Relationship Id="rId14" Type="http://schemas.openxmlformats.org/officeDocument/2006/relationships/hyperlink" Target="mailto:info@pwik-sztum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A041-F1C6-4F09-A51A-47D89CEF6F77}">
  <dimension ref="A1:AE157"/>
  <sheetViews>
    <sheetView zoomScale="85" zoomScaleNormal="85" workbookViewId="0">
      <selection activeCell="S21" sqref="S21"/>
    </sheetView>
  </sheetViews>
  <sheetFormatPr defaultColWidth="32.28515625" defaultRowHeight="15" x14ac:dyDescent="0.25"/>
  <cols>
    <col min="1" max="1" width="9.140625" style="25" customWidth="1"/>
    <col min="2" max="2" width="25.28515625" style="25" customWidth="1"/>
    <col min="3" max="3" width="21.42578125" style="25" customWidth="1"/>
    <col min="4" max="4" width="19" style="25" customWidth="1"/>
    <col min="5" max="5" width="17.85546875" style="25" customWidth="1"/>
    <col min="6" max="6" width="32.28515625" style="32"/>
    <col min="7" max="8" width="34.42578125" style="25" customWidth="1"/>
    <col min="9" max="9" width="32.5703125" style="25" customWidth="1"/>
    <col min="10" max="10" width="22.42578125" style="33" customWidth="1"/>
    <col min="11" max="11" width="26.140625" style="33" customWidth="1"/>
    <col min="12" max="12" width="14.85546875" style="25" customWidth="1"/>
    <col min="13" max="13" width="14.28515625" style="25" customWidth="1"/>
    <col min="14" max="14" width="15" style="25" customWidth="1"/>
    <col min="15" max="15" width="15.140625" style="25" customWidth="1"/>
    <col min="16" max="20" width="23.42578125" style="25" customWidth="1"/>
    <col min="21" max="22" width="15" style="25" customWidth="1"/>
    <col min="23" max="23" width="25.5703125" style="25" customWidth="1"/>
    <col min="24" max="24" width="12.7109375" style="25" customWidth="1"/>
    <col min="25" max="25" width="20.5703125" style="25" customWidth="1"/>
    <col min="26" max="16384" width="32.28515625" style="25"/>
  </cols>
  <sheetData>
    <row r="1" spans="1:31" s="19" customFormat="1" ht="15.75" thickBot="1" x14ac:dyDescent="0.3">
      <c r="A1" s="34" t="s">
        <v>0</v>
      </c>
      <c r="B1" s="35" t="s">
        <v>105</v>
      </c>
      <c r="C1" s="35" t="s">
        <v>106</v>
      </c>
      <c r="D1" s="38" t="s">
        <v>2</v>
      </c>
      <c r="E1" s="38" t="s">
        <v>3</v>
      </c>
      <c r="F1" s="36" t="s">
        <v>107</v>
      </c>
      <c r="G1" s="37" t="s">
        <v>108</v>
      </c>
      <c r="H1" s="37" t="s">
        <v>109</v>
      </c>
      <c r="I1" s="37" t="s">
        <v>4</v>
      </c>
      <c r="J1" s="39" t="s">
        <v>5</v>
      </c>
      <c r="K1" s="40" t="s">
        <v>6</v>
      </c>
      <c r="L1" s="37" t="s">
        <v>7</v>
      </c>
      <c r="M1" s="14" t="s">
        <v>411</v>
      </c>
      <c r="N1" s="15" t="s">
        <v>412</v>
      </c>
      <c r="O1" s="15" t="s">
        <v>413</v>
      </c>
      <c r="P1" s="16" t="s">
        <v>414</v>
      </c>
      <c r="Q1" s="14" t="s">
        <v>415</v>
      </c>
      <c r="R1" s="15" t="s">
        <v>416</v>
      </c>
      <c r="S1" s="15" t="s">
        <v>417</v>
      </c>
      <c r="T1" s="16" t="s">
        <v>418</v>
      </c>
      <c r="U1" s="41" t="s">
        <v>8</v>
      </c>
      <c r="V1" s="41" t="s">
        <v>83</v>
      </c>
      <c r="W1" s="17" t="s">
        <v>9</v>
      </c>
      <c r="X1" s="18" t="s">
        <v>47</v>
      </c>
      <c r="Y1" s="18" t="s">
        <v>129</v>
      </c>
    </row>
    <row r="2" spans="1:31" x14ac:dyDescent="0.25">
      <c r="A2" s="20">
        <v>1</v>
      </c>
      <c r="B2" s="20" t="str">
        <f>F2</f>
        <v xml:space="preserve">Miasto i Gmina Sztum </v>
      </c>
      <c r="C2" s="20" t="str">
        <f>G2</f>
        <v>ul. Mickiewicza 39, 82-400 Sztum</v>
      </c>
      <c r="D2" s="20">
        <v>5792211352</v>
      </c>
      <c r="E2" s="20">
        <v>170747773</v>
      </c>
      <c r="F2" s="21" t="s">
        <v>10</v>
      </c>
      <c r="G2" s="20" t="s">
        <v>11</v>
      </c>
      <c r="H2" s="22" t="s">
        <v>110</v>
      </c>
      <c r="I2" s="53" t="s">
        <v>12</v>
      </c>
      <c r="J2" s="23" t="s">
        <v>383</v>
      </c>
      <c r="K2" s="23" t="s">
        <v>382</v>
      </c>
      <c r="L2" s="20">
        <v>40</v>
      </c>
      <c r="M2" s="20">
        <v>60000</v>
      </c>
      <c r="N2" s="20"/>
      <c r="O2" s="20"/>
      <c r="P2" s="20">
        <f>M2</f>
        <v>60000</v>
      </c>
      <c r="Q2" s="20">
        <v>60000</v>
      </c>
      <c r="R2" s="20"/>
      <c r="S2" s="20"/>
      <c r="T2" s="20">
        <f>Q2</f>
        <v>60000</v>
      </c>
      <c r="U2" s="24" t="s">
        <v>13</v>
      </c>
      <c r="V2" s="24" t="s">
        <v>84</v>
      </c>
      <c r="W2" s="29">
        <v>44927</v>
      </c>
      <c r="X2" s="20" t="s">
        <v>14</v>
      </c>
      <c r="Y2" s="24">
        <f>12010+9520</f>
        <v>21530</v>
      </c>
      <c r="AD2" s="26"/>
      <c r="AE2" s="26"/>
    </row>
    <row r="3" spans="1:31" ht="45" x14ac:dyDescent="0.25">
      <c r="A3" s="24">
        <v>2</v>
      </c>
      <c r="B3" s="20" t="str">
        <f t="shared" ref="B3:B13" si="0">F3</f>
        <v>Miasto i Gmina Sztum</v>
      </c>
      <c r="C3" s="20" t="str">
        <f t="shared" ref="C3:C13" si="1">G3</f>
        <v>ul. Mickiewicza 39, 82-400 Sztum</v>
      </c>
      <c r="D3" s="24">
        <v>5792211352</v>
      </c>
      <c r="E3" s="24">
        <v>170747773</v>
      </c>
      <c r="F3" s="27" t="s">
        <v>15</v>
      </c>
      <c r="G3" s="24" t="s">
        <v>11</v>
      </c>
      <c r="H3" s="22" t="s">
        <v>110</v>
      </c>
      <c r="I3" s="24" t="s">
        <v>16</v>
      </c>
      <c r="J3" s="28" t="s">
        <v>385</v>
      </c>
      <c r="K3" s="28" t="s">
        <v>384</v>
      </c>
      <c r="L3" s="27" t="s">
        <v>130</v>
      </c>
      <c r="M3" s="20">
        <v>4000</v>
      </c>
      <c r="N3" s="24"/>
      <c r="O3" s="24"/>
      <c r="P3" s="24">
        <v>4000</v>
      </c>
      <c r="Q3" s="20">
        <v>4000</v>
      </c>
      <c r="R3" s="24"/>
      <c r="S3" s="24"/>
      <c r="T3" s="24">
        <v>4000</v>
      </c>
      <c r="U3" s="24" t="s">
        <v>19</v>
      </c>
      <c r="V3" s="24" t="s">
        <v>93</v>
      </c>
      <c r="W3" s="29">
        <v>44927</v>
      </c>
      <c r="X3" s="24"/>
      <c r="Y3" s="24"/>
      <c r="AD3" s="26"/>
      <c r="AE3" s="26"/>
    </row>
    <row r="4" spans="1:31" x14ac:dyDescent="0.25">
      <c r="A4" s="24">
        <v>3</v>
      </c>
      <c r="B4" s="20" t="str">
        <f t="shared" si="0"/>
        <v>Miasto i Gmina Sztum</v>
      </c>
      <c r="C4" s="20" t="str">
        <f t="shared" si="1"/>
        <v>ul. Mickiewicza 39, 82-400 Sztum</v>
      </c>
      <c r="D4" s="24">
        <v>5792211352</v>
      </c>
      <c r="E4" s="24">
        <v>170747773</v>
      </c>
      <c r="F4" s="27" t="s">
        <v>15</v>
      </c>
      <c r="G4" s="24" t="s">
        <v>11</v>
      </c>
      <c r="H4" s="22" t="s">
        <v>110</v>
      </c>
      <c r="I4" s="24" t="s">
        <v>20</v>
      </c>
      <c r="J4" s="28">
        <v>11147093</v>
      </c>
      <c r="K4" s="28" t="s">
        <v>391</v>
      </c>
      <c r="L4" s="24">
        <v>6.5</v>
      </c>
      <c r="M4" s="24">
        <v>2226</v>
      </c>
      <c r="N4" s="24">
        <v>4339</v>
      </c>
      <c r="O4" s="24"/>
      <c r="P4" s="24">
        <f>O4+N4+M4</f>
        <v>6565</v>
      </c>
      <c r="Q4" s="24">
        <v>2226</v>
      </c>
      <c r="R4" s="24">
        <v>4339</v>
      </c>
      <c r="S4" s="24"/>
      <c r="T4" s="24">
        <f>S4+R4+Q4</f>
        <v>6565</v>
      </c>
      <c r="U4" s="24" t="s">
        <v>13</v>
      </c>
      <c r="V4" s="24" t="s">
        <v>84</v>
      </c>
      <c r="W4" s="29">
        <v>44927</v>
      </c>
      <c r="X4" s="24"/>
      <c r="Y4" s="24"/>
      <c r="AD4" s="26"/>
      <c r="AE4" s="26"/>
    </row>
    <row r="5" spans="1:31" x14ac:dyDescent="0.25">
      <c r="A5" s="24">
        <v>4</v>
      </c>
      <c r="B5" s="20" t="str">
        <f t="shared" si="0"/>
        <v>Miasto i Gmina Sztum</v>
      </c>
      <c r="C5" s="20" t="str">
        <f t="shared" si="1"/>
        <v>ul. Mickiewicza 39, 82-400 Sztum</v>
      </c>
      <c r="D5" s="24">
        <v>5792211352</v>
      </c>
      <c r="E5" s="24">
        <v>170747773</v>
      </c>
      <c r="F5" s="27" t="s">
        <v>15</v>
      </c>
      <c r="G5" s="24" t="s">
        <v>11</v>
      </c>
      <c r="H5" s="22" t="s">
        <v>110</v>
      </c>
      <c r="I5" s="24" t="s">
        <v>21</v>
      </c>
      <c r="J5" s="28">
        <v>10962557</v>
      </c>
      <c r="K5" s="28" t="s">
        <v>390</v>
      </c>
      <c r="L5" s="24">
        <v>7</v>
      </c>
      <c r="M5" s="24">
        <v>820</v>
      </c>
      <c r="N5" s="24">
        <v>2230</v>
      </c>
      <c r="O5" s="24"/>
      <c r="P5" s="24">
        <f t="shared" ref="P5:P6" si="2">O5+N5+M5</f>
        <v>3050</v>
      </c>
      <c r="Q5" s="24">
        <v>820</v>
      </c>
      <c r="R5" s="24">
        <v>2230</v>
      </c>
      <c r="S5" s="24"/>
      <c r="T5" s="24">
        <f t="shared" ref="T5:T6" si="3">S5+R5+Q5</f>
        <v>3050</v>
      </c>
      <c r="U5" s="24" t="s">
        <v>13</v>
      </c>
      <c r="V5" s="24" t="s">
        <v>84</v>
      </c>
      <c r="W5" s="29">
        <v>44927</v>
      </c>
      <c r="X5" s="24"/>
      <c r="Y5" s="24"/>
      <c r="AD5" s="26"/>
      <c r="AE5" s="26"/>
    </row>
    <row r="6" spans="1:31" x14ac:dyDescent="0.25">
      <c r="A6" s="24">
        <v>5</v>
      </c>
      <c r="B6" s="20" t="str">
        <f t="shared" si="0"/>
        <v>Miasto i Gmina Sztum</v>
      </c>
      <c r="C6" s="20" t="str">
        <f t="shared" si="1"/>
        <v>ul. Mickiewicza 39, 82-400 Sztum</v>
      </c>
      <c r="D6" s="24">
        <v>5792211352</v>
      </c>
      <c r="E6" s="24">
        <v>170747773</v>
      </c>
      <c r="F6" s="27" t="s">
        <v>15</v>
      </c>
      <c r="G6" s="24" t="s">
        <v>11</v>
      </c>
      <c r="H6" s="22" t="s">
        <v>110</v>
      </c>
      <c r="I6" s="24" t="s">
        <v>30</v>
      </c>
      <c r="J6" s="28" t="s">
        <v>31</v>
      </c>
      <c r="K6" s="28" t="s">
        <v>392</v>
      </c>
      <c r="L6" s="24">
        <v>5</v>
      </c>
      <c r="M6" s="24">
        <v>2323</v>
      </c>
      <c r="N6" s="24">
        <v>4000</v>
      </c>
      <c r="O6" s="24"/>
      <c r="P6" s="24">
        <f t="shared" si="2"/>
        <v>6323</v>
      </c>
      <c r="Q6" s="24">
        <v>2323</v>
      </c>
      <c r="R6" s="24">
        <v>4000</v>
      </c>
      <c r="S6" s="24"/>
      <c r="T6" s="24">
        <f t="shared" si="3"/>
        <v>6323</v>
      </c>
      <c r="U6" s="24" t="s">
        <v>13</v>
      </c>
      <c r="V6" s="24" t="s">
        <v>84</v>
      </c>
      <c r="W6" s="29">
        <v>44927</v>
      </c>
      <c r="X6" s="24"/>
      <c r="Y6" s="24"/>
      <c r="AD6" s="26"/>
      <c r="AE6" s="26"/>
    </row>
    <row r="7" spans="1:31" x14ac:dyDescent="0.25">
      <c r="A7" s="24">
        <v>6</v>
      </c>
      <c r="B7" s="20" t="str">
        <f t="shared" si="0"/>
        <v>Miasto i Gmina Sztum</v>
      </c>
      <c r="C7" s="20" t="str">
        <f t="shared" si="1"/>
        <v>ul. Mickiewicza 39, 82-400 Sztum</v>
      </c>
      <c r="D7" s="24">
        <v>5792211352</v>
      </c>
      <c r="E7" s="24">
        <v>170747773</v>
      </c>
      <c r="F7" s="27" t="s">
        <v>15</v>
      </c>
      <c r="G7" s="24" t="s">
        <v>11</v>
      </c>
      <c r="H7" s="22" t="s">
        <v>110</v>
      </c>
      <c r="I7" s="24" t="s">
        <v>22</v>
      </c>
      <c r="J7" s="28">
        <v>10935374</v>
      </c>
      <c r="K7" s="28" t="s">
        <v>386</v>
      </c>
      <c r="L7" s="24">
        <v>4</v>
      </c>
      <c r="M7" s="24">
        <v>260</v>
      </c>
      <c r="N7" s="24"/>
      <c r="O7" s="24"/>
      <c r="P7" s="24">
        <v>260</v>
      </c>
      <c r="Q7" s="24">
        <v>260</v>
      </c>
      <c r="R7" s="24"/>
      <c r="S7" s="24"/>
      <c r="T7" s="24">
        <v>260</v>
      </c>
      <c r="U7" s="24" t="s">
        <v>13</v>
      </c>
      <c r="V7" s="24" t="s">
        <v>84</v>
      </c>
      <c r="W7" s="29">
        <v>44927</v>
      </c>
      <c r="X7" s="24"/>
      <c r="Y7" s="24"/>
      <c r="AD7" s="26"/>
      <c r="AE7" s="26"/>
    </row>
    <row r="8" spans="1:31" x14ac:dyDescent="0.25">
      <c r="A8" s="24">
        <v>7</v>
      </c>
      <c r="B8" s="20" t="str">
        <f t="shared" si="0"/>
        <v>Miasto i Gmina Sztum</v>
      </c>
      <c r="C8" s="20" t="str">
        <f t="shared" si="1"/>
        <v>ul. Mickiewicza 39, 82-400 Sztum</v>
      </c>
      <c r="D8" s="24">
        <v>5792211352</v>
      </c>
      <c r="E8" s="24">
        <v>170747773</v>
      </c>
      <c r="F8" s="27" t="s">
        <v>15</v>
      </c>
      <c r="G8" s="24" t="s">
        <v>11</v>
      </c>
      <c r="H8" s="22" t="s">
        <v>110</v>
      </c>
      <c r="I8" s="24" t="s">
        <v>23</v>
      </c>
      <c r="J8" s="28">
        <v>11079262</v>
      </c>
      <c r="K8" s="28" t="s">
        <v>387</v>
      </c>
      <c r="L8" s="24">
        <v>7</v>
      </c>
      <c r="M8" s="24">
        <v>962</v>
      </c>
      <c r="N8" s="24"/>
      <c r="O8" s="24"/>
      <c r="P8" s="24">
        <v>962</v>
      </c>
      <c r="Q8" s="24">
        <v>962</v>
      </c>
      <c r="R8" s="24"/>
      <c r="S8" s="24"/>
      <c r="T8" s="24">
        <v>962</v>
      </c>
      <c r="U8" s="24" t="s">
        <v>13</v>
      </c>
      <c r="V8" s="24" t="s">
        <v>84</v>
      </c>
      <c r="W8" s="29">
        <v>44927</v>
      </c>
      <c r="X8" s="24"/>
      <c r="Y8" s="24"/>
      <c r="AD8" s="26"/>
      <c r="AE8" s="26"/>
    </row>
    <row r="9" spans="1:31" x14ac:dyDescent="0.25">
      <c r="A9" s="24">
        <v>8</v>
      </c>
      <c r="B9" s="20" t="str">
        <f t="shared" si="0"/>
        <v>Miasto i Gmina Sztum</v>
      </c>
      <c r="C9" s="20" t="str">
        <f t="shared" si="1"/>
        <v>ul. Mickiewicza 39, 82-400 Sztum</v>
      </c>
      <c r="D9" s="24">
        <v>5792211352</v>
      </c>
      <c r="E9" s="24">
        <v>170747773</v>
      </c>
      <c r="F9" s="27" t="s">
        <v>15</v>
      </c>
      <c r="G9" s="24" t="s">
        <v>11</v>
      </c>
      <c r="H9" s="22" t="s">
        <v>110</v>
      </c>
      <c r="I9" s="24" t="s">
        <v>24</v>
      </c>
      <c r="J9" s="28">
        <v>10801929</v>
      </c>
      <c r="K9" s="28" t="s">
        <v>394</v>
      </c>
      <c r="L9" s="24">
        <v>0.5</v>
      </c>
      <c r="M9" s="24">
        <v>249</v>
      </c>
      <c r="N9" s="24"/>
      <c r="O9" s="24"/>
      <c r="P9" s="24">
        <v>249</v>
      </c>
      <c r="Q9" s="24">
        <v>249</v>
      </c>
      <c r="R9" s="24"/>
      <c r="S9" s="24"/>
      <c r="T9" s="24">
        <v>249</v>
      </c>
      <c r="U9" s="24" t="s">
        <v>13</v>
      </c>
      <c r="V9" s="24" t="s">
        <v>84</v>
      </c>
      <c r="W9" s="29">
        <v>44927</v>
      </c>
      <c r="X9" s="24"/>
      <c r="Y9" s="24"/>
      <c r="AD9" s="26"/>
      <c r="AE9" s="26"/>
    </row>
    <row r="10" spans="1:31" x14ac:dyDescent="0.25">
      <c r="A10" s="24">
        <v>9</v>
      </c>
      <c r="B10" s="20" t="str">
        <f t="shared" si="0"/>
        <v>Miasto i Gmina Sztum</v>
      </c>
      <c r="C10" s="20" t="str">
        <f t="shared" si="1"/>
        <v>ul. Mickiewicza 39, 82-400 Sztum</v>
      </c>
      <c r="D10" s="24">
        <v>5792211352</v>
      </c>
      <c r="E10" s="24">
        <v>170747773</v>
      </c>
      <c r="F10" s="27" t="s">
        <v>15</v>
      </c>
      <c r="G10" s="24" t="s">
        <v>11</v>
      </c>
      <c r="H10" s="22" t="s">
        <v>110</v>
      </c>
      <c r="I10" s="24" t="s">
        <v>25</v>
      </c>
      <c r="J10" s="28" t="s">
        <v>26</v>
      </c>
      <c r="K10" s="28" t="s">
        <v>395</v>
      </c>
      <c r="L10" s="24">
        <v>0.5</v>
      </c>
      <c r="M10" s="24">
        <v>249</v>
      </c>
      <c r="N10" s="24"/>
      <c r="O10" s="24"/>
      <c r="P10" s="24">
        <v>249</v>
      </c>
      <c r="Q10" s="24">
        <v>249</v>
      </c>
      <c r="R10" s="24"/>
      <c r="S10" s="24"/>
      <c r="T10" s="24">
        <v>249</v>
      </c>
      <c r="U10" s="24" t="s">
        <v>27</v>
      </c>
      <c r="V10" s="24" t="s">
        <v>84</v>
      </c>
      <c r="W10" s="29">
        <v>44927</v>
      </c>
      <c r="X10" s="24"/>
      <c r="Y10" s="24"/>
      <c r="AD10" s="26"/>
      <c r="AE10" s="26"/>
    </row>
    <row r="11" spans="1:31" x14ac:dyDescent="0.25">
      <c r="A11" s="24">
        <v>10</v>
      </c>
      <c r="B11" s="20" t="str">
        <f t="shared" si="0"/>
        <v>Miasto i Gmina Sztum</v>
      </c>
      <c r="C11" s="20" t="str">
        <f t="shared" si="1"/>
        <v>ul. Mickiewicza 39, 82-400 Sztum</v>
      </c>
      <c r="D11" s="24">
        <v>5792211352</v>
      </c>
      <c r="E11" s="24">
        <v>170747773</v>
      </c>
      <c r="F11" s="27" t="s">
        <v>15</v>
      </c>
      <c r="G11" s="24" t="s">
        <v>11</v>
      </c>
      <c r="H11" s="22" t="s">
        <v>110</v>
      </c>
      <c r="I11" s="24" t="s">
        <v>28</v>
      </c>
      <c r="J11" s="28">
        <v>11147177</v>
      </c>
      <c r="K11" s="28" t="s">
        <v>388</v>
      </c>
      <c r="L11" s="24">
        <v>0.5</v>
      </c>
      <c r="M11" s="24">
        <v>249</v>
      </c>
      <c r="N11" s="24"/>
      <c r="O11" s="24"/>
      <c r="P11" s="24">
        <v>249</v>
      </c>
      <c r="Q11" s="24">
        <v>249</v>
      </c>
      <c r="R11" s="24"/>
      <c r="S11" s="24"/>
      <c r="T11" s="24">
        <v>249</v>
      </c>
      <c r="U11" s="24" t="s">
        <v>13</v>
      </c>
      <c r="V11" s="24" t="s">
        <v>84</v>
      </c>
      <c r="W11" s="29">
        <v>44927</v>
      </c>
      <c r="X11" s="24"/>
      <c r="Y11" s="24"/>
      <c r="AD11" s="26"/>
      <c r="AE11" s="26"/>
    </row>
    <row r="12" spans="1:31" x14ac:dyDescent="0.25">
      <c r="A12" s="24">
        <v>11</v>
      </c>
      <c r="B12" s="20" t="str">
        <f t="shared" si="0"/>
        <v>Miasto i Gmina Sztum</v>
      </c>
      <c r="C12" s="20" t="str">
        <f t="shared" si="1"/>
        <v>ul. Mickiewicza 39, 82-400 Sztum</v>
      </c>
      <c r="D12" s="24">
        <v>5792211352</v>
      </c>
      <c r="E12" s="24">
        <v>170747773</v>
      </c>
      <c r="F12" s="27" t="s">
        <v>15</v>
      </c>
      <c r="G12" s="24" t="s">
        <v>11</v>
      </c>
      <c r="H12" s="22" t="s">
        <v>110</v>
      </c>
      <c r="I12" s="24" t="s">
        <v>29</v>
      </c>
      <c r="J12" s="28">
        <v>10797535</v>
      </c>
      <c r="K12" s="28" t="s">
        <v>389</v>
      </c>
      <c r="L12" s="24">
        <v>0.5</v>
      </c>
      <c r="M12" s="24">
        <v>249</v>
      </c>
      <c r="N12" s="24"/>
      <c r="O12" s="24"/>
      <c r="P12" s="24">
        <v>249</v>
      </c>
      <c r="Q12" s="24">
        <v>249</v>
      </c>
      <c r="R12" s="24"/>
      <c r="S12" s="24"/>
      <c r="T12" s="24">
        <v>249</v>
      </c>
      <c r="U12" s="24" t="s">
        <v>13</v>
      </c>
      <c r="V12" s="24" t="s">
        <v>84</v>
      </c>
      <c r="W12" s="29">
        <v>44927</v>
      </c>
      <c r="X12" s="24"/>
      <c r="Y12" s="24"/>
      <c r="AD12" s="26"/>
      <c r="AE12" s="26"/>
    </row>
    <row r="13" spans="1:31" x14ac:dyDescent="0.25">
      <c r="A13" s="24">
        <v>12</v>
      </c>
      <c r="B13" s="20" t="str">
        <f t="shared" si="0"/>
        <v>Miasto i Gmina Sztum</v>
      </c>
      <c r="C13" s="20" t="str">
        <f t="shared" si="1"/>
        <v>ul. Mickiewicza 39, 82-400 Sztum</v>
      </c>
      <c r="D13" s="24">
        <v>5792211352</v>
      </c>
      <c r="E13" s="24">
        <v>170747773</v>
      </c>
      <c r="F13" s="27" t="s">
        <v>15</v>
      </c>
      <c r="G13" s="24" t="s">
        <v>11</v>
      </c>
      <c r="H13" s="22" t="s">
        <v>110</v>
      </c>
      <c r="I13" s="24" t="s">
        <v>32</v>
      </c>
      <c r="J13" s="28">
        <v>10780335</v>
      </c>
      <c r="K13" s="28" t="s">
        <v>393</v>
      </c>
      <c r="L13" s="24">
        <v>10</v>
      </c>
      <c r="M13" s="24">
        <v>3151.2000000000003</v>
      </c>
      <c r="N13" s="24">
        <v>4726.7999999999993</v>
      </c>
      <c r="O13" s="24"/>
      <c r="P13" s="24">
        <v>7878</v>
      </c>
      <c r="Q13" s="24">
        <v>3151.2000000000003</v>
      </c>
      <c r="R13" s="24">
        <v>4726.7999999999993</v>
      </c>
      <c r="S13" s="24"/>
      <c r="T13" s="24">
        <v>7878</v>
      </c>
      <c r="U13" s="24" t="s">
        <v>13</v>
      </c>
      <c r="V13" s="24" t="s">
        <v>84</v>
      </c>
      <c r="W13" s="29">
        <v>44927</v>
      </c>
      <c r="X13" s="24"/>
      <c r="Y13" s="24"/>
      <c r="AD13" s="26"/>
      <c r="AE13" s="26"/>
    </row>
    <row r="14" spans="1:31" x14ac:dyDescent="0.25">
      <c r="A14" s="24">
        <v>13</v>
      </c>
      <c r="B14" s="27" t="s">
        <v>15</v>
      </c>
      <c r="C14" s="24" t="s">
        <v>11</v>
      </c>
      <c r="D14" s="24">
        <v>5792211352</v>
      </c>
      <c r="E14" s="24">
        <v>170747773</v>
      </c>
      <c r="F14" s="48" t="s">
        <v>33</v>
      </c>
      <c r="G14" s="49" t="s">
        <v>34</v>
      </c>
      <c r="H14" s="46" t="s">
        <v>113</v>
      </c>
      <c r="I14" s="42" t="s">
        <v>35</v>
      </c>
      <c r="J14" s="43" t="s">
        <v>36</v>
      </c>
      <c r="K14" s="43" t="s">
        <v>396</v>
      </c>
      <c r="L14" s="42">
        <v>16.5</v>
      </c>
      <c r="M14" s="24">
        <v>2938</v>
      </c>
      <c r="N14" s="24">
        <v>4407</v>
      </c>
      <c r="O14" s="24"/>
      <c r="P14" s="24">
        <v>7345</v>
      </c>
      <c r="Q14" s="24">
        <v>2938</v>
      </c>
      <c r="R14" s="24">
        <v>4407</v>
      </c>
      <c r="S14" s="24"/>
      <c r="T14" s="24">
        <v>7345</v>
      </c>
      <c r="U14" s="24" t="s">
        <v>13</v>
      </c>
      <c r="V14" s="24" t="s">
        <v>84</v>
      </c>
      <c r="W14" s="29">
        <v>44927</v>
      </c>
      <c r="X14" s="24" t="s">
        <v>14</v>
      </c>
      <c r="Y14" s="24">
        <v>5880</v>
      </c>
      <c r="AD14" s="26"/>
      <c r="AE14" s="26"/>
    </row>
    <row r="15" spans="1:31" ht="45" x14ac:dyDescent="0.25">
      <c r="A15" s="24">
        <v>14</v>
      </c>
      <c r="B15" s="27" t="s">
        <v>15</v>
      </c>
      <c r="C15" s="24" t="s">
        <v>11</v>
      </c>
      <c r="D15" s="44">
        <v>5792211352</v>
      </c>
      <c r="E15" s="44">
        <v>170747773</v>
      </c>
      <c r="F15" s="50" t="s">
        <v>119</v>
      </c>
      <c r="G15" s="49" t="s">
        <v>37</v>
      </c>
      <c r="H15" s="46" t="s">
        <v>113</v>
      </c>
      <c r="I15" s="24" t="s">
        <v>37</v>
      </c>
      <c r="J15" s="28" t="s">
        <v>398</v>
      </c>
      <c r="K15" s="28" t="s">
        <v>397</v>
      </c>
      <c r="L15" s="24">
        <v>40</v>
      </c>
      <c r="M15" s="24">
        <v>10508</v>
      </c>
      <c r="N15" s="24">
        <v>15762</v>
      </c>
      <c r="O15" s="24"/>
      <c r="P15" s="30">
        <v>26270</v>
      </c>
      <c r="Q15" s="24">
        <v>10508</v>
      </c>
      <c r="R15" s="24">
        <v>15762</v>
      </c>
      <c r="S15" s="24"/>
      <c r="T15" s="30">
        <v>26270</v>
      </c>
      <c r="U15" s="24" t="s">
        <v>13</v>
      </c>
      <c r="V15" s="24" t="s">
        <v>84</v>
      </c>
      <c r="W15" s="29">
        <v>44927</v>
      </c>
      <c r="X15" s="24" t="s">
        <v>14</v>
      </c>
      <c r="Y15" s="24">
        <v>31280</v>
      </c>
      <c r="AD15" s="26"/>
      <c r="AE15" s="26"/>
    </row>
    <row r="16" spans="1:31" ht="30" x14ac:dyDescent="0.25">
      <c r="A16" s="24">
        <v>15</v>
      </c>
      <c r="B16" s="27" t="s">
        <v>15</v>
      </c>
      <c r="C16" s="24" t="s">
        <v>11</v>
      </c>
      <c r="D16" s="44">
        <v>5792211352</v>
      </c>
      <c r="E16" s="44">
        <v>170747773</v>
      </c>
      <c r="F16" s="51" t="s">
        <v>120</v>
      </c>
      <c r="G16" s="52" t="s">
        <v>121</v>
      </c>
      <c r="H16" s="46" t="s">
        <v>116</v>
      </c>
      <c r="I16" s="24" t="s">
        <v>38</v>
      </c>
      <c r="J16" s="28" t="s">
        <v>410</v>
      </c>
      <c r="K16" s="28" t="s">
        <v>409</v>
      </c>
      <c r="L16" s="24">
        <v>30</v>
      </c>
      <c r="M16" s="24">
        <v>4008.4</v>
      </c>
      <c r="N16" s="24">
        <v>6012.6</v>
      </c>
      <c r="O16" s="24"/>
      <c r="P16" s="24">
        <v>10021</v>
      </c>
      <c r="Q16" s="24">
        <v>4008.4</v>
      </c>
      <c r="R16" s="24">
        <v>6012.6</v>
      </c>
      <c r="S16" s="24"/>
      <c r="T16" s="24">
        <v>10021</v>
      </c>
      <c r="U16" s="24" t="s">
        <v>13</v>
      </c>
      <c r="V16" s="24" t="s">
        <v>84</v>
      </c>
      <c r="W16" s="29">
        <v>44927</v>
      </c>
      <c r="X16" s="24" t="s">
        <v>14</v>
      </c>
      <c r="Y16" s="24">
        <v>10640</v>
      </c>
      <c r="AD16" s="26"/>
      <c r="AE16" s="26"/>
    </row>
    <row r="17" spans="1:31" ht="30" x14ac:dyDescent="0.25">
      <c r="A17" s="24">
        <v>16</v>
      </c>
      <c r="B17" s="27" t="s">
        <v>15</v>
      </c>
      <c r="C17" s="24" t="s">
        <v>11</v>
      </c>
      <c r="D17" s="44">
        <v>5792211352</v>
      </c>
      <c r="E17" s="44">
        <v>170747773</v>
      </c>
      <c r="F17" s="50" t="s">
        <v>120</v>
      </c>
      <c r="G17" s="49" t="s">
        <v>122</v>
      </c>
      <c r="H17" s="46" t="s">
        <v>116</v>
      </c>
      <c r="I17" s="24" t="s">
        <v>39</v>
      </c>
      <c r="J17" s="28" t="s">
        <v>402</v>
      </c>
      <c r="K17" s="28" t="s">
        <v>401</v>
      </c>
      <c r="L17" s="24">
        <v>40</v>
      </c>
      <c r="M17" s="24">
        <v>5608</v>
      </c>
      <c r="N17" s="24">
        <v>8412</v>
      </c>
      <c r="O17" s="24"/>
      <c r="P17" s="24">
        <v>14020</v>
      </c>
      <c r="Q17" s="24">
        <v>5608</v>
      </c>
      <c r="R17" s="24">
        <v>8412</v>
      </c>
      <c r="S17" s="24"/>
      <c r="T17" s="24">
        <v>14020</v>
      </c>
      <c r="U17" s="24" t="s">
        <v>13</v>
      </c>
      <c r="V17" s="24" t="s">
        <v>84</v>
      </c>
      <c r="W17" s="29">
        <v>44927</v>
      </c>
      <c r="X17" s="24" t="s">
        <v>14</v>
      </c>
      <c r="Y17" s="24">
        <f>12880+12880</f>
        <v>25760</v>
      </c>
      <c r="AD17" s="26"/>
      <c r="AE17" s="26"/>
    </row>
    <row r="18" spans="1:31" x14ac:dyDescent="0.25">
      <c r="A18" s="24">
        <v>17</v>
      </c>
      <c r="B18" s="27" t="s">
        <v>15</v>
      </c>
      <c r="C18" s="24" t="s">
        <v>11</v>
      </c>
      <c r="D18" s="44">
        <v>5792211352</v>
      </c>
      <c r="E18" s="44">
        <v>170747773</v>
      </c>
      <c r="F18" s="50" t="s">
        <v>40</v>
      </c>
      <c r="G18" s="49" t="s">
        <v>123</v>
      </c>
      <c r="H18" s="46" t="s">
        <v>117</v>
      </c>
      <c r="I18" s="24" t="s">
        <v>41</v>
      </c>
      <c r="J18" s="28" t="s">
        <v>404</v>
      </c>
      <c r="K18" s="28" t="s">
        <v>403</v>
      </c>
      <c r="L18" s="24">
        <v>40</v>
      </c>
      <c r="M18" s="24">
        <v>2995.6000000000004</v>
      </c>
      <c r="N18" s="24">
        <v>4493.3999999999996</v>
      </c>
      <c r="O18" s="24"/>
      <c r="P18" s="24">
        <v>7489</v>
      </c>
      <c r="Q18" s="24">
        <v>2995.6000000000004</v>
      </c>
      <c r="R18" s="24">
        <v>4493.3999999999996</v>
      </c>
      <c r="S18" s="24"/>
      <c r="T18" s="24">
        <v>7489</v>
      </c>
      <c r="U18" s="24" t="s">
        <v>13</v>
      </c>
      <c r="V18" s="24" t="s">
        <v>84</v>
      </c>
      <c r="W18" s="29">
        <v>44927</v>
      </c>
      <c r="X18" s="24" t="s">
        <v>14</v>
      </c>
      <c r="Y18" s="24">
        <v>11760</v>
      </c>
      <c r="AD18" s="26"/>
      <c r="AE18" s="26"/>
    </row>
    <row r="19" spans="1:31" ht="30" x14ac:dyDescent="0.25">
      <c r="A19" s="24">
        <v>18</v>
      </c>
      <c r="B19" s="27" t="s">
        <v>15</v>
      </c>
      <c r="C19" s="24" t="s">
        <v>11</v>
      </c>
      <c r="D19" s="44">
        <v>5792211352</v>
      </c>
      <c r="E19" s="44">
        <v>170747773</v>
      </c>
      <c r="F19" s="50" t="s">
        <v>42</v>
      </c>
      <c r="G19" s="49" t="s">
        <v>124</v>
      </c>
      <c r="H19" s="46" t="s">
        <v>112</v>
      </c>
      <c r="I19" s="27" t="s">
        <v>43</v>
      </c>
      <c r="J19" s="28" t="s">
        <v>406</v>
      </c>
      <c r="K19" s="28" t="s">
        <v>405</v>
      </c>
      <c r="L19" s="24">
        <v>35</v>
      </c>
      <c r="M19" s="24">
        <v>8000.4000000000005</v>
      </c>
      <c r="N19" s="24">
        <v>12000.599999999999</v>
      </c>
      <c r="O19" s="24"/>
      <c r="P19" s="24">
        <v>20001</v>
      </c>
      <c r="Q19" s="24">
        <v>8000.4000000000005</v>
      </c>
      <c r="R19" s="24">
        <v>12000.599999999999</v>
      </c>
      <c r="S19" s="24"/>
      <c r="T19" s="24">
        <v>20001</v>
      </c>
      <c r="U19" s="24" t="s">
        <v>13</v>
      </c>
      <c r="V19" s="24" t="s">
        <v>84</v>
      </c>
      <c r="W19" s="29">
        <v>44927</v>
      </c>
      <c r="X19" s="24" t="s">
        <v>14</v>
      </c>
      <c r="Y19" s="24">
        <f>17000+12600</f>
        <v>29600</v>
      </c>
      <c r="AD19" s="26"/>
      <c r="AE19" s="26"/>
    </row>
    <row r="20" spans="1:31" x14ac:dyDescent="0.25">
      <c r="A20" s="24">
        <v>19</v>
      </c>
      <c r="B20" s="27" t="s">
        <v>15</v>
      </c>
      <c r="C20" s="24" t="s">
        <v>11</v>
      </c>
      <c r="D20" s="44">
        <v>5792211352</v>
      </c>
      <c r="E20" s="44">
        <v>170747773</v>
      </c>
      <c r="F20" s="50" t="s">
        <v>125</v>
      </c>
      <c r="G20" s="49" t="s">
        <v>44</v>
      </c>
      <c r="H20" s="47" t="s">
        <v>111</v>
      </c>
      <c r="I20" s="24" t="s">
        <v>44</v>
      </c>
      <c r="J20" s="28" t="s">
        <v>408</v>
      </c>
      <c r="K20" s="28" t="s">
        <v>407</v>
      </c>
      <c r="L20" s="24">
        <v>22</v>
      </c>
      <c r="M20" s="24">
        <v>5604.4000000000005</v>
      </c>
      <c r="N20" s="24">
        <v>8406.5999999999985</v>
      </c>
      <c r="O20" s="24"/>
      <c r="P20" s="24">
        <v>14011</v>
      </c>
      <c r="Q20" s="24">
        <v>5604.4000000000005</v>
      </c>
      <c r="R20" s="24">
        <v>8406.5999999999985</v>
      </c>
      <c r="S20" s="24"/>
      <c r="T20" s="24">
        <v>14011</v>
      </c>
      <c r="U20" s="24" t="s">
        <v>13</v>
      </c>
      <c r="V20" s="24" t="s">
        <v>84</v>
      </c>
      <c r="W20" s="29">
        <v>44927</v>
      </c>
      <c r="X20" s="24" t="s">
        <v>14</v>
      </c>
      <c r="Y20" s="24">
        <v>22100</v>
      </c>
      <c r="AD20" s="26"/>
      <c r="AE20" s="26"/>
    </row>
    <row r="21" spans="1:31" ht="45" x14ac:dyDescent="0.25">
      <c r="A21" s="24">
        <v>20</v>
      </c>
      <c r="B21" s="27" t="s">
        <v>15</v>
      </c>
      <c r="C21" s="24" t="s">
        <v>11</v>
      </c>
      <c r="D21" s="44">
        <v>5792211352</v>
      </c>
      <c r="E21" s="44">
        <v>170747773</v>
      </c>
      <c r="F21" s="50" t="s">
        <v>126</v>
      </c>
      <c r="G21" s="49" t="s">
        <v>45</v>
      </c>
      <c r="H21" s="47" t="s">
        <v>118</v>
      </c>
      <c r="I21" s="54" t="s">
        <v>45</v>
      </c>
      <c r="J21" s="28" t="s">
        <v>400</v>
      </c>
      <c r="K21" s="28" t="s">
        <v>399</v>
      </c>
      <c r="L21" s="27" t="s">
        <v>130</v>
      </c>
      <c r="M21" s="20">
        <v>54454</v>
      </c>
      <c r="N21" s="24"/>
      <c r="O21" s="24"/>
      <c r="P21" s="20">
        <v>54454</v>
      </c>
      <c r="Q21" s="20">
        <v>54454</v>
      </c>
      <c r="R21" s="24"/>
      <c r="S21" s="24"/>
      <c r="T21" s="20">
        <v>54454</v>
      </c>
      <c r="U21" s="24" t="s">
        <v>19</v>
      </c>
      <c r="V21" s="24" t="s">
        <v>93</v>
      </c>
      <c r="W21" s="29">
        <v>44927</v>
      </c>
      <c r="X21" s="24" t="s">
        <v>14</v>
      </c>
      <c r="Y21" s="24">
        <f>30940+15860</f>
        <v>46800</v>
      </c>
      <c r="AD21" s="26"/>
      <c r="AE21" s="26"/>
    </row>
    <row r="22" spans="1:31" ht="30" x14ac:dyDescent="0.25">
      <c r="A22" s="1">
        <v>21</v>
      </c>
      <c r="B22" s="69" t="str">
        <f t="shared" ref="B22:C36" si="4">F22</f>
        <v>Sztumskiego Centrum Kultury</v>
      </c>
      <c r="C22" s="56" t="str">
        <f t="shared" si="4"/>
        <v>Ul. Reja 13, 82-400 Sztum</v>
      </c>
      <c r="D22" s="1" t="s">
        <v>82</v>
      </c>
      <c r="E22" s="1">
        <v>170352129</v>
      </c>
      <c r="F22" s="66" t="s">
        <v>80</v>
      </c>
      <c r="G22" s="1" t="s">
        <v>81</v>
      </c>
      <c r="H22" s="58" t="s">
        <v>114</v>
      </c>
      <c r="I22" s="1" t="s">
        <v>65</v>
      </c>
      <c r="J22" s="1">
        <v>58008933</v>
      </c>
      <c r="K22" s="61" t="s">
        <v>368</v>
      </c>
      <c r="L22" s="1">
        <v>50</v>
      </c>
      <c r="M22" s="57">
        <v>33545</v>
      </c>
      <c r="N22" s="1"/>
      <c r="O22" s="1"/>
      <c r="P22" s="1">
        <v>33545</v>
      </c>
      <c r="Q22" s="57">
        <v>33545</v>
      </c>
      <c r="R22" s="1"/>
      <c r="S22" s="1"/>
      <c r="T22" s="1">
        <v>33545</v>
      </c>
      <c r="U22" s="1" t="s">
        <v>19</v>
      </c>
      <c r="V22" s="24" t="s">
        <v>93</v>
      </c>
      <c r="W22" s="29">
        <v>44927</v>
      </c>
      <c r="X22" s="1" t="s">
        <v>14</v>
      </c>
      <c r="Y22" s="1">
        <v>9360</v>
      </c>
      <c r="AD22" s="26"/>
      <c r="AE22" s="26"/>
    </row>
    <row r="23" spans="1:31" ht="30" x14ac:dyDescent="0.25">
      <c r="A23" s="1">
        <v>22</v>
      </c>
      <c r="B23" s="69" t="str">
        <f t="shared" si="4"/>
        <v>Sztumskiego Centrum Kultury</v>
      </c>
      <c r="C23" s="56" t="str">
        <f t="shared" si="4"/>
        <v>Ul. Reja 13, 82-400 Sztum</v>
      </c>
      <c r="D23" s="1" t="s">
        <v>82</v>
      </c>
      <c r="E23" s="1">
        <v>170352129</v>
      </c>
      <c r="F23" s="66" t="s">
        <v>80</v>
      </c>
      <c r="G23" s="1" t="s">
        <v>81</v>
      </c>
      <c r="H23" s="58" t="s">
        <v>114</v>
      </c>
      <c r="I23" s="1" t="s">
        <v>66</v>
      </c>
      <c r="J23" s="1">
        <v>10770984</v>
      </c>
      <c r="K23" s="61" t="s">
        <v>369</v>
      </c>
      <c r="L23" s="1">
        <v>25.5</v>
      </c>
      <c r="M23" s="57">
        <v>2180</v>
      </c>
      <c r="N23" s="1"/>
      <c r="O23" s="1"/>
      <c r="P23" s="1">
        <v>2180</v>
      </c>
      <c r="Q23" s="57">
        <v>2180</v>
      </c>
      <c r="R23" s="1"/>
      <c r="S23" s="1"/>
      <c r="T23" s="1">
        <v>2180</v>
      </c>
      <c r="U23" s="1" t="s">
        <v>79</v>
      </c>
      <c r="V23" s="1" t="s">
        <v>84</v>
      </c>
      <c r="W23" s="29">
        <v>44927</v>
      </c>
      <c r="X23" s="1"/>
      <c r="Y23" s="1"/>
      <c r="AD23" s="26"/>
      <c r="AE23" s="26"/>
    </row>
    <row r="24" spans="1:31" ht="45" x14ac:dyDescent="0.25">
      <c r="A24" s="1">
        <v>23</v>
      </c>
      <c r="B24" s="69" t="str">
        <f t="shared" si="4"/>
        <v>Sztumskiego Centrum Kultury</v>
      </c>
      <c r="C24" s="56" t="str">
        <f t="shared" si="4"/>
        <v>Ul. Reja 13, 82-400 Sztum</v>
      </c>
      <c r="D24" s="1" t="s">
        <v>82</v>
      </c>
      <c r="E24" s="1">
        <v>170352129</v>
      </c>
      <c r="F24" s="66" t="s">
        <v>80</v>
      </c>
      <c r="G24" s="1" t="s">
        <v>81</v>
      </c>
      <c r="H24" s="58" t="s">
        <v>114</v>
      </c>
      <c r="I24" s="1" t="s">
        <v>67</v>
      </c>
      <c r="J24" s="1">
        <v>10772149</v>
      </c>
      <c r="K24" s="67" t="s">
        <v>370</v>
      </c>
      <c r="L24" s="66" t="s">
        <v>130</v>
      </c>
      <c r="M24" s="57">
        <v>23697</v>
      </c>
      <c r="N24" s="1"/>
      <c r="O24" s="1"/>
      <c r="P24" s="1">
        <v>23697</v>
      </c>
      <c r="Q24" s="57">
        <v>23697</v>
      </c>
      <c r="R24" s="1"/>
      <c r="S24" s="1"/>
      <c r="T24" s="1">
        <v>23697</v>
      </c>
      <c r="U24" s="1" t="s">
        <v>19</v>
      </c>
      <c r="V24" s="24" t="s">
        <v>93</v>
      </c>
      <c r="W24" s="29">
        <v>44927</v>
      </c>
      <c r="X24" s="1"/>
      <c r="Y24" s="1"/>
      <c r="AD24" s="26"/>
      <c r="AE24" s="26"/>
    </row>
    <row r="25" spans="1:31" ht="30" x14ac:dyDescent="0.25">
      <c r="A25" s="1">
        <v>25</v>
      </c>
      <c r="B25" s="69" t="str">
        <f t="shared" si="4"/>
        <v>Sztumskiego Centrum Kultury</v>
      </c>
      <c r="C25" s="56" t="str">
        <f t="shared" si="4"/>
        <v>Ul. Reja 13, 82-400 Sztum</v>
      </c>
      <c r="D25" s="1" t="s">
        <v>82</v>
      </c>
      <c r="E25" s="1">
        <v>170352129</v>
      </c>
      <c r="F25" s="66" t="s">
        <v>80</v>
      </c>
      <c r="G25" s="1" t="s">
        <v>81</v>
      </c>
      <c r="H25" s="58" t="s">
        <v>114</v>
      </c>
      <c r="I25" s="1" t="s">
        <v>68</v>
      </c>
      <c r="J25" s="1">
        <v>11092720</v>
      </c>
      <c r="K25" s="61" t="s">
        <v>371</v>
      </c>
      <c r="L25" s="1">
        <v>4</v>
      </c>
      <c r="M25" s="57">
        <v>3520</v>
      </c>
      <c r="N25" s="1"/>
      <c r="O25" s="1"/>
      <c r="P25" s="1">
        <v>3520</v>
      </c>
      <c r="Q25" s="57">
        <v>3520</v>
      </c>
      <c r="R25" s="1"/>
      <c r="S25" s="1"/>
      <c r="T25" s="1">
        <v>3520</v>
      </c>
      <c r="U25" s="1" t="s">
        <v>79</v>
      </c>
      <c r="V25" s="1" t="s">
        <v>84</v>
      </c>
      <c r="W25" s="29">
        <v>44927</v>
      </c>
      <c r="X25" s="1"/>
      <c r="Y25" s="1"/>
      <c r="AD25" s="26"/>
      <c r="AE25" s="26"/>
    </row>
    <row r="26" spans="1:31" ht="45" x14ac:dyDescent="0.25">
      <c r="A26" s="1">
        <v>26</v>
      </c>
      <c r="B26" s="69" t="str">
        <f t="shared" si="4"/>
        <v>Sztumskiego Centrum Kultury</v>
      </c>
      <c r="C26" s="56" t="str">
        <f t="shared" si="4"/>
        <v>Ul. Reja 13, 82-400 Sztum</v>
      </c>
      <c r="D26" s="1" t="s">
        <v>82</v>
      </c>
      <c r="E26" s="1">
        <v>170352129</v>
      </c>
      <c r="F26" s="66" t="s">
        <v>80</v>
      </c>
      <c r="G26" s="1" t="s">
        <v>81</v>
      </c>
      <c r="H26" s="58" t="s">
        <v>114</v>
      </c>
      <c r="I26" s="1" t="s">
        <v>69</v>
      </c>
      <c r="J26" s="1">
        <v>50644116</v>
      </c>
      <c r="K26" s="61" t="s">
        <v>372</v>
      </c>
      <c r="L26" s="66" t="s">
        <v>130</v>
      </c>
      <c r="M26" s="57">
        <v>6668</v>
      </c>
      <c r="N26" s="1"/>
      <c r="O26" s="1"/>
      <c r="P26" s="1">
        <v>6668</v>
      </c>
      <c r="Q26" s="57">
        <v>6668</v>
      </c>
      <c r="R26" s="1"/>
      <c r="S26" s="1"/>
      <c r="T26" s="1">
        <v>6668</v>
      </c>
      <c r="U26" s="1" t="s">
        <v>19</v>
      </c>
      <c r="V26" s="24" t="s">
        <v>93</v>
      </c>
      <c r="W26" s="29">
        <v>44927</v>
      </c>
      <c r="X26" s="1"/>
      <c r="Y26" s="1"/>
      <c r="AD26" s="26"/>
      <c r="AE26" s="26"/>
    </row>
    <row r="27" spans="1:31" ht="30" x14ac:dyDescent="0.25">
      <c r="A27" s="1">
        <v>27</v>
      </c>
      <c r="B27" s="69" t="str">
        <f t="shared" si="4"/>
        <v>Sztumskiego Centrum Kultury</v>
      </c>
      <c r="C27" s="56" t="str">
        <f t="shared" si="4"/>
        <v>Ul. Reja 13, 82-400 Sztum</v>
      </c>
      <c r="D27" s="1" t="s">
        <v>82</v>
      </c>
      <c r="E27" s="1">
        <v>170352129</v>
      </c>
      <c r="F27" s="66" t="s">
        <v>80</v>
      </c>
      <c r="G27" s="1" t="s">
        <v>81</v>
      </c>
      <c r="H27" s="58" t="s">
        <v>114</v>
      </c>
      <c r="I27" s="1" t="s">
        <v>70</v>
      </c>
      <c r="J27" s="1">
        <v>10782524</v>
      </c>
      <c r="K27" s="61" t="s">
        <v>373</v>
      </c>
      <c r="L27" s="1">
        <v>16.5</v>
      </c>
      <c r="M27" s="57">
        <v>7776</v>
      </c>
      <c r="N27" s="1"/>
      <c r="O27" s="1"/>
      <c r="P27" s="1">
        <v>7776</v>
      </c>
      <c r="Q27" s="57">
        <v>7776</v>
      </c>
      <c r="R27" s="1"/>
      <c r="S27" s="1"/>
      <c r="T27" s="1">
        <v>7776</v>
      </c>
      <c r="U27" s="1" t="s">
        <v>13</v>
      </c>
      <c r="V27" s="1" t="s">
        <v>84</v>
      </c>
      <c r="W27" s="29">
        <v>44927</v>
      </c>
      <c r="X27" s="1"/>
      <c r="Y27" s="1"/>
      <c r="AD27" s="26"/>
      <c r="AE27" s="26"/>
    </row>
    <row r="28" spans="1:31" ht="30" x14ac:dyDescent="0.25">
      <c r="A28" s="1">
        <v>28</v>
      </c>
      <c r="B28" s="69" t="str">
        <f t="shared" si="4"/>
        <v>Sztumskiego Centrum Kultury</v>
      </c>
      <c r="C28" s="56" t="str">
        <f t="shared" si="4"/>
        <v>Ul. Reja 13, 82-400 Sztum</v>
      </c>
      <c r="D28" s="1" t="s">
        <v>82</v>
      </c>
      <c r="E28" s="1">
        <v>170352129</v>
      </c>
      <c r="F28" s="66" t="s">
        <v>80</v>
      </c>
      <c r="G28" s="1" t="s">
        <v>81</v>
      </c>
      <c r="H28" s="58" t="s">
        <v>114</v>
      </c>
      <c r="I28" s="1" t="s">
        <v>71</v>
      </c>
      <c r="J28" s="1">
        <v>11086402</v>
      </c>
      <c r="K28" s="61" t="s">
        <v>374</v>
      </c>
      <c r="L28" s="1">
        <v>32.5</v>
      </c>
      <c r="M28" s="57">
        <v>7904</v>
      </c>
      <c r="N28" s="1"/>
      <c r="O28" s="1"/>
      <c r="P28" s="1">
        <v>7904</v>
      </c>
      <c r="Q28" s="57">
        <v>7904</v>
      </c>
      <c r="R28" s="1"/>
      <c r="S28" s="1"/>
      <c r="T28" s="1">
        <v>7904</v>
      </c>
      <c r="U28" s="1" t="s">
        <v>79</v>
      </c>
      <c r="V28" s="1" t="s">
        <v>84</v>
      </c>
      <c r="W28" s="29">
        <v>44927</v>
      </c>
      <c r="X28" s="1" t="s">
        <v>14</v>
      </c>
      <c r="Y28" s="1">
        <v>18910</v>
      </c>
      <c r="AD28" s="26"/>
      <c r="AE28" s="26"/>
    </row>
    <row r="29" spans="1:31" ht="30" x14ac:dyDescent="0.25">
      <c r="A29" s="1">
        <v>29</v>
      </c>
      <c r="B29" s="69" t="str">
        <f t="shared" si="4"/>
        <v>Sztumskiego Centrum Kultury</v>
      </c>
      <c r="C29" s="56" t="str">
        <f t="shared" si="4"/>
        <v>Ul. Reja 13, 82-400 Sztum</v>
      </c>
      <c r="D29" s="1" t="s">
        <v>82</v>
      </c>
      <c r="E29" s="1">
        <v>170352129</v>
      </c>
      <c r="F29" s="66" t="s">
        <v>80</v>
      </c>
      <c r="G29" s="1" t="s">
        <v>81</v>
      </c>
      <c r="H29" s="58" t="s">
        <v>114</v>
      </c>
      <c r="I29" s="1" t="s">
        <v>72</v>
      </c>
      <c r="J29" s="1">
        <v>11644207</v>
      </c>
      <c r="K29" s="61" t="s">
        <v>375</v>
      </c>
      <c r="L29" s="1">
        <v>12.5</v>
      </c>
      <c r="M29" s="57">
        <v>6531</v>
      </c>
      <c r="N29" s="1"/>
      <c r="O29" s="1"/>
      <c r="P29" s="1">
        <v>6531</v>
      </c>
      <c r="Q29" s="57">
        <v>6531</v>
      </c>
      <c r="R29" s="1"/>
      <c r="S29" s="1"/>
      <c r="T29" s="1">
        <v>6531</v>
      </c>
      <c r="U29" s="1" t="s">
        <v>13</v>
      </c>
      <c r="V29" s="1" t="s">
        <v>84</v>
      </c>
      <c r="W29" s="29">
        <v>44927</v>
      </c>
      <c r="X29" s="1" t="s">
        <v>14</v>
      </c>
      <c r="Y29" s="1">
        <v>4960</v>
      </c>
      <c r="AD29" s="26"/>
      <c r="AE29" s="26"/>
    </row>
    <row r="30" spans="1:31" ht="30" x14ac:dyDescent="0.25">
      <c r="A30" s="1">
        <v>30</v>
      </c>
      <c r="B30" s="69" t="str">
        <f t="shared" si="4"/>
        <v>Sztumskiego Centrum Kultury</v>
      </c>
      <c r="C30" s="56" t="str">
        <f t="shared" si="4"/>
        <v>Ul. Reja 13, 82-400 Sztum</v>
      </c>
      <c r="D30" s="1" t="s">
        <v>82</v>
      </c>
      <c r="E30" s="1">
        <v>170352129</v>
      </c>
      <c r="F30" s="66" t="s">
        <v>80</v>
      </c>
      <c r="G30" s="1" t="s">
        <v>81</v>
      </c>
      <c r="H30" s="58" t="s">
        <v>114</v>
      </c>
      <c r="I30" s="1" t="s">
        <v>73</v>
      </c>
      <c r="J30" s="1">
        <v>10472582</v>
      </c>
      <c r="K30" s="61" t="s">
        <v>376</v>
      </c>
      <c r="L30" s="1">
        <v>4</v>
      </c>
      <c r="M30" s="57">
        <v>176</v>
      </c>
      <c r="N30" s="1"/>
      <c r="O30" s="1"/>
      <c r="P30" s="1">
        <v>176</v>
      </c>
      <c r="Q30" s="57">
        <v>176</v>
      </c>
      <c r="R30" s="1"/>
      <c r="S30" s="1"/>
      <c r="T30" s="1">
        <v>176</v>
      </c>
      <c r="U30" s="1" t="s">
        <v>102</v>
      </c>
      <c r="V30" s="1" t="s">
        <v>84</v>
      </c>
      <c r="W30" s="29">
        <v>44927</v>
      </c>
      <c r="X30" s="1"/>
      <c r="Y30" s="1"/>
      <c r="AD30" s="26"/>
      <c r="AE30" s="26"/>
    </row>
    <row r="31" spans="1:31" ht="30" x14ac:dyDescent="0.25">
      <c r="A31" s="1">
        <v>31</v>
      </c>
      <c r="B31" s="69" t="str">
        <f t="shared" si="4"/>
        <v>Sztumskiego Centrum Kultury</v>
      </c>
      <c r="C31" s="56" t="str">
        <f t="shared" si="4"/>
        <v>Ul. Reja 13, 82-400 Sztum</v>
      </c>
      <c r="D31" s="1" t="s">
        <v>82</v>
      </c>
      <c r="E31" s="1">
        <v>170352129</v>
      </c>
      <c r="F31" s="66" t="s">
        <v>80</v>
      </c>
      <c r="G31" s="1" t="s">
        <v>81</v>
      </c>
      <c r="H31" s="58" t="s">
        <v>114</v>
      </c>
      <c r="I31" s="1" t="s">
        <v>74</v>
      </c>
      <c r="J31" s="1">
        <v>11141362</v>
      </c>
      <c r="K31" s="61" t="s">
        <v>377</v>
      </c>
      <c r="L31" s="1">
        <v>3</v>
      </c>
      <c r="M31" s="57">
        <v>430</v>
      </c>
      <c r="N31" s="1"/>
      <c r="O31" s="1"/>
      <c r="P31" s="1">
        <v>430</v>
      </c>
      <c r="Q31" s="57">
        <v>430</v>
      </c>
      <c r="R31" s="1"/>
      <c r="S31" s="1"/>
      <c r="T31" s="1">
        <v>430</v>
      </c>
      <c r="U31" s="1" t="s">
        <v>13</v>
      </c>
      <c r="V31" s="1" t="s">
        <v>84</v>
      </c>
      <c r="W31" s="29">
        <v>44927</v>
      </c>
      <c r="X31" s="1"/>
      <c r="Y31" s="1"/>
      <c r="AD31" s="26"/>
      <c r="AE31" s="26"/>
    </row>
    <row r="32" spans="1:31" ht="30" x14ac:dyDescent="0.25">
      <c r="A32" s="1">
        <v>32</v>
      </c>
      <c r="B32" s="69" t="str">
        <f t="shared" si="4"/>
        <v>Sztumskiego Centrum Kultury</v>
      </c>
      <c r="C32" s="56" t="str">
        <f t="shared" si="4"/>
        <v>Ul. Reja 13, 82-400 Sztum</v>
      </c>
      <c r="D32" s="1" t="s">
        <v>82</v>
      </c>
      <c r="E32" s="1">
        <v>170352129</v>
      </c>
      <c r="F32" s="66" t="s">
        <v>80</v>
      </c>
      <c r="G32" s="1" t="s">
        <v>81</v>
      </c>
      <c r="H32" s="58" t="s">
        <v>114</v>
      </c>
      <c r="I32" s="1" t="s">
        <v>85</v>
      </c>
      <c r="J32" s="1">
        <v>11644212</v>
      </c>
      <c r="K32" s="61" t="s">
        <v>378</v>
      </c>
      <c r="L32" s="1">
        <v>32</v>
      </c>
      <c r="M32" s="57">
        <v>7173</v>
      </c>
      <c r="N32" s="1"/>
      <c r="O32" s="1"/>
      <c r="P32" s="1">
        <v>7173</v>
      </c>
      <c r="Q32" s="57">
        <v>7173</v>
      </c>
      <c r="R32" s="1"/>
      <c r="S32" s="1"/>
      <c r="T32" s="1">
        <v>7173</v>
      </c>
      <c r="U32" s="1" t="s">
        <v>13</v>
      </c>
      <c r="V32" s="1" t="s">
        <v>84</v>
      </c>
      <c r="W32" s="29">
        <v>44927</v>
      </c>
      <c r="X32" s="1"/>
      <c r="Y32" s="1"/>
      <c r="AD32" s="26"/>
      <c r="AE32" s="26"/>
    </row>
    <row r="33" spans="1:31" ht="30" x14ac:dyDescent="0.25">
      <c r="A33" s="1">
        <v>33</v>
      </c>
      <c r="B33" s="69" t="str">
        <f t="shared" si="4"/>
        <v>Sztumskiego Centrum Kultury</v>
      </c>
      <c r="C33" s="56" t="str">
        <f t="shared" si="4"/>
        <v>Ul. Reja 13, 82-400 Sztum</v>
      </c>
      <c r="D33" s="1" t="s">
        <v>82</v>
      </c>
      <c r="E33" s="1">
        <v>170352129</v>
      </c>
      <c r="F33" s="66" t="s">
        <v>80</v>
      </c>
      <c r="G33" s="1" t="s">
        <v>81</v>
      </c>
      <c r="H33" s="58" t="s">
        <v>114</v>
      </c>
      <c r="I33" s="1" t="s">
        <v>75</v>
      </c>
      <c r="J33" s="1">
        <v>11644208</v>
      </c>
      <c r="K33" s="61" t="s">
        <v>379</v>
      </c>
      <c r="L33" s="1">
        <v>12</v>
      </c>
      <c r="M33" s="57">
        <v>4967</v>
      </c>
      <c r="N33" s="1"/>
      <c r="O33" s="1"/>
      <c r="P33" s="1">
        <v>4967</v>
      </c>
      <c r="Q33" s="57">
        <v>4967</v>
      </c>
      <c r="R33" s="1"/>
      <c r="S33" s="1"/>
      <c r="T33" s="1">
        <v>4967</v>
      </c>
      <c r="U33" s="1" t="s">
        <v>13</v>
      </c>
      <c r="V33" s="1" t="s">
        <v>84</v>
      </c>
      <c r="W33" s="29">
        <v>44927</v>
      </c>
      <c r="X33" s="1"/>
      <c r="Y33" s="1"/>
      <c r="AD33" s="26"/>
      <c r="AE33" s="26"/>
    </row>
    <row r="34" spans="1:31" ht="30" x14ac:dyDescent="0.25">
      <c r="A34" s="1">
        <v>34</v>
      </c>
      <c r="B34" s="69" t="str">
        <f t="shared" si="4"/>
        <v>Sztumskiego Centrum Kultury</v>
      </c>
      <c r="C34" s="56" t="str">
        <f t="shared" si="4"/>
        <v>Ul. Reja 13, 82-400 Sztum</v>
      </c>
      <c r="D34" s="1" t="s">
        <v>82</v>
      </c>
      <c r="E34" s="1">
        <v>170352129</v>
      </c>
      <c r="F34" s="66" t="s">
        <v>80</v>
      </c>
      <c r="G34" s="1" t="s">
        <v>81</v>
      </c>
      <c r="H34" s="58" t="s">
        <v>114</v>
      </c>
      <c r="I34" s="1" t="s">
        <v>76</v>
      </c>
      <c r="J34" s="1">
        <v>11141290</v>
      </c>
      <c r="K34" s="61" t="s">
        <v>380</v>
      </c>
      <c r="L34" s="1">
        <v>5</v>
      </c>
      <c r="M34" s="57">
        <v>380</v>
      </c>
      <c r="N34" s="1"/>
      <c r="O34" s="1"/>
      <c r="P34" s="1">
        <v>380</v>
      </c>
      <c r="Q34" s="57">
        <v>380</v>
      </c>
      <c r="R34" s="1"/>
      <c r="S34" s="1"/>
      <c r="T34" s="1">
        <v>380</v>
      </c>
      <c r="U34" s="1" t="s">
        <v>13</v>
      </c>
      <c r="V34" s="1" t="s">
        <v>84</v>
      </c>
      <c r="W34" s="29">
        <v>44927</v>
      </c>
      <c r="X34" s="1"/>
      <c r="Y34" s="1"/>
      <c r="AD34" s="26"/>
      <c r="AE34" s="26"/>
    </row>
    <row r="35" spans="1:31" ht="30" x14ac:dyDescent="0.25">
      <c r="A35" s="1">
        <v>35</v>
      </c>
      <c r="B35" s="69" t="str">
        <f t="shared" si="4"/>
        <v>Sztumskiego Centrum Kultury</v>
      </c>
      <c r="C35" s="56" t="str">
        <f t="shared" si="4"/>
        <v>Ul. Reja 13, 82-400 Sztum</v>
      </c>
      <c r="D35" s="1" t="s">
        <v>82</v>
      </c>
      <c r="E35" s="1">
        <v>170352129</v>
      </c>
      <c r="F35" s="66" t="s">
        <v>80</v>
      </c>
      <c r="G35" s="1" t="s">
        <v>81</v>
      </c>
      <c r="H35" s="58" t="s">
        <v>114</v>
      </c>
      <c r="I35" s="1" t="s">
        <v>77</v>
      </c>
      <c r="J35" s="1">
        <v>11141288</v>
      </c>
      <c r="K35" s="61" t="s">
        <v>381</v>
      </c>
      <c r="L35" s="1">
        <v>4</v>
      </c>
      <c r="M35" s="57">
        <v>131</v>
      </c>
      <c r="N35" s="1"/>
      <c r="O35" s="1"/>
      <c r="P35" s="1">
        <v>131</v>
      </c>
      <c r="Q35" s="57">
        <v>131</v>
      </c>
      <c r="R35" s="1"/>
      <c r="S35" s="1"/>
      <c r="T35" s="1">
        <v>131</v>
      </c>
      <c r="U35" s="1" t="s">
        <v>13</v>
      </c>
      <c r="V35" s="1" t="s">
        <v>84</v>
      </c>
      <c r="W35" s="29">
        <v>44927</v>
      </c>
      <c r="X35" s="1"/>
      <c r="Y35" s="1"/>
      <c r="AD35" s="26"/>
      <c r="AE35" s="26"/>
    </row>
    <row r="36" spans="1:31" ht="30" x14ac:dyDescent="0.25">
      <c r="A36" s="1">
        <v>36</v>
      </c>
      <c r="B36" s="69" t="str">
        <f t="shared" si="4"/>
        <v>Sztumskiego Centrum Kultury</v>
      </c>
      <c r="C36" s="56" t="str">
        <f t="shared" si="4"/>
        <v>Ul. Reja 13, 82-400 Sztum</v>
      </c>
      <c r="D36" s="1" t="s">
        <v>82</v>
      </c>
      <c r="E36" s="1">
        <v>170352129</v>
      </c>
      <c r="F36" s="66" t="s">
        <v>80</v>
      </c>
      <c r="G36" s="1" t="s">
        <v>81</v>
      </c>
      <c r="H36" s="58" t="s">
        <v>114</v>
      </c>
      <c r="I36" s="1" t="s">
        <v>86</v>
      </c>
      <c r="J36" s="1">
        <v>10476332</v>
      </c>
      <c r="K36" s="61" t="s">
        <v>103</v>
      </c>
      <c r="L36" s="1"/>
      <c r="M36" s="57">
        <v>525</v>
      </c>
      <c r="N36" s="1"/>
      <c r="O36" s="1"/>
      <c r="P36" s="1">
        <v>525</v>
      </c>
      <c r="Q36" s="57">
        <v>525</v>
      </c>
      <c r="R36" s="1"/>
      <c r="S36" s="1"/>
      <c r="T36" s="1">
        <v>525</v>
      </c>
      <c r="U36" s="1" t="s">
        <v>13</v>
      </c>
      <c r="V36" s="1" t="s">
        <v>84</v>
      </c>
      <c r="W36" s="29">
        <v>44927</v>
      </c>
      <c r="X36" s="1"/>
      <c r="Y36" s="1"/>
      <c r="AD36" s="26"/>
      <c r="AE36" s="26"/>
    </row>
    <row r="37" spans="1:31" ht="30" x14ac:dyDescent="0.25">
      <c r="A37" s="1">
        <v>37</v>
      </c>
      <c r="B37" s="69" t="str">
        <f t="shared" ref="B37:C37" si="5">F37</f>
        <v>Sztumskiego Centrum Kultury</v>
      </c>
      <c r="C37" s="56" t="str">
        <f t="shared" si="5"/>
        <v>Ul. Reja 13, 82-400 Sztum</v>
      </c>
      <c r="D37" s="1" t="s">
        <v>82</v>
      </c>
      <c r="E37" s="1">
        <v>170352129</v>
      </c>
      <c r="F37" s="66" t="s">
        <v>80</v>
      </c>
      <c r="G37" s="1" t="s">
        <v>81</v>
      </c>
      <c r="H37" s="58" t="s">
        <v>114</v>
      </c>
      <c r="I37" s="1" t="s">
        <v>78</v>
      </c>
      <c r="J37" s="1">
        <v>88070837</v>
      </c>
      <c r="K37" s="61" t="s">
        <v>104</v>
      </c>
      <c r="L37" s="1"/>
      <c r="M37" s="57">
        <v>786</v>
      </c>
      <c r="N37" s="1"/>
      <c r="O37" s="1"/>
      <c r="P37" s="1">
        <v>786</v>
      </c>
      <c r="Q37" s="57">
        <v>786</v>
      </c>
      <c r="R37" s="1"/>
      <c r="S37" s="1"/>
      <c r="T37" s="1">
        <v>786</v>
      </c>
      <c r="U37" s="1" t="s">
        <v>13</v>
      </c>
      <c r="V37" s="1" t="s">
        <v>84</v>
      </c>
      <c r="W37" s="29">
        <v>44927</v>
      </c>
      <c r="X37" s="1" t="s">
        <v>14</v>
      </c>
      <c r="Y37" s="1">
        <v>3080</v>
      </c>
      <c r="AD37" s="26"/>
      <c r="AE37" s="26"/>
    </row>
    <row r="38" spans="1:31" ht="45" x14ac:dyDescent="0.25">
      <c r="A38" s="1">
        <v>38</v>
      </c>
      <c r="B38" s="69" t="str">
        <f t="shared" ref="B38:B85" si="6">F38</f>
        <v>Przedsiębiorstwo Wodociągów i Kanalizacji Sp. z o.o.</v>
      </c>
      <c r="C38" s="56" t="str">
        <f t="shared" ref="C38:C85" si="7">G38</f>
        <v>ul. Kochanowskiego 28, 82-400 Sztum</v>
      </c>
      <c r="D38" s="57" t="s">
        <v>89</v>
      </c>
      <c r="E38" s="57">
        <v>170148140</v>
      </c>
      <c r="F38" s="45" t="s">
        <v>87</v>
      </c>
      <c r="G38" s="45" t="s">
        <v>88</v>
      </c>
      <c r="H38" s="58" t="s">
        <v>115</v>
      </c>
      <c r="I38" s="57" t="s">
        <v>133</v>
      </c>
      <c r="J38" s="57">
        <v>10932552</v>
      </c>
      <c r="K38" s="59" t="s">
        <v>98</v>
      </c>
      <c r="L38" s="57">
        <v>22</v>
      </c>
      <c r="M38" s="57">
        <f>ROUND(P38*0.4,0)</f>
        <v>21713</v>
      </c>
      <c r="N38" s="57">
        <f>P38-M38</f>
        <v>32569</v>
      </c>
      <c r="O38" s="57"/>
      <c r="P38" s="57">
        <v>54282</v>
      </c>
      <c r="Q38" s="57">
        <f>ROUND(T38*0.4,0)</f>
        <v>21713</v>
      </c>
      <c r="R38" s="57">
        <f>T38-Q38</f>
        <v>32569</v>
      </c>
      <c r="S38" s="57"/>
      <c r="T38" s="57">
        <v>54282</v>
      </c>
      <c r="U38" s="57" t="s">
        <v>13</v>
      </c>
      <c r="V38" s="1" t="s">
        <v>84</v>
      </c>
      <c r="W38" s="29">
        <v>44927</v>
      </c>
      <c r="X38" s="24"/>
      <c r="Y38" s="24"/>
      <c r="AD38" s="26"/>
      <c r="AE38" s="26"/>
    </row>
    <row r="39" spans="1:31" ht="45" x14ac:dyDescent="0.25">
      <c r="A39" s="1">
        <v>39</v>
      </c>
      <c r="B39" s="69" t="str">
        <f t="shared" si="6"/>
        <v>Przedsiębiorstwo Wodociągów i Kanalizacji Sp. z o.o.</v>
      </c>
      <c r="C39" s="56" t="str">
        <f t="shared" si="7"/>
        <v>ul. Kochanowskiego 28, 82-400 Sztum</v>
      </c>
      <c r="D39" s="57" t="s">
        <v>89</v>
      </c>
      <c r="E39" s="57">
        <v>170148140</v>
      </c>
      <c r="F39" s="45" t="s">
        <v>87</v>
      </c>
      <c r="G39" s="45" t="s">
        <v>88</v>
      </c>
      <c r="H39" s="58" t="s">
        <v>115</v>
      </c>
      <c r="I39" s="59" t="s">
        <v>134</v>
      </c>
      <c r="J39" s="57">
        <v>10774112</v>
      </c>
      <c r="K39" s="59" t="s">
        <v>99</v>
      </c>
      <c r="L39" s="57">
        <v>15</v>
      </c>
      <c r="M39" s="57">
        <f t="shared" ref="M39:M86" si="8">ROUND(P39*0.4,0)</f>
        <v>4234</v>
      </c>
      <c r="N39" s="57">
        <f t="shared" ref="N39:N86" si="9">P39-M39</f>
        <v>6351</v>
      </c>
      <c r="O39" s="57"/>
      <c r="P39" s="57">
        <v>10585</v>
      </c>
      <c r="Q39" s="57">
        <f t="shared" ref="Q39:Q86" si="10">ROUND(T39*0.4,0)</f>
        <v>4234</v>
      </c>
      <c r="R39" s="57">
        <f t="shared" ref="R39:R86" si="11">T39-Q39</f>
        <v>6351</v>
      </c>
      <c r="S39" s="57"/>
      <c r="T39" s="57">
        <v>10585</v>
      </c>
      <c r="U39" s="57" t="s">
        <v>13</v>
      </c>
      <c r="V39" s="1" t="s">
        <v>84</v>
      </c>
      <c r="W39" s="29">
        <v>44927</v>
      </c>
      <c r="X39" s="24"/>
      <c r="Y39" s="24"/>
      <c r="AD39" s="26"/>
      <c r="AE39" s="26"/>
    </row>
    <row r="40" spans="1:31" ht="45" x14ac:dyDescent="0.25">
      <c r="A40" s="1">
        <v>40</v>
      </c>
      <c r="B40" s="69" t="str">
        <f t="shared" si="6"/>
        <v>Przedsiębiorstwo Wodociągów i Kanalizacji Sp. z o.o.</v>
      </c>
      <c r="C40" s="56" t="str">
        <f t="shared" si="7"/>
        <v>ul. Kochanowskiego 28, 82-400 Sztum</v>
      </c>
      <c r="D40" s="57" t="s">
        <v>89</v>
      </c>
      <c r="E40" s="57">
        <v>170148140</v>
      </c>
      <c r="F40" s="45" t="s">
        <v>87</v>
      </c>
      <c r="G40" s="45" t="s">
        <v>88</v>
      </c>
      <c r="H40" s="58" t="s">
        <v>115</v>
      </c>
      <c r="I40" s="59" t="s">
        <v>135</v>
      </c>
      <c r="J40" s="57">
        <v>10947802</v>
      </c>
      <c r="K40" s="59" t="s">
        <v>136</v>
      </c>
      <c r="L40" s="57">
        <v>3</v>
      </c>
      <c r="M40" s="57">
        <f t="shared" si="8"/>
        <v>83</v>
      </c>
      <c r="N40" s="57">
        <f t="shared" si="9"/>
        <v>124</v>
      </c>
      <c r="O40" s="57"/>
      <c r="P40" s="57">
        <v>207</v>
      </c>
      <c r="Q40" s="57">
        <f t="shared" si="10"/>
        <v>83</v>
      </c>
      <c r="R40" s="57">
        <f t="shared" si="11"/>
        <v>124</v>
      </c>
      <c r="S40" s="57"/>
      <c r="T40" s="57">
        <v>207</v>
      </c>
      <c r="U40" s="57" t="s">
        <v>13</v>
      </c>
      <c r="V40" s="1" t="s">
        <v>84</v>
      </c>
      <c r="W40" s="29">
        <v>44927</v>
      </c>
      <c r="X40" s="24"/>
      <c r="Y40" s="24"/>
      <c r="AD40" s="26"/>
      <c r="AE40" s="26"/>
    </row>
    <row r="41" spans="1:31" ht="45" x14ac:dyDescent="0.25">
      <c r="A41" s="1">
        <v>41</v>
      </c>
      <c r="B41" s="69" t="str">
        <f t="shared" si="6"/>
        <v>Przedsiębiorstwo Wodociągów i Kanalizacji Sp. z o.o.</v>
      </c>
      <c r="C41" s="56" t="str">
        <f t="shared" si="7"/>
        <v>ul. Kochanowskiego 28, 82-400 Sztum</v>
      </c>
      <c r="D41" s="57" t="s">
        <v>89</v>
      </c>
      <c r="E41" s="57">
        <v>170148140</v>
      </c>
      <c r="F41" s="45" t="s">
        <v>87</v>
      </c>
      <c r="G41" s="45" t="s">
        <v>88</v>
      </c>
      <c r="H41" s="58" t="s">
        <v>115</v>
      </c>
      <c r="I41" s="59" t="s">
        <v>137</v>
      </c>
      <c r="J41" s="57">
        <v>10962593</v>
      </c>
      <c r="K41" s="59" t="s">
        <v>138</v>
      </c>
      <c r="L41" s="57">
        <v>9</v>
      </c>
      <c r="M41" s="57">
        <f t="shared" si="8"/>
        <v>564</v>
      </c>
      <c r="N41" s="57">
        <f t="shared" si="9"/>
        <v>845</v>
      </c>
      <c r="O41" s="57"/>
      <c r="P41" s="57">
        <v>1409</v>
      </c>
      <c r="Q41" s="57">
        <f t="shared" si="10"/>
        <v>564</v>
      </c>
      <c r="R41" s="57">
        <f t="shared" si="11"/>
        <v>845</v>
      </c>
      <c r="S41" s="57"/>
      <c r="T41" s="57">
        <v>1409</v>
      </c>
      <c r="U41" s="57" t="s">
        <v>13</v>
      </c>
      <c r="V41" s="1" t="s">
        <v>84</v>
      </c>
      <c r="W41" s="29">
        <v>44927</v>
      </c>
      <c r="X41" s="24"/>
      <c r="Y41" s="24"/>
      <c r="AD41" s="26"/>
      <c r="AE41" s="26"/>
    </row>
    <row r="42" spans="1:31" ht="45" x14ac:dyDescent="0.25">
      <c r="A42" s="1">
        <v>42</v>
      </c>
      <c r="B42" s="69" t="str">
        <f t="shared" si="6"/>
        <v>Przedsiębiorstwo Wodociągów i Kanalizacji Sp. z o.o.</v>
      </c>
      <c r="C42" s="56" t="str">
        <f t="shared" si="7"/>
        <v>ul. Kochanowskiego 28, 82-400 Sztum</v>
      </c>
      <c r="D42" s="57" t="s">
        <v>89</v>
      </c>
      <c r="E42" s="57">
        <v>170148140</v>
      </c>
      <c r="F42" s="45" t="s">
        <v>87</v>
      </c>
      <c r="G42" s="45" t="s">
        <v>88</v>
      </c>
      <c r="H42" s="58" t="s">
        <v>115</v>
      </c>
      <c r="I42" s="59" t="s">
        <v>139</v>
      </c>
      <c r="J42" s="57">
        <v>11099020</v>
      </c>
      <c r="K42" s="59" t="s">
        <v>140</v>
      </c>
      <c r="L42" s="57">
        <v>25</v>
      </c>
      <c r="M42" s="57">
        <f t="shared" si="8"/>
        <v>4942</v>
      </c>
      <c r="N42" s="57">
        <f t="shared" si="9"/>
        <v>7412</v>
      </c>
      <c r="O42" s="57"/>
      <c r="P42" s="57">
        <v>12354</v>
      </c>
      <c r="Q42" s="57">
        <f t="shared" si="10"/>
        <v>4942</v>
      </c>
      <c r="R42" s="57">
        <f t="shared" si="11"/>
        <v>7412</v>
      </c>
      <c r="S42" s="57"/>
      <c r="T42" s="57">
        <v>12354</v>
      </c>
      <c r="U42" s="57" t="s">
        <v>13</v>
      </c>
      <c r="V42" s="1" t="s">
        <v>84</v>
      </c>
      <c r="W42" s="29">
        <v>44927</v>
      </c>
      <c r="X42" s="24"/>
      <c r="Y42" s="24"/>
      <c r="AD42" s="26"/>
      <c r="AE42" s="26"/>
    </row>
    <row r="43" spans="1:31" ht="45" x14ac:dyDescent="0.25">
      <c r="A43" s="1">
        <v>43</v>
      </c>
      <c r="B43" s="69" t="str">
        <f t="shared" si="6"/>
        <v>Przedsiębiorstwo Wodociągów i Kanalizacji Sp. z o.o.</v>
      </c>
      <c r="C43" s="56" t="str">
        <f t="shared" si="7"/>
        <v>ul. Kochanowskiego 28, 82-400 Sztum</v>
      </c>
      <c r="D43" s="57" t="s">
        <v>89</v>
      </c>
      <c r="E43" s="57">
        <v>170148140</v>
      </c>
      <c r="F43" s="45" t="s">
        <v>87</v>
      </c>
      <c r="G43" s="45" t="s">
        <v>88</v>
      </c>
      <c r="H43" s="58" t="s">
        <v>115</v>
      </c>
      <c r="I43" s="59" t="s">
        <v>141</v>
      </c>
      <c r="J43" s="57">
        <v>10946994</v>
      </c>
      <c r="K43" s="59" t="s">
        <v>142</v>
      </c>
      <c r="L43" s="57">
        <v>7</v>
      </c>
      <c r="M43" s="57">
        <f t="shared" si="8"/>
        <v>184</v>
      </c>
      <c r="N43" s="57">
        <f t="shared" si="9"/>
        <v>275</v>
      </c>
      <c r="O43" s="57"/>
      <c r="P43" s="57">
        <v>459</v>
      </c>
      <c r="Q43" s="57">
        <f t="shared" si="10"/>
        <v>184</v>
      </c>
      <c r="R43" s="57">
        <f t="shared" si="11"/>
        <v>275</v>
      </c>
      <c r="S43" s="57"/>
      <c r="T43" s="57">
        <v>459</v>
      </c>
      <c r="U43" s="57" t="s">
        <v>13</v>
      </c>
      <c r="V43" s="1" t="s">
        <v>84</v>
      </c>
      <c r="W43" s="29">
        <v>44927</v>
      </c>
      <c r="X43" s="24"/>
      <c r="Y43" s="24"/>
      <c r="AD43" s="26"/>
      <c r="AE43" s="26"/>
    </row>
    <row r="44" spans="1:31" ht="45" x14ac:dyDescent="0.25">
      <c r="A44" s="1">
        <v>44</v>
      </c>
      <c r="B44" s="69" t="str">
        <f t="shared" si="6"/>
        <v>Przedsiębiorstwo Wodociągów i Kanalizacji Sp. z o.o.</v>
      </c>
      <c r="C44" s="56" t="str">
        <f t="shared" si="7"/>
        <v>ul. Kochanowskiego 28, 82-400 Sztum</v>
      </c>
      <c r="D44" s="57" t="s">
        <v>89</v>
      </c>
      <c r="E44" s="57">
        <v>170148140</v>
      </c>
      <c r="F44" s="45" t="s">
        <v>87</v>
      </c>
      <c r="G44" s="45" t="s">
        <v>88</v>
      </c>
      <c r="H44" s="58" t="s">
        <v>115</v>
      </c>
      <c r="I44" s="59" t="s">
        <v>143</v>
      </c>
      <c r="J44" s="57">
        <v>10945100</v>
      </c>
      <c r="K44" s="59" t="s">
        <v>144</v>
      </c>
      <c r="L44" s="57">
        <v>2</v>
      </c>
      <c r="M44" s="57">
        <f t="shared" si="8"/>
        <v>380</v>
      </c>
      <c r="N44" s="57">
        <f t="shared" si="9"/>
        <v>570</v>
      </c>
      <c r="O44" s="57"/>
      <c r="P44" s="57">
        <v>950</v>
      </c>
      <c r="Q44" s="57">
        <f t="shared" si="10"/>
        <v>380</v>
      </c>
      <c r="R44" s="57">
        <f t="shared" si="11"/>
        <v>570</v>
      </c>
      <c r="S44" s="57"/>
      <c r="T44" s="57">
        <v>950</v>
      </c>
      <c r="U44" s="57" t="s">
        <v>13</v>
      </c>
      <c r="V44" s="1" t="s">
        <v>84</v>
      </c>
      <c r="W44" s="29">
        <v>44927</v>
      </c>
      <c r="X44" s="24"/>
      <c r="Y44" s="24"/>
      <c r="AD44" s="26"/>
      <c r="AE44" s="26"/>
    </row>
    <row r="45" spans="1:31" ht="45" x14ac:dyDescent="0.25">
      <c r="A45" s="1">
        <v>45</v>
      </c>
      <c r="B45" s="69" t="str">
        <f t="shared" si="6"/>
        <v>Przedsiębiorstwo Wodociągów i Kanalizacji Sp. z o.o.</v>
      </c>
      <c r="C45" s="56" t="str">
        <f t="shared" si="7"/>
        <v>ul. Kochanowskiego 28, 82-400 Sztum</v>
      </c>
      <c r="D45" s="57" t="s">
        <v>89</v>
      </c>
      <c r="E45" s="57">
        <v>170148140</v>
      </c>
      <c r="F45" s="45" t="s">
        <v>87</v>
      </c>
      <c r="G45" s="45" t="s">
        <v>88</v>
      </c>
      <c r="H45" s="58" t="s">
        <v>115</v>
      </c>
      <c r="I45" s="59" t="s">
        <v>145</v>
      </c>
      <c r="J45" s="57">
        <v>10945932</v>
      </c>
      <c r="K45" s="59" t="s">
        <v>146</v>
      </c>
      <c r="L45" s="57">
        <v>10</v>
      </c>
      <c r="M45" s="57">
        <f t="shared" si="8"/>
        <v>3580</v>
      </c>
      <c r="N45" s="57">
        <f t="shared" si="9"/>
        <v>5370</v>
      </c>
      <c r="O45" s="57"/>
      <c r="P45" s="57">
        <v>8950</v>
      </c>
      <c r="Q45" s="57">
        <f t="shared" si="10"/>
        <v>3580</v>
      </c>
      <c r="R45" s="57">
        <f t="shared" si="11"/>
        <v>5370</v>
      </c>
      <c r="S45" s="57"/>
      <c r="T45" s="57">
        <v>8950</v>
      </c>
      <c r="U45" s="57" t="s">
        <v>13</v>
      </c>
      <c r="V45" s="1" t="s">
        <v>84</v>
      </c>
      <c r="W45" s="29">
        <v>44927</v>
      </c>
      <c r="X45" s="24"/>
      <c r="Y45" s="24"/>
      <c r="AD45" s="26"/>
      <c r="AE45" s="26"/>
    </row>
    <row r="46" spans="1:31" ht="45" x14ac:dyDescent="0.25">
      <c r="A46" s="1">
        <v>46</v>
      </c>
      <c r="B46" s="69" t="str">
        <f t="shared" si="6"/>
        <v>Przedsiębiorstwo Wodociągów i Kanalizacji Sp. z o.o.</v>
      </c>
      <c r="C46" s="56" t="str">
        <f t="shared" si="7"/>
        <v>ul. Kochanowskiego 28, 82-400 Sztum</v>
      </c>
      <c r="D46" s="57" t="s">
        <v>89</v>
      </c>
      <c r="E46" s="57">
        <v>170148140</v>
      </c>
      <c r="F46" s="45" t="s">
        <v>87</v>
      </c>
      <c r="G46" s="45" t="s">
        <v>88</v>
      </c>
      <c r="H46" s="58" t="s">
        <v>115</v>
      </c>
      <c r="I46" s="59" t="s">
        <v>147</v>
      </c>
      <c r="J46" s="57">
        <v>10944783</v>
      </c>
      <c r="K46" s="59" t="s">
        <v>148</v>
      </c>
      <c r="L46" s="57">
        <v>4</v>
      </c>
      <c r="M46" s="57">
        <f t="shared" si="8"/>
        <v>173</v>
      </c>
      <c r="N46" s="57">
        <f t="shared" si="9"/>
        <v>259</v>
      </c>
      <c r="O46" s="57"/>
      <c r="P46" s="57">
        <v>432</v>
      </c>
      <c r="Q46" s="57">
        <f t="shared" si="10"/>
        <v>173</v>
      </c>
      <c r="R46" s="57">
        <f t="shared" si="11"/>
        <v>259</v>
      </c>
      <c r="S46" s="57"/>
      <c r="T46" s="57">
        <v>432</v>
      </c>
      <c r="U46" s="57" t="s">
        <v>13</v>
      </c>
      <c r="V46" s="1" t="s">
        <v>84</v>
      </c>
      <c r="W46" s="29">
        <v>44927</v>
      </c>
      <c r="X46" s="24"/>
      <c r="Y46" s="24"/>
      <c r="AD46" s="26"/>
      <c r="AE46" s="26"/>
    </row>
    <row r="47" spans="1:31" ht="45" x14ac:dyDescent="0.25">
      <c r="A47" s="1">
        <v>47</v>
      </c>
      <c r="B47" s="69" t="str">
        <f t="shared" si="6"/>
        <v>Przedsiębiorstwo Wodociągów i Kanalizacji Sp. z o.o.</v>
      </c>
      <c r="C47" s="56" t="str">
        <f t="shared" si="7"/>
        <v>ul. Kochanowskiego 28, 82-400 Sztum</v>
      </c>
      <c r="D47" s="57" t="s">
        <v>89</v>
      </c>
      <c r="E47" s="57">
        <v>170148140</v>
      </c>
      <c r="F47" s="45" t="s">
        <v>87</v>
      </c>
      <c r="G47" s="45" t="s">
        <v>88</v>
      </c>
      <c r="H47" s="58" t="s">
        <v>115</v>
      </c>
      <c r="I47" s="59" t="s">
        <v>149</v>
      </c>
      <c r="J47" s="57">
        <v>10946592</v>
      </c>
      <c r="K47" s="59" t="s">
        <v>150</v>
      </c>
      <c r="L47" s="57">
        <v>15</v>
      </c>
      <c r="M47" s="57">
        <f t="shared" si="8"/>
        <v>416</v>
      </c>
      <c r="N47" s="57">
        <f t="shared" si="9"/>
        <v>625</v>
      </c>
      <c r="O47" s="57"/>
      <c r="P47" s="57">
        <v>1041</v>
      </c>
      <c r="Q47" s="57">
        <f t="shared" si="10"/>
        <v>416</v>
      </c>
      <c r="R47" s="57">
        <f t="shared" si="11"/>
        <v>625</v>
      </c>
      <c r="S47" s="57"/>
      <c r="T47" s="57">
        <v>1041</v>
      </c>
      <c r="U47" s="57" t="s">
        <v>13</v>
      </c>
      <c r="V47" s="1" t="s">
        <v>84</v>
      </c>
      <c r="W47" s="29">
        <v>44927</v>
      </c>
      <c r="X47" s="24"/>
      <c r="Y47" s="24"/>
      <c r="AD47" s="26"/>
      <c r="AE47" s="26"/>
    </row>
    <row r="48" spans="1:31" ht="45" x14ac:dyDescent="0.25">
      <c r="A48" s="1">
        <v>48</v>
      </c>
      <c r="B48" s="69" t="str">
        <f t="shared" si="6"/>
        <v>Przedsiębiorstwo Wodociągów i Kanalizacji Sp. z o.o.</v>
      </c>
      <c r="C48" s="56" t="str">
        <f t="shared" si="7"/>
        <v>ul. Kochanowskiego 28, 82-400 Sztum</v>
      </c>
      <c r="D48" s="57" t="s">
        <v>89</v>
      </c>
      <c r="E48" s="57">
        <v>170148140</v>
      </c>
      <c r="F48" s="45" t="s">
        <v>87</v>
      </c>
      <c r="G48" s="45" t="s">
        <v>88</v>
      </c>
      <c r="H48" s="58" t="s">
        <v>115</v>
      </c>
      <c r="I48" s="59" t="s">
        <v>151</v>
      </c>
      <c r="J48" s="57">
        <v>10962040</v>
      </c>
      <c r="K48" s="59" t="s">
        <v>152</v>
      </c>
      <c r="L48" s="57">
        <v>3</v>
      </c>
      <c r="M48" s="57">
        <f t="shared" si="8"/>
        <v>234</v>
      </c>
      <c r="N48" s="57">
        <f t="shared" si="9"/>
        <v>350</v>
      </c>
      <c r="O48" s="57"/>
      <c r="P48" s="57">
        <v>584</v>
      </c>
      <c r="Q48" s="57">
        <f t="shared" si="10"/>
        <v>234</v>
      </c>
      <c r="R48" s="57">
        <f t="shared" si="11"/>
        <v>350</v>
      </c>
      <c r="S48" s="57"/>
      <c r="T48" s="57">
        <v>584</v>
      </c>
      <c r="U48" s="57" t="s">
        <v>13</v>
      </c>
      <c r="V48" s="1" t="s">
        <v>84</v>
      </c>
      <c r="W48" s="29">
        <v>44927</v>
      </c>
      <c r="X48" s="24"/>
      <c r="Y48" s="24"/>
      <c r="AD48" s="26"/>
      <c r="AE48" s="26"/>
    </row>
    <row r="49" spans="1:31" ht="45" x14ac:dyDescent="0.25">
      <c r="A49" s="1">
        <v>49</v>
      </c>
      <c r="B49" s="69" t="str">
        <f t="shared" si="6"/>
        <v>Przedsiębiorstwo Wodociągów i Kanalizacji Sp. z o.o.</v>
      </c>
      <c r="C49" s="56" t="str">
        <f t="shared" si="7"/>
        <v>ul. Kochanowskiego 28, 82-400 Sztum</v>
      </c>
      <c r="D49" s="57" t="s">
        <v>89</v>
      </c>
      <c r="E49" s="57">
        <v>170148140</v>
      </c>
      <c r="F49" s="45" t="s">
        <v>87</v>
      </c>
      <c r="G49" s="45" t="s">
        <v>88</v>
      </c>
      <c r="H49" s="58" t="s">
        <v>115</v>
      </c>
      <c r="I49" s="59" t="s">
        <v>153</v>
      </c>
      <c r="J49" s="57">
        <v>10947711</v>
      </c>
      <c r="K49" s="59" t="s">
        <v>154</v>
      </c>
      <c r="L49" s="57">
        <v>3</v>
      </c>
      <c r="M49" s="57">
        <f t="shared" si="8"/>
        <v>164</v>
      </c>
      <c r="N49" s="57">
        <f t="shared" si="9"/>
        <v>246</v>
      </c>
      <c r="O49" s="57"/>
      <c r="P49" s="57">
        <v>410</v>
      </c>
      <c r="Q49" s="57">
        <f t="shared" si="10"/>
        <v>164</v>
      </c>
      <c r="R49" s="57">
        <f t="shared" si="11"/>
        <v>246</v>
      </c>
      <c r="S49" s="57"/>
      <c r="T49" s="57">
        <v>410</v>
      </c>
      <c r="U49" s="57" t="s">
        <v>13</v>
      </c>
      <c r="V49" s="1" t="s">
        <v>84</v>
      </c>
      <c r="W49" s="29">
        <v>44927</v>
      </c>
      <c r="X49" s="24"/>
      <c r="Y49" s="24"/>
      <c r="AD49" s="26"/>
      <c r="AE49" s="26"/>
    </row>
    <row r="50" spans="1:31" ht="45" x14ac:dyDescent="0.25">
      <c r="A50" s="1">
        <v>50</v>
      </c>
      <c r="B50" s="69" t="str">
        <f t="shared" si="6"/>
        <v>Przedsiębiorstwo Wodociągów i Kanalizacji Sp. z o.o.</v>
      </c>
      <c r="C50" s="56" t="str">
        <f t="shared" si="7"/>
        <v>ul. Kochanowskiego 28, 82-400 Sztum</v>
      </c>
      <c r="D50" s="57" t="s">
        <v>89</v>
      </c>
      <c r="E50" s="57">
        <v>170148140</v>
      </c>
      <c r="F50" s="45" t="s">
        <v>87</v>
      </c>
      <c r="G50" s="45" t="s">
        <v>88</v>
      </c>
      <c r="H50" s="58" t="s">
        <v>115</v>
      </c>
      <c r="I50" s="59" t="s">
        <v>155</v>
      </c>
      <c r="J50" s="57">
        <v>11099018</v>
      </c>
      <c r="K50" s="59" t="s">
        <v>156</v>
      </c>
      <c r="L50" s="57">
        <v>10</v>
      </c>
      <c r="M50" s="57">
        <f t="shared" si="8"/>
        <v>2354</v>
      </c>
      <c r="N50" s="57">
        <f t="shared" si="9"/>
        <v>3531</v>
      </c>
      <c r="O50" s="57"/>
      <c r="P50" s="57">
        <v>5885</v>
      </c>
      <c r="Q50" s="57">
        <f t="shared" si="10"/>
        <v>2354</v>
      </c>
      <c r="R50" s="57">
        <f t="shared" si="11"/>
        <v>3531</v>
      </c>
      <c r="S50" s="57"/>
      <c r="T50" s="57">
        <v>5885</v>
      </c>
      <c r="U50" s="57" t="s">
        <v>13</v>
      </c>
      <c r="V50" s="1" t="s">
        <v>84</v>
      </c>
      <c r="W50" s="29">
        <v>44927</v>
      </c>
      <c r="X50" s="24"/>
      <c r="Y50" s="24"/>
      <c r="AD50" s="26"/>
      <c r="AE50" s="26"/>
    </row>
    <row r="51" spans="1:31" ht="45" x14ac:dyDescent="0.25">
      <c r="A51" s="1">
        <v>51</v>
      </c>
      <c r="B51" s="69" t="str">
        <f t="shared" si="6"/>
        <v>Przedsiębiorstwo Wodociągów i Kanalizacji Sp. z o.o.</v>
      </c>
      <c r="C51" s="56" t="str">
        <f t="shared" si="7"/>
        <v>ul. Kochanowskiego 28, 82-400 Sztum</v>
      </c>
      <c r="D51" s="57" t="s">
        <v>89</v>
      </c>
      <c r="E51" s="57">
        <v>170148140</v>
      </c>
      <c r="F51" s="45" t="s">
        <v>87</v>
      </c>
      <c r="G51" s="45" t="s">
        <v>88</v>
      </c>
      <c r="H51" s="58" t="s">
        <v>115</v>
      </c>
      <c r="I51" s="59" t="s">
        <v>157</v>
      </c>
      <c r="J51" s="57">
        <v>10779749</v>
      </c>
      <c r="K51" s="59" t="s">
        <v>158</v>
      </c>
      <c r="L51" s="57">
        <v>10</v>
      </c>
      <c r="M51" s="57">
        <f t="shared" si="8"/>
        <v>8727</v>
      </c>
      <c r="N51" s="57">
        <f t="shared" si="9"/>
        <v>13090</v>
      </c>
      <c r="O51" s="57"/>
      <c r="P51" s="57">
        <v>21817</v>
      </c>
      <c r="Q51" s="57">
        <f t="shared" si="10"/>
        <v>8727</v>
      </c>
      <c r="R51" s="57">
        <f t="shared" si="11"/>
        <v>13090</v>
      </c>
      <c r="S51" s="57"/>
      <c r="T51" s="57">
        <v>21817</v>
      </c>
      <c r="U51" s="57" t="s">
        <v>13</v>
      </c>
      <c r="V51" s="1" t="s">
        <v>84</v>
      </c>
      <c r="W51" s="29">
        <v>44927</v>
      </c>
      <c r="X51" s="24"/>
      <c r="Y51" s="24"/>
      <c r="AD51" s="26"/>
      <c r="AE51" s="26"/>
    </row>
    <row r="52" spans="1:31" ht="45" x14ac:dyDescent="0.25">
      <c r="A52" s="1">
        <v>52</v>
      </c>
      <c r="B52" s="69" t="str">
        <f t="shared" si="6"/>
        <v>Przedsiębiorstwo Wodociągów i Kanalizacji Sp. z o.o.</v>
      </c>
      <c r="C52" s="56" t="str">
        <f t="shared" si="7"/>
        <v>ul. Kochanowskiego 28, 82-400 Sztum</v>
      </c>
      <c r="D52" s="57" t="s">
        <v>89</v>
      </c>
      <c r="E52" s="57">
        <v>170148140</v>
      </c>
      <c r="F52" s="45" t="s">
        <v>87</v>
      </c>
      <c r="G52" s="45" t="s">
        <v>88</v>
      </c>
      <c r="H52" s="58" t="s">
        <v>115</v>
      </c>
      <c r="I52" s="59" t="s">
        <v>159</v>
      </c>
      <c r="J52" s="57">
        <v>10964199</v>
      </c>
      <c r="K52" s="59" t="s">
        <v>160</v>
      </c>
      <c r="L52" s="57">
        <v>6</v>
      </c>
      <c r="M52" s="57">
        <f t="shared" si="8"/>
        <v>3740</v>
      </c>
      <c r="N52" s="57">
        <f t="shared" si="9"/>
        <v>5611</v>
      </c>
      <c r="O52" s="57"/>
      <c r="P52" s="57">
        <v>9351</v>
      </c>
      <c r="Q52" s="57">
        <f t="shared" si="10"/>
        <v>3740</v>
      </c>
      <c r="R52" s="57">
        <f t="shared" si="11"/>
        <v>5611</v>
      </c>
      <c r="S52" s="57"/>
      <c r="T52" s="57">
        <v>9351</v>
      </c>
      <c r="U52" s="57" t="s">
        <v>13</v>
      </c>
      <c r="V52" s="1" t="s">
        <v>84</v>
      </c>
      <c r="W52" s="29">
        <v>44927</v>
      </c>
      <c r="X52" s="24"/>
      <c r="Y52" s="24"/>
      <c r="AD52" s="26"/>
      <c r="AE52" s="26"/>
    </row>
    <row r="53" spans="1:31" ht="45" x14ac:dyDescent="0.25">
      <c r="A53" s="1">
        <v>53</v>
      </c>
      <c r="B53" s="69" t="str">
        <f t="shared" si="6"/>
        <v>Przedsiębiorstwo Wodociągów i Kanalizacji Sp. z o.o.</v>
      </c>
      <c r="C53" s="56" t="str">
        <f t="shared" si="7"/>
        <v>ul. Kochanowskiego 28, 82-400 Sztum</v>
      </c>
      <c r="D53" s="57" t="s">
        <v>89</v>
      </c>
      <c r="E53" s="57">
        <v>170148140</v>
      </c>
      <c r="F53" s="45" t="s">
        <v>87</v>
      </c>
      <c r="G53" s="45" t="s">
        <v>88</v>
      </c>
      <c r="H53" s="58" t="s">
        <v>115</v>
      </c>
      <c r="I53" s="59" t="s">
        <v>161</v>
      </c>
      <c r="J53" s="57">
        <v>10783235</v>
      </c>
      <c r="K53" s="59" t="s">
        <v>162</v>
      </c>
      <c r="L53" s="57">
        <v>4</v>
      </c>
      <c r="M53" s="57">
        <f t="shared" si="8"/>
        <v>557</v>
      </c>
      <c r="N53" s="57">
        <f t="shared" si="9"/>
        <v>835</v>
      </c>
      <c r="O53" s="57"/>
      <c r="P53" s="57">
        <v>1392</v>
      </c>
      <c r="Q53" s="57">
        <f t="shared" si="10"/>
        <v>557</v>
      </c>
      <c r="R53" s="57">
        <f t="shared" si="11"/>
        <v>835</v>
      </c>
      <c r="S53" s="57"/>
      <c r="T53" s="57">
        <v>1392</v>
      </c>
      <c r="U53" s="57" t="s">
        <v>13</v>
      </c>
      <c r="V53" s="1" t="s">
        <v>84</v>
      </c>
      <c r="W53" s="29">
        <v>44927</v>
      </c>
      <c r="X53" s="24"/>
      <c r="Y53" s="24"/>
      <c r="AD53" s="26"/>
      <c r="AE53" s="26"/>
    </row>
    <row r="54" spans="1:31" ht="45" x14ac:dyDescent="0.25">
      <c r="A54" s="1">
        <v>54</v>
      </c>
      <c r="B54" s="69" t="str">
        <f t="shared" si="6"/>
        <v>Przedsiębiorstwo Wodociągów i Kanalizacji Sp. z o.o.</v>
      </c>
      <c r="C54" s="56" t="str">
        <f t="shared" si="7"/>
        <v>ul. Kochanowskiego 28, 82-400 Sztum</v>
      </c>
      <c r="D54" s="57" t="s">
        <v>89</v>
      </c>
      <c r="E54" s="57">
        <v>170148140</v>
      </c>
      <c r="F54" s="45" t="s">
        <v>87</v>
      </c>
      <c r="G54" s="45" t="s">
        <v>88</v>
      </c>
      <c r="H54" s="58" t="s">
        <v>115</v>
      </c>
      <c r="I54" s="59" t="s">
        <v>163</v>
      </c>
      <c r="J54" s="57">
        <v>10934617</v>
      </c>
      <c r="K54" s="59" t="s">
        <v>164</v>
      </c>
      <c r="L54" s="57">
        <v>12</v>
      </c>
      <c r="M54" s="57">
        <f t="shared" si="8"/>
        <v>999</v>
      </c>
      <c r="N54" s="57">
        <f t="shared" si="9"/>
        <v>1499</v>
      </c>
      <c r="O54" s="57"/>
      <c r="P54" s="57">
        <v>2498</v>
      </c>
      <c r="Q54" s="57">
        <f t="shared" si="10"/>
        <v>999</v>
      </c>
      <c r="R54" s="57">
        <f t="shared" si="11"/>
        <v>1499</v>
      </c>
      <c r="S54" s="57"/>
      <c r="T54" s="57">
        <v>2498</v>
      </c>
      <c r="U54" s="57" t="s">
        <v>13</v>
      </c>
      <c r="V54" s="1" t="s">
        <v>84</v>
      </c>
      <c r="W54" s="29">
        <v>44927</v>
      </c>
      <c r="X54" s="24"/>
      <c r="Y54" s="24"/>
      <c r="AD54" s="26"/>
      <c r="AE54" s="26"/>
    </row>
    <row r="55" spans="1:31" ht="45" x14ac:dyDescent="0.25">
      <c r="A55" s="1">
        <v>55</v>
      </c>
      <c r="B55" s="69" t="str">
        <f t="shared" si="6"/>
        <v>Przedsiębiorstwo Wodociągów i Kanalizacji Sp. z o.o.</v>
      </c>
      <c r="C55" s="56" t="str">
        <f t="shared" si="7"/>
        <v>ul. Kochanowskiego 28, 82-400 Sztum</v>
      </c>
      <c r="D55" s="57" t="s">
        <v>89</v>
      </c>
      <c r="E55" s="57">
        <v>170148140</v>
      </c>
      <c r="F55" s="45" t="s">
        <v>87</v>
      </c>
      <c r="G55" s="45" t="s">
        <v>88</v>
      </c>
      <c r="H55" s="58" t="s">
        <v>115</v>
      </c>
      <c r="I55" s="59" t="s">
        <v>165</v>
      </c>
      <c r="J55" s="57">
        <v>10951965</v>
      </c>
      <c r="K55" s="59" t="s">
        <v>166</v>
      </c>
      <c r="L55" s="57">
        <v>5</v>
      </c>
      <c r="M55" s="57">
        <f t="shared" si="8"/>
        <v>283</v>
      </c>
      <c r="N55" s="57">
        <f t="shared" si="9"/>
        <v>424</v>
      </c>
      <c r="O55" s="57"/>
      <c r="P55" s="57">
        <v>707</v>
      </c>
      <c r="Q55" s="57">
        <f t="shared" si="10"/>
        <v>283</v>
      </c>
      <c r="R55" s="57">
        <f t="shared" si="11"/>
        <v>424</v>
      </c>
      <c r="S55" s="57"/>
      <c r="T55" s="57">
        <v>707</v>
      </c>
      <c r="U55" s="57" t="s">
        <v>13</v>
      </c>
      <c r="V55" s="1" t="s">
        <v>84</v>
      </c>
      <c r="W55" s="29">
        <v>44927</v>
      </c>
      <c r="X55" s="24"/>
      <c r="Y55" s="24"/>
      <c r="AD55" s="26"/>
      <c r="AE55" s="26"/>
    </row>
    <row r="56" spans="1:31" ht="45" x14ac:dyDescent="0.25">
      <c r="A56" s="1">
        <v>56</v>
      </c>
      <c r="B56" s="69" t="str">
        <f t="shared" si="6"/>
        <v>Przedsiębiorstwo Wodociągów i Kanalizacji Sp. z o.o.</v>
      </c>
      <c r="C56" s="56" t="str">
        <f t="shared" si="7"/>
        <v>ul. Kochanowskiego 28, 82-400 Sztum</v>
      </c>
      <c r="D56" s="57" t="s">
        <v>89</v>
      </c>
      <c r="E56" s="57">
        <v>170148140</v>
      </c>
      <c r="F56" s="45" t="s">
        <v>87</v>
      </c>
      <c r="G56" s="45" t="s">
        <v>88</v>
      </c>
      <c r="H56" s="58" t="s">
        <v>115</v>
      </c>
      <c r="I56" s="59" t="s">
        <v>167</v>
      </c>
      <c r="J56" s="57">
        <v>10777294</v>
      </c>
      <c r="K56" s="59" t="s">
        <v>168</v>
      </c>
      <c r="L56" s="57">
        <v>5</v>
      </c>
      <c r="M56" s="57">
        <f t="shared" si="8"/>
        <v>142</v>
      </c>
      <c r="N56" s="57">
        <f t="shared" si="9"/>
        <v>214</v>
      </c>
      <c r="O56" s="57"/>
      <c r="P56" s="57">
        <v>356</v>
      </c>
      <c r="Q56" s="57">
        <f t="shared" si="10"/>
        <v>142</v>
      </c>
      <c r="R56" s="57">
        <f t="shared" si="11"/>
        <v>214</v>
      </c>
      <c r="S56" s="57"/>
      <c r="T56" s="57">
        <v>356</v>
      </c>
      <c r="U56" s="57" t="s">
        <v>13</v>
      </c>
      <c r="V56" s="1" t="s">
        <v>84</v>
      </c>
      <c r="W56" s="29">
        <v>44927</v>
      </c>
      <c r="X56" s="24"/>
      <c r="Y56" s="24"/>
      <c r="AD56" s="26"/>
      <c r="AE56" s="26"/>
    </row>
    <row r="57" spans="1:31" ht="45" x14ac:dyDescent="0.25">
      <c r="A57" s="1">
        <v>57</v>
      </c>
      <c r="B57" s="69" t="str">
        <f t="shared" si="6"/>
        <v>Przedsiębiorstwo Wodociągów i Kanalizacji Sp. z o.o.</v>
      </c>
      <c r="C57" s="56" t="str">
        <f t="shared" si="7"/>
        <v>ul. Kochanowskiego 28, 82-400 Sztum</v>
      </c>
      <c r="D57" s="57" t="s">
        <v>89</v>
      </c>
      <c r="E57" s="57">
        <v>170148140</v>
      </c>
      <c r="F57" s="45" t="s">
        <v>87</v>
      </c>
      <c r="G57" s="45" t="s">
        <v>88</v>
      </c>
      <c r="H57" s="58" t="s">
        <v>115</v>
      </c>
      <c r="I57" s="59" t="s">
        <v>169</v>
      </c>
      <c r="J57" s="57">
        <v>10780021</v>
      </c>
      <c r="K57" s="59" t="s">
        <v>170</v>
      </c>
      <c r="L57" s="57">
        <v>5</v>
      </c>
      <c r="M57" s="57">
        <f t="shared" si="8"/>
        <v>466</v>
      </c>
      <c r="N57" s="57">
        <f t="shared" si="9"/>
        <v>699</v>
      </c>
      <c r="O57" s="57"/>
      <c r="P57" s="57">
        <v>1165</v>
      </c>
      <c r="Q57" s="57">
        <f t="shared" si="10"/>
        <v>466</v>
      </c>
      <c r="R57" s="57">
        <f t="shared" si="11"/>
        <v>699</v>
      </c>
      <c r="S57" s="57"/>
      <c r="T57" s="57">
        <v>1165</v>
      </c>
      <c r="U57" s="57" t="s">
        <v>13</v>
      </c>
      <c r="V57" s="1" t="s">
        <v>84</v>
      </c>
      <c r="W57" s="29">
        <v>44927</v>
      </c>
      <c r="X57" s="24"/>
      <c r="Y57" s="24"/>
      <c r="AD57" s="26"/>
      <c r="AE57" s="26"/>
    </row>
    <row r="58" spans="1:31" ht="45" x14ac:dyDescent="0.25">
      <c r="A58" s="1">
        <v>58</v>
      </c>
      <c r="B58" s="69" t="str">
        <f t="shared" si="6"/>
        <v>Przedsiębiorstwo Wodociągów i Kanalizacji Sp. z o.o.</v>
      </c>
      <c r="C58" s="56" t="str">
        <f t="shared" si="7"/>
        <v>ul. Kochanowskiego 28, 82-400 Sztum</v>
      </c>
      <c r="D58" s="57" t="s">
        <v>89</v>
      </c>
      <c r="E58" s="57">
        <v>170148140</v>
      </c>
      <c r="F58" s="45" t="s">
        <v>87</v>
      </c>
      <c r="G58" s="45" t="s">
        <v>88</v>
      </c>
      <c r="H58" s="58" t="s">
        <v>115</v>
      </c>
      <c r="I58" s="59" t="s">
        <v>171</v>
      </c>
      <c r="J58" s="57">
        <v>10950119</v>
      </c>
      <c r="K58" s="59" t="s">
        <v>172</v>
      </c>
      <c r="L58" s="57">
        <v>5</v>
      </c>
      <c r="M58" s="57">
        <f t="shared" si="8"/>
        <v>3992</v>
      </c>
      <c r="N58" s="57">
        <f t="shared" si="9"/>
        <v>5989</v>
      </c>
      <c r="O58" s="57"/>
      <c r="P58" s="57">
        <v>9981</v>
      </c>
      <c r="Q58" s="57">
        <f t="shared" si="10"/>
        <v>3992</v>
      </c>
      <c r="R58" s="57">
        <f t="shared" si="11"/>
        <v>5989</v>
      </c>
      <c r="S58" s="57"/>
      <c r="T58" s="57">
        <v>9981</v>
      </c>
      <c r="U58" s="57" t="s">
        <v>13</v>
      </c>
      <c r="V58" s="1" t="s">
        <v>84</v>
      </c>
      <c r="W58" s="29">
        <v>44927</v>
      </c>
      <c r="X58" s="24"/>
      <c r="Y58" s="24"/>
      <c r="AD58" s="26"/>
      <c r="AE58" s="26"/>
    </row>
    <row r="59" spans="1:31" ht="45" x14ac:dyDescent="0.25">
      <c r="A59" s="1">
        <v>59</v>
      </c>
      <c r="B59" s="69" t="str">
        <f t="shared" si="6"/>
        <v>Przedsiębiorstwo Wodociągów i Kanalizacji Sp. z o.o.</v>
      </c>
      <c r="C59" s="56" t="str">
        <f t="shared" si="7"/>
        <v>ul. Kochanowskiego 28, 82-400 Sztum</v>
      </c>
      <c r="D59" s="57" t="s">
        <v>89</v>
      </c>
      <c r="E59" s="57">
        <v>170148140</v>
      </c>
      <c r="F59" s="45" t="s">
        <v>87</v>
      </c>
      <c r="G59" s="45" t="s">
        <v>88</v>
      </c>
      <c r="H59" s="58" t="s">
        <v>115</v>
      </c>
      <c r="I59" s="59" t="s">
        <v>173</v>
      </c>
      <c r="J59" s="57">
        <v>10781580</v>
      </c>
      <c r="K59" s="59" t="s">
        <v>174</v>
      </c>
      <c r="L59" s="57">
        <v>25</v>
      </c>
      <c r="M59" s="57">
        <f t="shared" si="8"/>
        <v>7284</v>
      </c>
      <c r="N59" s="57">
        <f t="shared" si="9"/>
        <v>10925</v>
      </c>
      <c r="O59" s="57"/>
      <c r="P59" s="57">
        <v>18209</v>
      </c>
      <c r="Q59" s="57">
        <f t="shared" si="10"/>
        <v>7284</v>
      </c>
      <c r="R59" s="57">
        <f t="shared" si="11"/>
        <v>10925</v>
      </c>
      <c r="S59" s="57"/>
      <c r="T59" s="57">
        <v>18209</v>
      </c>
      <c r="U59" s="57" t="s">
        <v>13</v>
      </c>
      <c r="V59" s="1" t="s">
        <v>84</v>
      </c>
      <c r="W59" s="29">
        <v>44927</v>
      </c>
      <c r="X59" s="24"/>
      <c r="Y59" s="24"/>
      <c r="AD59" s="26"/>
      <c r="AE59" s="26"/>
    </row>
    <row r="60" spans="1:31" ht="45" x14ac:dyDescent="0.25">
      <c r="A60" s="1">
        <v>60</v>
      </c>
      <c r="B60" s="69" t="str">
        <f t="shared" si="6"/>
        <v>Przedsiębiorstwo Wodociągów i Kanalizacji Sp. z o.o.</v>
      </c>
      <c r="C60" s="56" t="str">
        <f t="shared" si="7"/>
        <v>ul. Kochanowskiego 28, 82-400 Sztum</v>
      </c>
      <c r="D60" s="57" t="s">
        <v>89</v>
      </c>
      <c r="E60" s="57">
        <v>170148140</v>
      </c>
      <c r="F60" s="45" t="s">
        <v>87</v>
      </c>
      <c r="G60" s="45" t="s">
        <v>88</v>
      </c>
      <c r="H60" s="58" t="s">
        <v>115</v>
      </c>
      <c r="I60" s="59" t="s">
        <v>175</v>
      </c>
      <c r="J60" s="57">
        <v>11100327</v>
      </c>
      <c r="K60" s="59" t="s">
        <v>176</v>
      </c>
      <c r="L60" s="57">
        <v>10</v>
      </c>
      <c r="M60" s="57">
        <f t="shared" si="8"/>
        <v>3660</v>
      </c>
      <c r="N60" s="57">
        <f t="shared" si="9"/>
        <v>5490</v>
      </c>
      <c r="O60" s="57"/>
      <c r="P60" s="57">
        <v>9150</v>
      </c>
      <c r="Q60" s="57">
        <f t="shared" si="10"/>
        <v>3660</v>
      </c>
      <c r="R60" s="57">
        <f t="shared" si="11"/>
        <v>5490</v>
      </c>
      <c r="S60" s="57"/>
      <c r="T60" s="57">
        <v>9150</v>
      </c>
      <c r="U60" s="57" t="s">
        <v>13</v>
      </c>
      <c r="V60" s="1" t="s">
        <v>84</v>
      </c>
      <c r="W60" s="29">
        <v>44927</v>
      </c>
      <c r="X60" s="24"/>
      <c r="Y60" s="24"/>
      <c r="AD60" s="26"/>
      <c r="AE60" s="26"/>
    </row>
    <row r="61" spans="1:31" ht="45" x14ac:dyDescent="0.25">
      <c r="A61" s="1">
        <v>61</v>
      </c>
      <c r="B61" s="69" t="str">
        <f t="shared" si="6"/>
        <v>Przedsiębiorstwo Wodociągów i Kanalizacji Sp. z o.o.</v>
      </c>
      <c r="C61" s="56" t="str">
        <f t="shared" si="7"/>
        <v>ul. Kochanowskiego 28, 82-400 Sztum</v>
      </c>
      <c r="D61" s="57" t="s">
        <v>89</v>
      </c>
      <c r="E61" s="57">
        <v>170148140</v>
      </c>
      <c r="F61" s="45" t="s">
        <v>87</v>
      </c>
      <c r="G61" s="45" t="s">
        <v>88</v>
      </c>
      <c r="H61" s="58" t="s">
        <v>115</v>
      </c>
      <c r="I61" s="59" t="s">
        <v>177</v>
      </c>
      <c r="J61" s="57">
        <v>10945274</v>
      </c>
      <c r="K61" s="59" t="s">
        <v>178</v>
      </c>
      <c r="L61" s="57">
        <v>15</v>
      </c>
      <c r="M61" s="57">
        <f t="shared" si="8"/>
        <v>4394</v>
      </c>
      <c r="N61" s="57">
        <f t="shared" si="9"/>
        <v>6590</v>
      </c>
      <c r="O61" s="57"/>
      <c r="P61" s="57">
        <v>10984</v>
      </c>
      <c r="Q61" s="57">
        <f t="shared" si="10"/>
        <v>4394</v>
      </c>
      <c r="R61" s="57">
        <f t="shared" si="11"/>
        <v>6590</v>
      </c>
      <c r="S61" s="57"/>
      <c r="T61" s="57">
        <v>10984</v>
      </c>
      <c r="U61" s="57" t="s">
        <v>13</v>
      </c>
      <c r="V61" s="1" t="s">
        <v>84</v>
      </c>
      <c r="W61" s="29">
        <v>44927</v>
      </c>
      <c r="X61" s="24"/>
      <c r="Y61" s="24"/>
      <c r="AD61" s="26"/>
      <c r="AE61" s="26"/>
    </row>
    <row r="62" spans="1:31" ht="45" x14ac:dyDescent="0.25">
      <c r="A62" s="1">
        <v>62</v>
      </c>
      <c r="B62" s="69" t="str">
        <f t="shared" si="6"/>
        <v>Przedsiębiorstwo Wodociągów i Kanalizacji Sp. z o.o.</v>
      </c>
      <c r="C62" s="56" t="str">
        <f t="shared" si="7"/>
        <v>ul. Kochanowskiego 28, 82-400 Sztum</v>
      </c>
      <c r="D62" s="57" t="s">
        <v>89</v>
      </c>
      <c r="E62" s="57">
        <v>170148140</v>
      </c>
      <c r="F62" s="45" t="s">
        <v>87</v>
      </c>
      <c r="G62" s="45" t="s">
        <v>88</v>
      </c>
      <c r="H62" s="58" t="s">
        <v>115</v>
      </c>
      <c r="I62" s="59" t="s">
        <v>179</v>
      </c>
      <c r="J62" s="57">
        <v>10950971</v>
      </c>
      <c r="K62" s="59" t="s">
        <v>180</v>
      </c>
      <c r="L62" s="57">
        <v>3</v>
      </c>
      <c r="M62" s="57">
        <f t="shared" si="8"/>
        <v>166</v>
      </c>
      <c r="N62" s="57">
        <f t="shared" si="9"/>
        <v>248</v>
      </c>
      <c r="O62" s="57"/>
      <c r="P62" s="57">
        <v>414</v>
      </c>
      <c r="Q62" s="57">
        <f t="shared" si="10"/>
        <v>166</v>
      </c>
      <c r="R62" s="57">
        <f t="shared" si="11"/>
        <v>248</v>
      </c>
      <c r="S62" s="57"/>
      <c r="T62" s="57">
        <v>414</v>
      </c>
      <c r="U62" s="57" t="s">
        <v>13</v>
      </c>
      <c r="V62" s="1" t="s">
        <v>84</v>
      </c>
      <c r="W62" s="29">
        <v>44927</v>
      </c>
      <c r="X62" s="24"/>
      <c r="Y62" s="24"/>
      <c r="AD62" s="26"/>
      <c r="AE62" s="26"/>
    </row>
    <row r="63" spans="1:31" ht="45" x14ac:dyDescent="0.25">
      <c r="A63" s="1">
        <v>63</v>
      </c>
      <c r="B63" s="69" t="str">
        <f t="shared" si="6"/>
        <v>Przedsiębiorstwo Wodociągów i Kanalizacji Sp. z o.o.</v>
      </c>
      <c r="C63" s="56" t="str">
        <f t="shared" si="7"/>
        <v>ul. Kochanowskiego 28, 82-400 Sztum</v>
      </c>
      <c r="D63" s="57" t="s">
        <v>89</v>
      </c>
      <c r="E63" s="57">
        <v>170148140</v>
      </c>
      <c r="F63" s="45" t="s">
        <v>87</v>
      </c>
      <c r="G63" s="45" t="s">
        <v>88</v>
      </c>
      <c r="H63" s="58" t="s">
        <v>115</v>
      </c>
      <c r="I63" s="59" t="s">
        <v>181</v>
      </c>
      <c r="J63" s="57">
        <v>10939210</v>
      </c>
      <c r="K63" s="59" t="s">
        <v>182</v>
      </c>
      <c r="L63" s="57">
        <v>5</v>
      </c>
      <c r="M63" s="57">
        <f t="shared" si="8"/>
        <v>36</v>
      </c>
      <c r="N63" s="57">
        <f t="shared" si="9"/>
        <v>54</v>
      </c>
      <c r="O63" s="57"/>
      <c r="P63" s="57">
        <v>90</v>
      </c>
      <c r="Q63" s="57">
        <f t="shared" si="10"/>
        <v>36</v>
      </c>
      <c r="R63" s="57">
        <f t="shared" si="11"/>
        <v>54</v>
      </c>
      <c r="S63" s="57"/>
      <c r="T63" s="57">
        <v>90</v>
      </c>
      <c r="U63" s="57" t="s">
        <v>13</v>
      </c>
      <c r="V63" s="1" t="s">
        <v>84</v>
      </c>
      <c r="W63" s="29">
        <v>44927</v>
      </c>
      <c r="X63" s="24"/>
      <c r="Y63" s="24"/>
      <c r="AD63" s="26"/>
      <c r="AE63" s="26"/>
    </row>
    <row r="64" spans="1:31" ht="45" x14ac:dyDescent="0.25">
      <c r="A64" s="1">
        <v>64</v>
      </c>
      <c r="B64" s="69" t="str">
        <f t="shared" si="6"/>
        <v>Przedsiębiorstwo Wodociągów i Kanalizacji Sp. z o.o.</v>
      </c>
      <c r="C64" s="56" t="str">
        <f t="shared" si="7"/>
        <v>ul. Kochanowskiego 28, 82-400 Sztum</v>
      </c>
      <c r="D64" s="57" t="s">
        <v>89</v>
      </c>
      <c r="E64" s="57">
        <v>170148140</v>
      </c>
      <c r="F64" s="45" t="s">
        <v>87</v>
      </c>
      <c r="G64" s="45" t="s">
        <v>88</v>
      </c>
      <c r="H64" s="58" t="s">
        <v>115</v>
      </c>
      <c r="I64" s="59" t="s">
        <v>183</v>
      </c>
      <c r="J64" s="57">
        <v>10782549</v>
      </c>
      <c r="K64" s="59" t="s">
        <v>184</v>
      </c>
      <c r="L64" s="57">
        <v>10</v>
      </c>
      <c r="M64" s="57">
        <f t="shared" si="8"/>
        <v>6318</v>
      </c>
      <c r="N64" s="57">
        <f t="shared" si="9"/>
        <v>9477</v>
      </c>
      <c r="O64" s="57"/>
      <c r="P64" s="57">
        <v>15795</v>
      </c>
      <c r="Q64" s="57">
        <f t="shared" si="10"/>
        <v>6318</v>
      </c>
      <c r="R64" s="57">
        <f t="shared" si="11"/>
        <v>9477</v>
      </c>
      <c r="S64" s="57"/>
      <c r="T64" s="57">
        <v>15795</v>
      </c>
      <c r="U64" s="57" t="s">
        <v>13</v>
      </c>
      <c r="V64" s="1" t="s">
        <v>84</v>
      </c>
      <c r="W64" s="29">
        <v>44927</v>
      </c>
      <c r="X64" s="24"/>
      <c r="Y64" s="24"/>
      <c r="AD64" s="26"/>
      <c r="AE64" s="26"/>
    </row>
    <row r="65" spans="1:31" ht="45" x14ac:dyDescent="0.25">
      <c r="A65" s="1">
        <v>65</v>
      </c>
      <c r="B65" s="69" t="str">
        <f t="shared" si="6"/>
        <v>Przedsiębiorstwo Wodociągów i Kanalizacji Sp. z o.o.</v>
      </c>
      <c r="C65" s="56" t="str">
        <f t="shared" si="7"/>
        <v>ul. Kochanowskiego 28, 82-400 Sztum</v>
      </c>
      <c r="D65" s="57" t="s">
        <v>89</v>
      </c>
      <c r="E65" s="57">
        <v>170148140</v>
      </c>
      <c r="F65" s="45" t="s">
        <v>87</v>
      </c>
      <c r="G65" s="45" t="s">
        <v>88</v>
      </c>
      <c r="H65" s="58" t="s">
        <v>115</v>
      </c>
      <c r="I65" s="59" t="s">
        <v>185</v>
      </c>
      <c r="J65" s="57">
        <v>11095720</v>
      </c>
      <c r="K65" s="59" t="s">
        <v>186</v>
      </c>
      <c r="L65" s="57">
        <v>5</v>
      </c>
      <c r="M65" s="57">
        <f t="shared" si="8"/>
        <v>220</v>
      </c>
      <c r="N65" s="57">
        <f t="shared" si="9"/>
        <v>330</v>
      </c>
      <c r="O65" s="57"/>
      <c r="P65" s="57">
        <v>550</v>
      </c>
      <c r="Q65" s="57">
        <f t="shared" si="10"/>
        <v>220</v>
      </c>
      <c r="R65" s="57">
        <f t="shared" si="11"/>
        <v>330</v>
      </c>
      <c r="S65" s="57"/>
      <c r="T65" s="57">
        <v>550</v>
      </c>
      <c r="U65" s="57" t="s">
        <v>13</v>
      </c>
      <c r="V65" s="1" t="s">
        <v>84</v>
      </c>
      <c r="W65" s="29">
        <v>44927</v>
      </c>
      <c r="X65" s="24"/>
      <c r="Y65" s="24"/>
      <c r="AD65" s="26"/>
      <c r="AE65" s="26"/>
    </row>
    <row r="66" spans="1:31" ht="45" x14ac:dyDescent="0.25">
      <c r="A66" s="1">
        <v>66</v>
      </c>
      <c r="B66" s="69" t="str">
        <f t="shared" si="6"/>
        <v>Przedsiębiorstwo Wodociągów i Kanalizacji Sp. z o.o.</v>
      </c>
      <c r="C66" s="56" t="str">
        <f t="shared" si="7"/>
        <v>ul. Kochanowskiego 28, 82-400 Sztum</v>
      </c>
      <c r="D66" s="57" t="s">
        <v>89</v>
      </c>
      <c r="E66" s="57">
        <v>170148140</v>
      </c>
      <c r="F66" s="45" t="s">
        <v>87</v>
      </c>
      <c r="G66" s="45" t="s">
        <v>88</v>
      </c>
      <c r="H66" s="58" t="s">
        <v>115</v>
      </c>
      <c r="I66" s="59" t="s">
        <v>187</v>
      </c>
      <c r="J66" s="57">
        <v>10948332</v>
      </c>
      <c r="K66" s="59" t="s">
        <v>188</v>
      </c>
      <c r="L66" s="57">
        <v>22</v>
      </c>
      <c r="M66" s="57">
        <f t="shared" si="8"/>
        <v>4290</v>
      </c>
      <c r="N66" s="57">
        <f t="shared" si="9"/>
        <v>6435</v>
      </c>
      <c r="O66" s="57"/>
      <c r="P66" s="57">
        <v>10725</v>
      </c>
      <c r="Q66" s="57">
        <f t="shared" si="10"/>
        <v>4290</v>
      </c>
      <c r="R66" s="57">
        <f t="shared" si="11"/>
        <v>6435</v>
      </c>
      <c r="S66" s="57"/>
      <c r="T66" s="57">
        <v>10725</v>
      </c>
      <c r="U66" s="57" t="s">
        <v>13</v>
      </c>
      <c r="V66" s="1" t="s">
        <v>84</v>
      </c>
      <c r="W66" s="29">
        <v>44927</v>
      </c>
      <c r="X66" s="24"/>
      <c r="Y66" s="24"/>
      <c r="AD66" s="26"/>
      <c r="AE66" s="26"/>
    </row>
    <row r="67" spans="1:31" ht="45" x14ac:dyDescent="0.25">
      <c r="A67" s="1">
        <v>67</v>
      </c>
      <c r="B67" s="69" t="str">
        <f t="shared" si="6"/>
        <v>Przedsiębiorstwo Wodociągów i Kanalizacji Sp. z o.o.</v>
      </c>
      <c r="C67" s="56" t="str">
        <f t="shared" si="7"/>
        <v>ul. Kochanowskiego 28, 82-400 Sztum</v>
      </c>
      <c r="D67" s="57" t="s">
        <v>89</v>
      </c>
      <c r="E67" s="57">
        <v>170148140</v>
      </c>
      <c r="F67" s="45" t="s">
        <v>87</v>
      </c>
      <c r="G67" s="45" t="s">
        <v>88</v>
      </c>
      <c r="H67" s="58" t="s">
        <v>115</v>
      </c>
      <c r="I67" s="59" t="s">
        <v>189</v>
      </c>
      <c r="J67" s="57">
        <v>10951551</v>
      </c>
      <c r="K67" s="59" t="s">
        <v>190</v>
      </c>
      <c r="L67" s="57">
        <v>22</v>
      </c>
      <c r="M67" s="57">
        <f t="shared" si="8"/>
        <v>5800</v>
      </c>
      <c r="N67" s="57">
        <f t="shared" si="9"/>
        <v>8701</v>
      </c>
      <c r="O67" s="57"/>
      <c r="P67" s="57">
        <v>14501</v>
      </c>
      <c r="Q67" s="57">
        <f t="shared" si="10"/>
        <v>5800</v>
      </c>
      <c r="R67" s="57">
        <f t="shared" si="11"/>
        <v>8701</v>
      </c>
      <c r="S67" s="57"/>
      <c r="T67" s="57">
        <v>14501</v>
      </c>
      <c r="U67" s="57" t="s">
        <v>13</v>
      </c>
      <c r="V67" s="1" t="s">
        <v>84</v>
      </c>
      <c r="W67" s="29">
        <v>44927</v>
      </c>
      <c r="X67" s="24"/>
      <c r="Y67" s="24"/>
      <c r="AD67" s="26"/>
      <c r="AE67" s="26"/>
    </row>
    <row r="68" spans="1:31" ht="45" x14ac:dyDescent="0.25">
      <c r="A68" s="1">
        <v>68</v>
      </c>
      <c r="B68" s="69" t="str">
        <f t="shared" si="6"/>
        <v>Przedsiębiorstwo Wodociągów i Kanalizacji Sp. z o.o.</v>
      </c>
      <c r="C68" s="56" t="str">
        <f t="shared" si="7"/>
        <v>ul. Kochanowskiego 28, 82-400 Sztum</v>
      </c>
      <c r="D68" s="57" t="s">
        <v>89</v>
      </c>
      <c r="E68" s="57">
        <v>170148140</v>
      </c>
      <c r="F68" s="45" t="s">
        <v>87</v>
      </c>
      <c r="G68" s="45" t="s">
        <v>88</v>
      </c>
      <c r="H68" s="58" t="s">
        <v>115</v>
      </c>
      <c r="I68" s="59" t="s">
        <v>191</v>
      </c>
      <c r="J68" s="57">
        <v>11112266</v>
      </c>
      <c r="K68" s="59" t="s">
        <v>192</v>
      </c>
      <c r="L68" s="57">
        <v>10</v>
      </c>
      <c r="M68" s="57">
        <f t="shared" si="8"/>
        <v>4221</v>
      </c>
      <c r="N68" s="57">
        <f t="shared" si="9"/>
        <v>6331</v>
      </c>
      <c r="O68" s="57"/>
      <c r="P68" s="57">
        <v>10552</v>
      </c>
      <c r="Q68" s="57">
        <f t="shared" si="10"/>
        <v>4221</v>
      </c>
      <c r="R68" s="57">
        <f t="shared" si="11"/>
        <v>6331</v>
      </c>
      <c r="S68" s="57"/>
      <c r="T68" s="57">
        <v>10552</v>
      </c>
      <c r="U68" s="57" t="s">
        <v>13</v>
      </c>
      <c r="V68" s="1" t="s">
        <v>84</v>
      </c>
      <c r="W68" s="29">
        <v>44927</v>
      </c>
      <c r="X68" s="24"/>
      <c r="Y68" s="24"/>
      <c r="AD68" s="26"/>
      <c r="AE68" s="26"/>
    </row>
    <row r="69" spans="1:31" ht="45" x14ac:dyDescent="0.25">
      <c r="A69" s="1">
        <v>69</v>
      </c>
      <c r="B69" s="69" t="str">
        <f t="shared" si="6"/>
        <v>Przedsiębiorstwo Wodociągów i Kanalizacji Sp. z o.o.</v>
      </c>
      <c r="C69" s="56" t="str">
        <f t="shared" si="7"/>
        <v>ul. Kochanowskiego 28, 82-400 Sztum</v>
      </c>
      <c r="D69" s="57" t="s">
        <v>89</v>
      </c>
      <c r="E69" s="57">
        <v>170148140</v>
      </c>
      <c r="F69" s="45" t="s">
        <v>87</v>
      </c>
      <c r="G69" s="45" t="s">
        <v>88</v>
      </c>
      <c r="H69" s="58" t="s">
        <v>115</v>
      </c>
      <c r="I69" s="59" t="s">
        <v>193</v>
      </c>
      <c r="J69" s="57">
        <v>10792832</v>
      </c>
      <c r="K69" s="59" t="s">
        <v>194</v>
      </c>
      <c r="L69" s="57">
        <v>1</v>
      </c>
      <c r="M69" s="57">
        <f t="shared" si="8"/>
        <v>36</v>
      </c>
      <c r="N69" s="57">
        <f t="shared" si="9"/>
        <v>54</v>
      </c>
      <c r="O69" s="57"/>
      <c r="P69" s="57">
        <v>90</v>
      </c>
      <c r="Q69" s="57">
        <f t="shared" si="10"/>
        <v>36</v>
      </c>
      <c r="R69" s="57">
        <f t="shared" si="11"/>
        <v>54</v>
      </c>
      <c r="S69" s="57"/>
      <c r="T69" s="57">
        <v>90</v>
      </c>
      <c r="U69" s="57" t="s">
        <v>13</v>
      </c>
      <c r="V69" s="1" t="s">
        <v>84</v>
      </c>
      <c r="W69" s="29">
        <v>44927</v>
      </c>
      <c r="X69" s="24"/>
      <c r="Y69" s="24"/>
      <c r="AD69" s="26"/>
      <c r="AE69" s="26"/>
    </row>
    <row r="70" spans="1:31" ht="45" x14ac:dyDescent="0.25">
      <c r="A70" s="1">
        <v>70</v>
      </c>
      <c r="B70" s="69" t="str">
        <f t="shared" si="6"/>
        <v>Przedsiębiorstwo Wodociągów i Kanalizacji Sp. z o.o.</v>
      </c>
      <c r="C70" s="56" t="str">
        <f t="shared" si="7"/>
        <v>ul. Kochanowskiego 28, 82-400 Sztum</v>
      </c>
      <c r="D70" s="57" t="s">
        <v>89</v>
      </c>
      <c r="E70" s="57">
        <v>170148140</v>
      </c>
      <c r="F70" s="45" t="s">
        <v>87</v>
      </c>
      <c r="G70" s="45" t="s">
        <v>88</v>
      </c>
      <c r="H70" s="58" t="s">
        <v>115</v>
      </c>
      <c r="I70" s="59" t="s">
        <v>195</v>
      </c>
      <c r="J70" s="57">
        <v>10782154</v>
      </c>
      <c r="K70" s="59" t="s">
        <v>196</v>
      </c>
      <c r="L70" s="57">
        <v>4</v>
      </c>
      <c r="M70" s="57">
        <f t="shared" si="8"/>
        <v>36</v>
      </c>
      <c r="N70" s="57">
        <f t="shared" si="9"/>
        <v>54</v>
      </c>
      <c r="O70" s="57"/>
      <c r="P70" s="57">
        <v>90</v>
      </c>
      <c r="Q70" s="57">
        <f t="shared" si="10"/>
        <v>36</v>
      </c>
      <c r="R70" s="57">
        <f t="shared" si="11"/>
        <v>54</v>
      </c>
      <c r="S70" s="57"/>
      <c r="T70" s="57">
        <v>90</v>
      </c>
      <c r="U70" s="57" t="s">
        <v>13</v>
      </c>
      <c r="V70" s="1" t="s">
        <v>84</v>
      </c>
      <c r="W70" s="29">
        <v>44927</v>
      </c>
      <c r="X70" s="24"/>
      <c r="Y70" s="24"/>
      <c r="AD70" s="26"/>
      <c r="AE70" s="26"/>
    </row>
    <row r="71" spans="1:31" ht="45" x14ac:dyDescent="0.25">
      <c r="A71" s="1">
        <v>71</v>
      </c>
      <c r="B71" s="69" t="str">
        <f t="shared" si="6"/>
        <v>Przedsiębiorstwo Wodociągów i Kanalizacji Sp. z o.o.</v>
      </c>
      <c r="C71" s="56" t="str">
        <f t="shared" si="7"/>
        <v>ul. Kochanowskiego 28, 82-400 Sztum</v>
      </c>
      <c r="D71" s="57" t="s">
        <v>89</v>
      </c>
      <c r="E71" s="57">
        <v>170148140</v>
      </c>
      <c r="F71" s="45" t="s">
        <v>87</v>
      </c>
      <c r="G71" s="45" t="s">
        <v>88</v>
      </c>
      <c r="H71" s="58" t="s">
        <v>115</v>
      </c>
      <c r="I71" s="59" t="s">
        <v>197</v>
      </c>
      <c r="J71" s="57">
        <v>10946568</v>
      </c>
      <c r="K71" s="59" t="s">
        <v>198</v>
      </c>
      <c r="L71" s="57">
        <v>4</v>
      </c>
      <c r="M71" s="57">
        <f t="shared" si="8"/>
        <v>788</v>
      </c>
      <c r="N71" s="57">
        <f t="shared" si="9"/>
        <v>1181</v>
      </c>
      <c r="O71" s="57"/>
      <c r="P71" s="57">
        <v>1969</v>
      </c>
      <c r="Q71" s="57">
        <f t="shared" si="10"/>
        <v>788</v>
      </c>
      <c r="R71" s="57">
        <f t="shared" si="11"/>
        <v>1181</v>
      </c>
      <c r="S71" s="57"/>
      <c r="T71" s="57">
        <v>1969</v>
      </c>
      <c r="U71" s="57" t="s">
        <v>13</v>
      </c>
      <c r="V71" s="1" t="s">
        <v>84</v>
      </c>
      <c r="W71" s="29">
        <v>44927</v>
      </c>
      <c r="X71" s="24"/>
      <c r="Y71" s="24"/>
      <c r="AD71" s="26"/>
      <c r="AE71" s="26"/>
    </row>
    <row r="72" spans="1:31" ht="45" x14ac:dyDescent="0.25">
      <c r="A72" s="1">
        <v>72</v>
      </c>
      <c r="B72" s="69" t="str">
        <f t="shared" si="6"/>
        <v>Przedsiębiorstwo Wodociągów i Kanalizacji Sp. z o.o.</v>
      </c>
      <c r="C72" s="56" t="str">
        <f t="shared" si="7"/>
        <v>ul. Kochanowskiego 28, 82-400 Sztum</v>
      </c>
      <c r="D72" s="57" t="s">
        <v>89</v>
      </c>
      <c r="E72" s="57">
        <v>170148140</v>
      </c>
      <c r="F72" s="45" t="s">
        <v>87</v>
      </c>
      <c r="G72" s="45" t="s">
        <v>88</v>
      </c>
      <c r="H72" s="58" t="s">
        <v>115</v>
      </c>
      <c r="I72" s="59" t="s">
        <v>199</v>
      </c>
      <c r="J72" s="57">
        <v>10948813</v>
      </c>
      <c r="K72" s="59" t="s">
        <v>200</v>
      </c>
      <c r="L72" s="57">
        <v>3</v>
      </c>
      <c r="M72" s="57">
        <f t="shared" si="8"/>
        <v>373</v>
      </c>
      <c r="N72" s="57">
        <f t="shared" si="9"/>
        <v>560</v>
      </c>
      <c r="O72" s="57"/>
      <c r="P72" s="57">
        <v>933</v>
      </c>
      <c r="Q72" s="57">
        <f t="shared" si="10"/>
        <v>373</v>
      </c>
      <c r="R72" s="57">
        <f t="shared" si="11"/>
        <v>560</v>
      </c>
      <c r="S72" s="57"/>
      <c r="T72" s="57">
        <v>933</v>
      </c>
      <c r="U72" s="57" t="s">
        <v>13</v>
      </c>
      <c r="V72" s="1" t="s">
        <v>84</v>
      </c>
      <c r="W72" s="29">
        <v>44927</v>
      </c>
      <c r="X72" s="24"/>
      <c r="Y72" s="24"/>
      <c r="AD72" s="26"/>
      <c r="AE72" s="26"/>
    </row>
    <row r="73" spans="1:31" ht="45" x14ac:dyDescent="0.25">
      <c r="A73" s="1">
        <v>73</v>
      </c>
      <c r="B73" s="69" t="str">
        <f t="shared" si="6"/>
        <v>Przedsiębiorstwo Wodociągów i Kanalizacji Sp. z o.o.</v>
      </c>
      <c r="C73" s="56" t="str">
        <f t="shared" si="7"/>
        <v>ul. Kochanowskiego 28, 82-400 Sztum</v>
      </c>
      <c r="D73" s="57" t="s">
        <v>89</v>
      </c>
      <c r="E73" s="57">
        <v>170148140</v>
      </c>
      <c r="F73" s="45" t="s">
        <v>87</v>
      </c>
      <c r="G73" s="45" t="s">
        <v>88</v>
      </c>
      <c r="H73" s="58" t="s">
        <v>115</v>
      </c>
      <c r="I73" s="57" t="s">
        <v>201</v>
      </c>
      <c r="J73" s="57">
        <v>10934418</v>
      </c>
      <c r="K73" s="59" t="s">
        <v>202</v>
      </c>
      <c r="L73" s="57">
        <v>3</v>
      </c>
      <c r="M73" s="57">
        <f t="shared" si="8"/>
        <v>43</v>
      </c>
      <c r="N73" s="57">
        <f t="shared" si="9"/>
        <v>65</v>
      </c>
      <c r="O73" s="57"/>
      <c r="P73" s="57">
        <v>108</v>
      </c>
      <c r="Q73" s="57">
        <f t="shared" si="10"/>
        <v>43</v>
      </c>
      <c r="R73" s="57">
        <f t="shared" si="11"/>
        <v>65</v>
      </c>
      <c r="S73" s="57"/>
      <c r="T73" s="57">
        <v>108</v>
      </c>
      <c r="U73" s="57" t="s">
        <v>13</v>
      </c>
      <c r="V73" s="1" t="s">
        <v>84</v>
      </c>
      <c r="W73" s="29">
        <v>44927</v>
      </c>
      <c r="X73" s="24"/>
      <c r="Y73" s="24"/>
      <c r="AD73" s="26"/>
      <c r="AE73" s="26"/>
    </row>
    <row r="74" spans="1:31" ht="45" x14ac:dyDescent="0.25">
      <c r="A74" s="1">
        <v>74</v>
      </c>
      <c r="B74" s="69" t="str">
        <f t="shared" si="6"/>
        <v>Przedsiębiorstwo Wodociągów i Kanalizacji Sp. z o.o.</v>
      </c>
      <c r="C74" s="56" t="str">
        <f t="shared" si="7"/>
        <v>ul. Kochanowskiego 28, 82-400 Sztum</v>
      </c>
      <c r="D74" s="57" t="s">
        <v>89</v>
      </c>
      <c r="E74" s="57">
        <v>170148140</v>
      </c>
      <c r="F74" s="45" t="s">
        <v>87</v>
      </c>
      <c r="G74" s="45" t="s">
        <v>88</v>
      </c>
      <c r="H74" s="58" t="s">
        <v>115</v>
      </c>
      <c r="I74" s="57" t="s">
        <v>203</v>
      </c>
      <c r="J74" s="57">
        <v>11109150</v>
      </c>
      <c r="K74" s="59" t="s">
        <v>204</v>
      </c>
      <c r="L74" s="57">
        <v>3</v>
      </c>
      <c r="M74" s="57">
        <f t="shared" si="8"/>
        <v>115</v>
      </c>
      <c r="N74" s="57">
        <f t="shared" si="9"/>
        <v>173</v>
      </c>
      <c r="O74" s="57"/>
      <c r="P74" s="57">
        <v>288</v>
      </c>
      <c r="Q74" s="57">
        <f t="shared" si="10"/>
        <v>115</v>
      </c>
      <c r="R74" s="57">
        <f t="shared" si="11"/>
        <v>173</v>
      </c>
      <c r="S74" s="57"/>
      <c r="T74" s="57">
        <v>288</v>
      </c>
      <c r="U74" s="57" t="s">
        <v>13</v>
      </c>
      <c r="V74" s="1" t="s">
        <v>84</v>
      </c>
      <c r="W74" s="29">
        <v>44927</v>
      </c>
      <c r="X74" s="24"/>
      <c r="Y74" s="24"/>
      <c r="AD74" s="26"/>
      <c r="AE74" s="26"/>
    </row>
    <row r="75" spans="1:31" ht="45" x14ac:dyDescent="0.25">
      <c r="A75" s="1">
        <v>75</v>
      </c>
      <c r="B75" s="69" t="str">
        <f t="shared" si="6"/>
        <v>Przedsiębiorstwo Wodociągów i Kanalizacji Sp. z o.o.</v>
      </c>
      <c r="C75" s="56" t="str">
        <f t="shared" si="7"/>
        <v>ul. Kochanowskiego 28, 82-400 Sztum</v>
      </c>
      <c r="D75" s="57" t="s">
        <v>89</v>
      </c>
      <c r="E75" s="57">
        <v>170148140</v>
      </c>
      <c r="F75" s="45" t="s">
        <v>87</v>
      </c>
      <c r="G75" s="45" t="s">
        <v>88</v>
      </c>
      <c r="H75" s="58" t="s">
        <v>115</v>
      </c>
      <c r="I75" s="57" t="s">
        <v>205</v>
      </c>
      <c r="J75" s="57">
        <v>10945907</v>
      </c>
      <c r="K75" s="59" t="s">
        <v>206</v>
      </c>
      <c r="L75" s="57">
        <v>3</v>
      </c>
      <c r="M75" s="57">
        <f t="shared" si="8"/>
        <v>162</v>
      </c>
      <c r="N75" s="57">
        <f t="shared" si="9"/>
        <v>243</v>
      </c>
      <c r="O75" s="57"/>
      <c r="P75" s="57">
        <v>405</v>
      </c>
      <c r="Q75" s="57">
        <f t="shared" si="10"/>
        <v>162</v>
      </c>
      <c r="R75" s="57">
        <f t="shared" si="11"/>
        <v>243</v>
      </c>
      <c r="S75" s="57"/>
      <c r="T75" s="57">
        <v>405</v>
      </c>
      <c r="U75" s="57" t="s">
        <v>13</v>
      </c>
      <c r="V75" s="1" t="s">
        <v>84</v>
      </c>
      <c r="W75" s="29">
        <v>44927</v>
      </c>
      <c r="X75" s="24"/>
      <c r="Y75" s="24"/>
      <c r="AD75" s="26"/>
      <c r="AE75" s="26"/>
    </row>
    <row r="76" spans="1:31" ht="45" x14ac:dyDescent="0.25">
      <c r="A76" s="1">
        <v>76</v>
      </c>
      <c r="B76" s="69" t="str">
        <f t="shared" si="6"/>
        <v>Przedsiębiorstwo Wodociągów i Kanalizacji Sp. z o.o.</v>
      </c>
      <c r="C76" s="56" t="str">
        <f t="shared" si="7"/>
        <v>ul. Kochanowskiego 28, 82-400 Sztum</v>
      </c>
      <c r="D76" s="57" t="s">
        <v>89</v>
      </c>
      <c r="E76" s="57">
        <v>170148140</v>
      </c>
      <c r="F76" s="45" t="s">
        <v>87</v>
      </c>
      <c r="G76" s="45" t="s">
        <v>88</v>
      </c>
      <c r="H76" s="58" t="s">
        <v>115</v>
      </c>
      <c r="I76" s="57" t="s">
        <v>207</v>
      </c>
      <c r="J76" s="57">
        <v>10946788</v>
      </c>
      <c r="K76" s="59" t="s">
        <v>208</v>
      </c>
      <c r="L76" s="57">
        <v>3</v>
      </c>
      <c r="M76" s="57">
        <f t="shared" si="8"/>
        <v>180</v>
      </c>
      <c r="N76" s="57">
        <f t="shared" si="9"/>
        <v>270</v>
      </c>
      <c r="O76" s="57"/>
      <c r="P76" s="57">
        <v>450</v>
      </c>
      <c r="Q76" s="57">
        <f t="shared" si="10"/>
        <v>180</v>
      </c>
      <c r="R76" s="57">
        <f t="shared" si="11"/>
        <v>270</v>
      </c>
      <c r="S76" s="57"/>
      <c r="T76" s="57">
        <v>450</v>
      </c>
      <c r="U76" s="57" t="s">
        <v>13</v>
      </c>
      <c r="V76" s="1" t="s">
        <v>84</v>
      </c>
      <c r="W76" s="29">
        <v>44927</v>
      </c>
      <c r="X76" s="24"/>
      <c r="Y76" s="24"/>
      <c r="AD76" s="26"/>
      <c r="AE76" s="26"/>
    </row>
    <row r="77" spans="1:31" ht="45" x14ac:dyDescent="0.25">
      <c r="A77" s="1">
        <v>77</v>
      </c>
      <c r="B77" s="69" t="str">
        <f t="shared" si="6"/>
        <v>Przedsiębiorstwo Wodociągów i Kanalizacji Sp. z o.o.</v>
      </c>
      <c r="C77" s="56" t="str">
        <f t="shared" si="7"/>
        <v>ul. Kochanowskiego 28, 82-400 Sztum</v>
      </c>
      <c r="D77" s="57" t="s">
        <v>89</v>
      </c>
      <c r="E77" s="57">
        <v>170148140</v>
      </c>
      <c r="F77" s="45" t="s">
        <v>87</v>
      </c>
      <c r="G77" s="45" t="s">
        <v>88</v>
      </c>
      <c r="H77" s="58" t="s">
        <v>115</v>
      </c>
      <c r="I77" s="57" t="s">
        <v>209</v>
      </c>
      <c r="J77" s="57">
        <v>30123588</v>
      </c>
      <c r="K77" s="59" t="s">
        <v>210</v>
      </c>
      <c r="L77" s="57">
        <v>3</v>
      </c>
      <c r="M77" s="57">
        <f t="shared" si="8"/>
        <v>234</v>
      </c>
      <c r="N77" s="57">
        <f t="shared" si="9"/>
        <v>350</v>
      </c>
      <c r="O77" s="57"/>
      <c r="P77" s="57">
        <v>584</v>
      </c>
      <c r="Q77" s="57">
        <f t="shared" si="10"/>
        <v>234</v>
      </c>
      <c r="R77" s="57">
        <f t="shared" si="11"/>
        <v>350</v>
      </c>
      <c r="S77" s="57"/>
      <c r="T77" s="57">
        <v>584</v>
      </c>
      <c r="U77" s="57" t="s">
        <v>13</v>
      </c>
      <c r="V77" s="1" t="s">
        <v>84</v>
      </c>
      <c r="W77" s="29">
        <v>44927</v>
      </c>
      <c r="X77" s="24"/>
      <c r="Y77" s="24"/>
      <c r="AD77" s="26"/>
      <c r="AE77" s="26"/>
    </row>
    <row r="78" spans="1:31" ht="45" x14ac:dyDescent="0.25">
      <c r="A78" s="1">
        <v>78</v>
      </c>
      <c r="B78" s="69" t="str">
        <f t="shared" si="6"/>
        <v>Przedsiębiorstwo Wodociągów i Kanalizacji Sp. z o.o.</v>
      </c>
      <c r="C78" s="56" t="str">
        <f t="shared" si="7"/>
        <v>ul. Kochanowskiego 28, 82-400 Sztum</v>
      </c>
      <c r="D78" s="57" t="s">
        <v>89</v>
      </c>
      <c r="E78" s="57">
        <v>170148140</v>
      </c>
      <c r="F78" s="45" t="s">
        <v>87</v>
      </c>
      <c r="G78" s="45" t="s">
        <v>88</v>
      </c>
      <c r="H78" s="58" t="s">
        <v>115</v>
      </c>
      <c r="I78" s="57" t="s">
        <v>211</v>
      </c>
      <c r="J78" s="57">
        <v>10946921</v>
      </c>
      <c r="K78" s="59" t="s">
        <v>212</v>
      </c>
      <c r="L78" s="57">
        <v>3</v>
      </c>
      <c r="M78" s="57">
        <f t="shared" si="8"/>
        <v>194</v>
      </c>
      <c r="N78" s="57">
        <f t="shared" si="9"/>
        <v>292</v>
      </c>
      <c r="O78" s="57"/>
      <c r="P78" s="57">
        <v>486</v>
      </c>
      <c r="Q78" s="57">
        <f t="shared" si="10"/>
        <v>194</v>
      </c>
      <c r="R78" s="57">
        <f t="shared" si="11"/>
        <v>292</v>
      </c>
      <c r="S78" s="57"/>
      <c r="T78" s="57">
        <v>486</v>
      </c>
      <c r="U78" s="57" t="s">
        <v>13</v>
      </c>
      <c r="V78" s="1" t="s">
        <v>84</v>
      </c>
      <c r="W78" s="29">
        <v>44927</v>
      </c>
      <c r="X78" s="24"/>
      <c r="Y78" s="24"/>
      <c r="AD78" s="26"/>
      <c r="AE78" s="26"/>
    </row>
    <row r="79" spans="1:31" ht="45" x14ac:dyDescent="0.25">
      <c r="A79" s="1">
        <v>79</v>
      </c>
      <c r="B79" s="69" t="str">
        <f t="shared" si="6"/>
        <v>Przedsiębiorstwo Wodociągów i Kanalizacji Sp. z o.o.</v>
      </c>
      <c r="C79" s="56" t="str">
        <f t="shared" si="7"/>
        <v>ul. Kochanowskiego 28, 82-400 Sztum</v>
      </c>
      <c r="D79" s="57" t="s">
        <v>89</v>
      </c>
      <c r="E79" s="57">
        <v>170148140</v>
      </c>
      <c r="F79" s="45" t="s">
        <v>87</v>
      </c>
      <c r="G79" s="45" t="s">
        <v>88</v>
      </c>
      <c r="H79" s="58" t="s">
        <v>115</v>
      </c>
      <c r="I79" s="57" t="s">
        <v>213</v>
      </c>
      <c r="J79" s="57">
        <v>11080991</v>
      </c>
      <c r="K79" s="59" t="s">
        <v>214</v>
      </c>
      <c r="L79" s="57">
        <v>4</v>
      </c>
      <c r="M79" s="57">
        <f t="shared" si="8"/>
        <v>880</v>
      </c>
      <c r="N79" s="57">
        <f t="shared" si="9"/>
        <v>1321</v>
      </c>
      <c r="O79" s="57"/>
      <c r="P79" s="57">
        <v>2201</v>
      </c>
      <c r="Q79" s="57">
        <f t="shared" si="10"/>
        <v>880</v>
      </c>
      <c r="R79" s="57">
        <f t="shared" si="11"/>
        <v>1321</v>
      </c>
      <c r="S79" s="57"/>
      <c r="T79" s="57">
        <v>2201</v>
      </c>
      <c r="U79" s="57" t="s">
        <v>13</v>
      </c>
      <c r="V79" s="1" t="s">
        <v>84</v>
      </c>
      <c r="W79" s="29">
        <v>44927</v>
      </c>
      <c r="X79" s="24"/>
      <c r="Y79" s="24"/>
      <c r="AD79" s="26"/>
      <c r="AE79" s="26"/>
    </row>
    <row r="80" spans="1:31" ht="45" x14ac:dyDescent="0.25">
      <c r="A80" s="1">
        <v>80</v>
      </c>
      <c r="B80" s="69" t="str">
        <f t="shared" si="6"/>
        <v>Przedsiębiorstwo Wodociągów i Kanalizacji Sp. z o.o.</v>
      </c>
      <c r="C80" s="56" t="str">
        <f t="shared" si="7"/>
        <v>ul. Kochanowskiego 28, 82-400 Sztum</v>
      </c>
      <c r="D80" s="57" t="s">
        <v>89</v>
      </c>
      <c r="E80" s="57">
        <v>170148140</v>
      </c>
      <c r="F80" s="45" t="s">
        <v>87</v>
      </c>
      <c r="G80" s="45" t="s">
        <v>88</v>
      </c>
      <c r="H80" s="58" t="s">
        <v>115</v>
      </c>
      <c r="I80" s="57" t="s">
        <v>215</v>
      </c>
      <c r="J80" s="57">
        <v>10780479</v>
      </c>
      <c r="K80" s="59" t="s">
        <v>216</v>
      </c>
      <c r="L80" s="57">
        <v>10</v>
      </c>
      <c r="M80" s="57">
        <f t="shared" si="8"/>
        <v>5312</v>
      </c>
      <c r="N80" s="57">
        <f t="shared" si="9"/>
        <v>7968</v>
      </c>
      <c r="O80" s="57"/>
      <c r="P80" s="57">
        <v>13280</v>
      </c>
      <c r="Q80" s="57">
        <f t="shared" si="10"/>
        <v>5312</v>
      </c>
      <c r="R80" s="57">
        <f t="shared" si="11"/>
        <v>7968</v>
      </c>
      <c r="S80" s="57"/>
      <c r="T80" s="57">
        <v>13280</v>
      </c>
      <c r="U80" s="57" t="s">
        <v>13</v>
      </c>
      <c r="V80" s="1" t="s">
        <v>84</v>
      </c>
      <c r="W80" s="29">
        <v>44927</v>
      </c>
      <c r="X80" s="24"/>
      <c r="Y80" s="24"/>
      <c r="AD80" s="26"/>
      <c r="AE80" s="26"/>
    </row>
    <row r="81" spans="1:31" ht="45" x14ac:dyDescent="0.25">
      <c r="A81" s="1">
        <v>82</v>
      </c>
      <c r="B81" s="69" t="str">
        <f t="shared" si="6"/>
        <v>Przedsiębiorstwo Wodociągów i Kanalizacji Sp. z o.o.</v>
      </c>
      <c r="C81" s="56" t="str">
        <f t="shared" si="7"/>
        <v>ul. Kochanowskiego 28, 82-400 Sztum</v>
      </c>
      <c r="D81" s="57" t="s">
        <v>89</v>
      </c>
      <c r="E81" s="57">
        <v>170148140</v>
      </c>
      <c r="F81" s="45" t="s">
        <v>87</v>
      </c>
      <c r="G81" s="45" t="s">
        <v>88</v>
      </c>
      <c r="H81" s="58" t="s">
        <v>115</v>
      </c>
      <c r="I81" s="57" t="s">
        <v>217</v>
      </c>
      <c r="J81" s="57">
        <v>11093482</v>
      </c>
      <c r="K81" s="59" t="s">
        <v>218</v>
      </c>
      <c r="L81" s="57">
        <v>15</v>
      </c>
      <c r="M81" s="57">
        <f t="shared" si="8"/>
        <v>1880</v>
      </c>
      <c r="N81" s="57">
        <f t="shared" si="9"/>
        <v>2819</v>
      </c>
      <c r="O81" s="57"/>
      <c r="P81" s="57">
        <v>4699</v>
      </c>
      <c r="Q81" s="57">
        <f t="shared" si="10"/>
        <v>1880</v>
      </c>
      <c r="R81" s="57">
        <f t="shared" si="11"/>
        <v>2819</v>
      </c>
      <c r="S81" s="57"/>
      <c r="T81" s="57">
        <v>4699</v>
      </c>
      <c r="U81" s="57" t="s">
        <v>13</v>
      </c>
      <c r="V81" s="1" t="s">
        <v>84</v>
      </c>
      <c r="W81" s="29">
        <v>44927</v>
      </c>
      <c r="X81" s="24"/>
      <c r="Y81" s="24"/>
      <c r="AD81" s="26"/>
      <c r="AE81" s="26"/>
    </row>
    <row r="82" spans="1:31" ht="45" x14ac:dyDescent="0.25">
      <c r="A82" s="1">
        <v>83</v>
      </c>
      <c r="B82" s="69" t="str">
        <f t="shared" si="6"/>
        <v>Przedsiębiorstwo Wodociągów i Kanalizacji Sp. z o.o.</v>
      </c>
      <c r="C82" s="56" t="str">
        <f t="shared" si="7"/>
        <v>ul. Kochanowskiego 28, 82-400 Sztum</v>
      </c>
      <c r="D82" s="57" t="s">
        <v>89</v>
      </c>
      <c r="E82" s="57">
        <v>170148140</v>
      </c>
      <c r="F82" s="45" t="s">
        <v>87</v>
      </c>
      <c r="G82" s="45" t="s">
        <v>88</v>
      </c>
      <c r="H82" s="58" t="s">
        <v>115</v>
      </c>
      <c r="I82" s="57" t="s">
        <v>219</v>
      </c>
      <c r="J82" s="57">
        <v>10944357</v>
      </c>
      <c r="K82" s="59" t="s">
        <v>220</v>
      </c>
      <c r="L82" s="57">
        <v>10</v>
      </c>
      <c r="M82" s="57">
        <f t="shared" si="8"/>
        <v>702</v>
      </c>
      <c r="N82" s="57">
        <f t="shared" si="9"/>
        <v>1054</v>
      </c>
      <c r="O82" s="57"/>
      <c r="P82" s="57">
        <v>1756</v>
      </c>
      <c r="Q82" s="57">
        <f t="shared" si="10"/>
        <v>702</v>
      </c>
      <c r="R82" s="57">
        <f t="shared" si="11"/>
        <v>1054</v>
      </c>
      <c r="S82" s="57"/>
      <c r="T82" s="57">
        <v>1756</v>
      </c>
      <c r="U82" s="57" t="s">
        <v>13</v>
      </c>
      <c r="V82" s="1" t="s">
        <v>84</v>
      </c>
      <c r="W82" s="29">
        <v>44927</v>
      </c>
      <c r="X82" s="24"/>
      <c r="Y82" s="24"/>
      <c r="AD82" s="26"/>
      <c r="AE82" s="26"/>
    </row>
    <row r="83" spans="1:31" ht="45" x14ac:dyDescent="0.25">
      <c r="A83" s="1">
        <v>84</v>
      </c>
      <c r="B83" s="69" t="str">
        <f t="shared" si="6"/>
        <v>Przedsiębiorstwo Wodociągów i Kanalizacji Sp. z o.o.</v>
      </c>
      <c r="C83" s="56" t="str">
        <f t="shared" si="7"/>
        <v>ul. Kochanowskiego 28, 82-400 Sztum</v>
      </c>
      <c r="D83" s="57" t="s">
        <v>89</v>
      </c>
      <c r="E83" s="57">
        <v>170148140</v>
      </c>
      <c r="F83" s="45" t="s">
        <v>87</v>
      </c>
      <c r="G83" s="45" t="s">
        <v>88</v>
      </c>
      <c r="H83" s="58" t="s">
        <v>115</v>
      </c>
      <c r="I83" s="57" t="s">
        <v>221</v>
      </c>
      <c r="J83" s="57">
        <v>10783315</v>
      </c>
      <c r="K83" s="59" t="s">
        <v>222</v>
      </c>
      <c r="L83" s="57">
        <v>15</v>
      </c>
      <c r="M83" s="57">
        <f t="shared" si="8"/>
        <v>11370</v>
      </c>
      <c r="N83" s="57">
        <f t="shared" si="9"/>
        <v>17056</v>
      </c>
      <c r="O83" s="57"/>
      <c r="P83" s="57">
        <v>28426</v>
      </c>
      <c r="Q83" s="57">
        <f t="shared" si="10"/>
        <v>11370</v>
      </c>
      <c r="R83" s="57">
        <f t="shared" si="11"/>
        <v>17056</v>
      </c>
      <c r="S83" s="57"/>
      <c r="T83" s="57">
        <v>28426</v>
      </c>
      <c r="U83" s="57" t="s">
        <v>13</v>
      </c>
      <c r="V83" s="1" t="s">
        <v>84</v>
      </c>
      <c r="W83" s="29">
        <v>44927</v>
      </c>
      <c r="X83" s="24"/>
      <c r="Y83" s="24"/>
      <c r="AD83" s="26"/>
      <c r="AE83" s="26"/>
    </row>
    <row r="84" spans="1:31" ht="45" x14ac:dyDescent="0.25">
      <c r="A84" s="1">
        <v>85</v>
      </c>
      <c r="B84" s="69" t="str">
        <f t="shared" si="6"/>
        <v>Przedsiębiorstwo Wodociągów i Kanalizacji Sp. z o.o.</v>
      </c>
      <c r="C84" s="56" t="str">
        <f t="shared" si="7"/>
        <v>ul. Kochanowskiego 28, 82-400 Sztum</v>
      </c>
      <c r="D84" s="57" t="s">
        <v>89</v>
      </c>
      <c r="E84" s="57">
        <v>170148140</v>
      </c>
      <c r="F84" s="45" t="s">
        <v>87</v>
      </c>
      <c r="G84" s="45" t="s">
        <v>88</v>
      </c>
      <c r="H84" s="58" t="s">
        <v>115</v>
      </c>
      <c r="I84" s="57" t="s">
        <v>223</v>
      </c>
      <c r="J84" s="57">
        <v>11079491</v>
      </c>
      <c r="K84" s="59" t="s">
        <v>224</v>
      </c>
      <c r="L84" s="57">
        <v>7</v>
      </c>
      <c r="M84" s="57">
        <f t="shared" si="8"/>
        <v>209</v>
      </c>
      <c r="N84" s="57">
        <f t="shared" si="9"/>
        <v>314</v>
      </c>
      <c r="O84" s="57"/>
      <c r="P84" s="57">
        <v>523</v>
      </c>
      <c r="Q84" s="57">
        <f t="shared" si="10"/>
        <v>209</v>
      </c>
      <c r="R84" s="57">
        <f t="shared" si="11"/>
        <v>314</v>
      </c>
      <c r="S84" s="57"/>
      <c r="T84" s="57">
        <v>523</v>
      </c>
      <c r="U84" s="57" t="s">
        <v>13</v>
      </c>
      <c r="V84" s="1" t="s">
        <v>84</v>
      </c>
      <c r="W84" s="29">
        <v>44927</v>
      </c>
      <c r="X84" s="24"/>
      <c r="Y84" s="24"/>
      <c r="AD84" s="26"/>
      <c r="AE84" s="26"/>
    </row>
    <row r="85" spans="1:31" ht="45" x14ac:dyDescent="0.25">
      <c r="A85" s="1">
        <v>86</v>
      </c>
      <c r="B85" s="69" t="str">
        <f t="shared" si="6"/>
        <v>Przedsiębiorstwo Wodociągów i Kanalizacji Sp. z o.o.</v>
      </c>
      <c r="C85" s="56" t="str">
        <f t="shared" si="7"/>
        <v>ul. Kochanowskiego 28, 82-400 Sztum</v>
      </c>
      <c r="D85" s="57" t="s">
        <v>89</v>
      </c>
      <c r="E85" s="57">
        <v>170148140</v>
      </c>
      <c r="F85" s="45" t="s">
        <v>87</v>
      </c>
      <c r="G85" s="45" t="s">
        <v>88</v>
      </c>
      <c r="H85" s="58" t="s">
        <v>115</v>
      </c>
      <c r="I85" s="57" t="s">
        <v>225</v>
      </c>
      <c r="J85" s="57">
        <v>10783446</v>
      </c>
      <c r="K85" s="59" t="s">
        <v>226</v>
      </c>
      <c r="L85" s="57">
        <v>16.5</v>
      </c>
      <c r="M85" s="57">
        <f t="shared" si="8"/>
        <v>3009</v>
      </c>
      <c r="N85" s="57">
        <f t="shared" si="9"/>
        <v>4513</v>
      </c>
      <c r="O85" s="57"/>
      <c r="P85" s="57">
        <v>7522</v>
      </c>
      <c r="Q85" s="57">
        <f t="shared" si="10"/>
        <v>3009</v>
      </c>
      <c r="R85" s="57">
        <f t="shared" si="11"/>
        <v>4513</v>
      </c>
      <c r="S85" s="57"/>
      <c r="T85" s="57">
        <v>7522</v>
      </c>
      <c r="U85" s="57" t="s">
        <v>13</v>
      </c>
      <c r="V85" s="1" t="s">
        <v>84</v>
      </c>
      <c r="W85" s="29">
        <v>44927</v>
      </c>
      <c r="X85" s="24"/>
      <c r="Y85" s="24"/>
      <c r="AD85" s="26"/>
      <c r="AE85" s="26"/>
    </row>
    <row r="86" spans="1:31" ht="45" x14ac:dyDescent="0.25">
      <c r="A86" s="1">
        <v>87</v>
      </c>
      <c r="B86" s="69" t="str">
        <f t="shared" ref="B86:C148" si="12">F86</f>
        <v>Przedsiębiorstwo Wodociągów i Kanalizacji Sp. z o.o.</v>
      </c>
      <c r="C86" s="56" t="str">
        <f t="shared" si="12"/>
        <v>ul. Kochanowskiego 28, 82-400 Sztum</v>
      </c>
      <c r="D86" s="57" t="s">
        <v>89</v>
      </c>
      <c r="E86" s="57">
        <v>170148140</v>
      </c>
      <c r="F86" s="45" t="s">
        <v>87</v>
      </c>
      <c r="G86" s="45" t="s">
        <v>88</v>
      </c>
      <c r="H86" s="58" t="s">
        <v>115</v>
      </c>
      <c r="I86" s="57" t="s">
        <v>227</v>
      </c>
      <c r="J86" s="57">
        <v>10840138</v>
      </c>
      <c r="K86" s="59" t="s">
        <v>228</v>
      </c>
      <c r="L86" s="57">
        <v>16.5</v>
      </c>
      <c r="M86" s="57">
        <f t="shared" si="8"/>
        <v>1862</v>
      </c>
      <c r="N86" s="57">
        <f t="shared" si="9"/>
        <v>2794</v>
      </c>
      <c r="O86" s="57"/>
      <c r="P86" s="57">
        <v>4656</v>
      </c>
      <c r="Q86" s="57">
        <f t="shared" si="10"/>
        <v>1862</v>
      </c>
      <c r="R86" s="57">
        <f t="shared" si="11"/>
        <v>2794</v>
      </c>
      <c r="S86" s="57"/>
      <c r="T86" s="57">
        <v>4656</v>
      </c>
      <c r="U86" s="57" t="s">
        <v>13</v>
      </c>
      <c r="V86" s="1" t="s">
        <v>84</v>
      </c>
      <c r="W86" s="29">
        <v>44927</v>
      </c>
      <c r="X86" s="24"/>
      <c r="Y86" s="24"/>
      <c r="AD86" s="26"/>
      <c r="AE86" s="26"/>
    </row>
    <row r="87" spans="1:31" ht="45" x14ac:dyDescent="0.25">
      <c r="A87" s="1">
        <v>88</v>
      </c>
      <c r="B87" s="69" t="str">
        <f t="shared" si="12"/>
        <v>Przedsiębiorstwo Wodociągów i Kanalizacji Sp. z o.o.</v>
      </c>
      <c r="C87" s="56" t="str">
        <f t="shared" si="12"/>
        <v>ul. Kochanowskiego 28, 82-400 Sztum</v>
      </c>
      <c r="D87" s="57" t="s">
        <v>89</v>
      </c>
      <c r="E87" s="57">
        <v>170148140</v>
      </c>
      <c r="F87" s="45" t="s">
        <v>87</v>
      </c>
      <c r="G87" s="45" t="s">
        <v>88</v>
      </c>
      <c r="H87" s="58" t="s">
        <v>115</v>
      </c>
      <c r="I87" s="57" t="s">
        <v>229</v>
      </c>
      <c r="J87" s="57">
        <v>397357</v>
      </c>
      <c r="K87" s="59" t="s">
        <v>230</v>
      </c>
      <c r="L87" s="57">
        <v>160</v>
      </c>
      <c r="M87" s="57">
        <f>ROUND(P87*0.2,0)</f>
        <v>158441</v>
      </c>
      <c r="N87" s="57">
        <f>ROUND(P87*0.15,0)</f>
        <v>118831</v>
      </c>
      <c r="O87" s="57">
        <f>P87-M87-N87</f>
        <v>514933</v>
      </c>
      <c r="P87" s="57">
        <v>792205</v>
      </c>
      <c r="Q87" s="57">
        <f>ROUND(T87*0.2,0)</f>
        <v>158441</v>
      </c>
      <c r="R87" s="57">
        <f>ROUND(T87*0.15,0)</f>
        <v>118831</v>
      </c>
      <c r="S87" s="57">
        <f>T87-Q87-R87</f>
        <v>514933</v>
      </c>
      <c r="T87" s="57">
        <v>792205</v>
      </c>
      <c r="U87" s="57" t="s">
        <v>92</v>
      </c>
      <c r="V87" s="1" t="s">
        <v>84</v>
      </c>
      <c r="W87" s="29">
        <v>44927</v>
      </c>
      <c r="X87" s="24"/>
      <c r="Y87" s="24"/>
      <c r="AD87" s="26"/>
      <c r="AE87" s="26"/>
    </row>
    <row r="88" spans="1:31" ht="45" x14ac:dyDescent="0.25">
      <c r="A88" s="1">
        <v>89</v>
      </c>
      <c r="B88" s="69" t="str">
        <f t="shared" si="12"/>
        <v>Przedsiębiorstwo Wodociągów i Kanalizacji Sp. z o.o.</v>
      </c>
      <c r="C88" s="56" t="str">
        <f t="shared" si="12"/>
        <v>ul. Kochanowskiego 28, 82-400 Sztum</v>
      </c>
      <c r="D88" s="57" t="s">
        <v>89</v>
      </c>
      <c r="E88" s="57">
        <v>170148140</v>
      </c>
      <c r="F88" s="45" t="s">
        <v>87</v>
      </c>
      <c r="G88" s="45" t="s">
        <v>88</v>
      </c>
      <c r="H88" s="58" t="s">
        <v>115</v>
      </c>
      <c r="I88" s="57" t="s">
        <v>231</v>
      </c>
      <c r="J88" s="57">
        <v>30123332</v>
      </c>
      <c r="K88" s="59" t="s">
        <v>232</v>
      </c>
      <c r="L88" s="57">
        <v>6.5</v>
      </c>
      <c r="M88" s="57">
        <f t="shared" ref="M88:M104" si="13">ROUND(P88*0.4,0)</f>
        <v>250</v>
      </c>
      <c r="N88" s="57">
        <f t="shared" ref="N88:N104" si="14">P88-M88</f>
        <v>375</v>
      </c>
      <c r="O88" s="57"/>
      <c r="P88" s="57">
        <v>625</v>
      </c>
      <c r="Q88" s="57">
        <f t="shared" ref="Q88:Q104" si="15">ROUND(T88*0.4,0)</f>
        <v>250</v>
      </c>
      <c r="R88" s="57">
        <f t="shared" ref="R88:R104" si="16">T88-Q88</f>
        <v>375</v>
      </c>
      <c r="S88" s="57"/>
      <c r="T88" s="57">
        <v>625</v>
      </c>
      <c r="U88" s="57" t="s">
        <v>100</v>
      </c>
      <c r="V88" s="1" t="s">
        <v>84</v>
      </c>
      <c r="W88" s="29">
        <v>44927</v>
      </c>
      <c r="X88" s="24"/>
      <c r="Y88" s="24"/>
      <c r="AD88" s="26"/>
      <c r="AE88" s="26"/>
    </row>
    <row r="89" spans="1:31" ht="45" x14ac:dyDescent="0.25">
      <c r="A89" s="1">
        <v>91</v>
      </c>
      <c r="B89" s="69" t="str">
        <f t="shared" si="12"/>
        <v>Przedsiębiorstwo Wodociągów i Kanalizacji Sp. z o.o.</v>
      </c>
      <c r="C89" s="56" t="str">
        <f t="shared" si="12"/>
        <v>ul. Kochanowskiego 28, 82-400 Sztum</v>
      </c>
      <c r="D89" s="57" t="s">
        <v>89</v>
      </c>
      <c r="E89" s="57">
        <v>170148140</v>
      </c>
      <c r="F89" s="45" t="s">
        <v>87</v>
      </c>
      <c r="G89" s="45" t="s">
        <v>88</v>
      </c>
      <c r="H89" s="58" t="s">
        <v>115</v>
      </c>
      <c r="I89" s="57" t="s">
        <v>233</v>
      </c>
      <c r="J89" s="57">
        <v>11093964</v>
      </c>
      <c r="K89" s="59" t="s">
        <v>234</v>
      </c>
      <c r="L89" s="57">
        <v>1</v>
      </c>
      <c r="M89" s="57">
        <f t="shared" si="13"/>
        <v>204</v>
      </c>
      <c r="N89" s="57">
        <f t="shared" si="14"/>
        <v>307</v>
      </c>
      <c r="O89" s="57"/>
      <c r="P89" s="57">
        <v>511</v>
      </c>
      <c r="Q89" s="57">
        <f t="shared" si="15"/>
        <v>204</v>
      </c>
      <c r="R89" s="57">
        <f t="shared" si="16"/>
        <v>307</v>
      </c>
      <c r="S89" s="57"/>
      <c r="T89" s="57">
        <v>511</v>
      </c>
      <c r="U89" s="57" t="s">
        <v>100</v>
      </c>
      <c r="V89" s="1" t="s">
        <v>84</v>
      </c>
      <c r="W89" s="29">
        <v>44927</v>
      </c>
      <c r="X89" s="24"/>
      <c r="Y89" s="24"/>
      <c r="AD89" s="26"/>
      <c r="AE89" s="26"/>
    </row>
    <row r="90" spans="1:31" ht="45" x14ac:dyDescent="0.25">
      <c r="A90" s="1">
        <v>92</v>
      </c>
      <c r="B90" s="69" t="str">
        <f t="shared" si="12"/>
        <v>Przedsiębiorstwo Wodociągów i Kanalizacji Sp. z o.o.</v>
      </c>
      <c r="C90" s="56" t="str">
        <f t="shared" si="12"/>
        <v>ul. Kochanowskiego 28, 82-400 Sztum</v>
      </c>
      <c r="D90" s="57" t="s">
        <v>89</v>
      </c>
      <c r="E90" s="57">
        <v>170148140</v>
      </c>
      <c r="F90" s="45" t="s">
        <v>87</v>
      </c>
      <c r="G90" s="45" t="s">
        <v>88</v>
      </c>
      <c r="H90" s="58" t="s">
        <v>115</v>
      </c>
      <c r="I90" s="57" t="s">
        <v>235</v>
      </c>
      <c r="J90" s="57">
        <v>10776445</v>
      </c>
      <c r="K90" s="59" t="s">
        <v>236</v>
      </c>
      <c r="L90" s="57">
        <v>11</v>
      </c>
      <c r="M90" s="57">
        <f t="shared" si="13"/>
        <v>2192</v>
      </c>
      <c r="N90" s="57">
        <f t="shared" si="14"/>
        <v>3289</v>
      </c>
      <c r="O90" s="57"/>
      <c r="P90" s="57">
        <v>5481</v>
      </c>
      <c r="Q90" s="57">
        <f t="shared" si="15"/>
        <v>2192</v>
      </c>
      <c r="R90" s="57">
        <f t="shared" si="16"/>
        <v>3289</v>
      </c>
      <c r="S90" s="57"/>
      <c r="T90" s="57">
        <v>5481</v>
      </c>
      <c r="U90" s="57" t="s">
        <v>100</v>
      </c>
      <c r="V90" s="1" t="s">
        <v>84</v>
      </c>
      <c r="W90" s="29">
        <v>44927</v>
      </c>
      <c r="X90" s="24"/>
      <c r="Y90" s="24"/>
    </row>
    <row r="91" spans="1:31" ht="45" x14ac:dyDescent="0.25">
      <c r="A91" s="1">
        <v>93</v>
      </c>
      <c r="B91" s="69" t="str">
        <f t="shared" si="12"/>
        <v>Przedsiębiorstwo Wodociągów i Kanalizacji Sp. z o.o.</v>
      </c>
      <c r="C91" s="56" t="str">
        <f t="shared" si="12"/>
        <v>ul. Kochanowskiego 28, 82-400 Sztum</v>
      </c>
      <c r="D91" s="57" t="s">
        <v>89</v>
      </c>
      <c r="E91" s="57">
        <v>170148140</v>
      </c>
      <c r="F91" s="45" t="s">
        <v>87</v>
      </c>
      <c r="G91" s="45" t="s">
        <v>88</v>
      </c>
      <c r="H91" s="58" t="s">
        <v>115</v>
      </c>
      <c r="I91" s="57" t="s">
        <v>237</v>
      </c>
      <c r="J91" s="57">
        <v>10805407</v>
      </c>
      <c r="K91" s="59" t="s">
        <v>238</v>
      </c>
      <c r="L91" s="57">
        <v>2.5</v>
      </c>
      <c r="M91" s="57">
        <f t="shared" si="13"/>
        <v>72</v>
      </c>
      <c r="N91" s="57">
        <f t="shared" si="14"/>
        <v>108</v>
      </c>
      <c r="O91" s="57"/>
      <c r="P91" s="57">
        <v>180</v>
      </c>
      <c r="Q91" s="57">
        <f t="shared" si="15"/>
        <v>72</v>
      </c>
      <c r="R91" s="57">
        <f t="shared" si="16"/>
        <v>108</v>
      </c>
      <c r="S91" s="57"/>
      <c r="T91" s="57">
        <v>180</v>
      </c>
      <c r="U91" s="57" t="s">
        <v>100</v>
      </c>
      <c r="V91" s="1" t="s">
        <v>84</v>
      </c>
      <c r="W91" s="29">
        <v>44927</v>
      </c>
      <c r="X91" s="24"/>
      <c r="Y91" s="24"/>
    </row>
    <row r="92" spans="1:31" ht="45" x14ac:dyDescent="0.25">
      <c r="A92" s="1">
        <v>94</v>
      </c>
      <c r="B92" s="69" t="str">
        <f t="shared" si="12"/>
        <v>Przedsiębiorstwo Wodociągów i Kanalizacji Sp. z o.o.</v>
      </c>
      <c r="C92" s="56" t="str">
        <f t="shared" si="12"/>
        <v>ul. Kochanowskiego 28, 82-400 Sztum</v>
      </c>
      <c r="D92" s="57" t="s">
        <v>89</v>
      </c>
      <c r="E92" s="57">
        <v>170148140</v>
      </c>
      <c r="F92" s="45" t="s">
        <v>87</v>
      </c>
      <c r="G92" s="45" t="s">
        <v>88</v>
      </c>
      <c r="H92" s="58" t="s">
        <v>115</v>
      </c>
      <c r="I92" s="57" t="s">
        <v>239</v>
      </c>
      <c r="J92" s="57">
        <v>11006320</v>
      </c>
      <c r="K92" s="59" t="s">
        <v>240</v>
      </c>
      <c r="L92" s="57">
        <v>2.5</v>
      </c>
      <c r="M92" s="57">
        <f t="shared" si="13"/>
        <v>36</v>
      </c>
      <c r="N92" s="57">
        <f t="shared" si="14"/>
        <v>54</v>
      </c>
      <c r="O92" s="57"/>
      <c r="P92" s="57">
        <v>90</v>
      </c>
      <c r="Q92" s="57">
        <f t="shared" si="15"/>
        <v>36</v>
      </c>
      <c r="R92" s="57">
        <f t="shared" si="16"/>
        <v>54</v>
      </c>
      <c r="S92" s="57"/>
      <c r="T92" s="57">
        <v>90</v>
      </c>
      <c r="U92" s="57" t="s">
        <v>100</v>
      </c>
      <c r="V92" s="1" t="s">
        <v>84</v>
      </c>
      <c r="W92" s="29">
        <v>44927</v>
      </c>
      <c r="X92" s="24"/>
      <c r="Y92" s="24"/>
    </row>
    <row r="93" spans="1:31" ht="45" x14ac:dyDescent="0.25">
      <c r="A93" s="1">
        <v>95</v>
      </c>
      <c r="B93" s="69" t="str">
        <f t="shared" si="12"/>
        <v>Przedsiębiorstwo Wodociągów i Kanalizacji Sp. z o.o.</v>
      </c>
      <c r="C93" s="56" t="str">
        <f t="shared" si="12"/>
        <v>ul. Kochanowskiego 28, 82-400 Sztum</v>
      </c>
      <c r="D93" s="57" t="s">
        <v>89</v>
      </c>
      <c r="E93" s="57">
        <v>170148140</v>
      </c>
      <c r="F93" s="45" t="s">
        <v>87</v>
      </c>
      <c r="G93" s="45" t="s">
        <v>88</v>
      </c>
      <c r="H93" s="58" t="s">
        <v>115</v>
      </c>
      <c r="I93" s="57" t="s">
        <v>241</v>
      </c>
      <c r="J93" s="57">
        <v>10801174</v>
      </c>
      <c r="K93" s="59" t="s">
        <v>242</v>
      </c>
      <c r="L93" s="57">
        <v>2.5</v>
      </c>
      <c r="M93" s="57">
        <f t="shared" si="13"/>
        <v>36</v>
      </c>
      <c r="N93" s="57">
        <f t="shared" si="14"/>
        <v>54</v>
      </c>
      <c r="O93" s="57"/>
      <c r="P93" s="57">
        <v>90</v>
      </c>
      <c r="Q93" s="57">
        <f t="shared" si="15"/>
        <v>36</v>
      </c>
      <c r="R93" s="57">
        <f t="shared" si="16"/>
        <v>54</v>
      </c>
      <c r="S93" s="57"/>
      <c r="T93" s="57">
        <v>90</v>
      </c>
      <c r="U93" s="57" t="s">
        <v>100</v>
      </c>
      <c r="V93" s="1" t="s">
        <v>84</v>
      </c>
      <c r="W93" s="29">
        <v>44927</v>
      </c>
      <c r="X93" s="24"/>
      <c r="Y93" s="24"/>
    </row>
    <row r="94" spans="1:31" ht="45" x14ac:dyDescent="0.25">
      <c r="A94" s="1">
        <v>96</v>
      </c>
      <c r="B94" s="69" t="str">
        <f t="shared" si="12"/>
        <v>Przedsiębiorstwo Wodociągów i Kanalizacji Sp. z o.o.</v>
      </c>
      <c r="C94" s="56" t="str">
        <f t="shared" si="12"/>
        <v>ul. Kochanowskiego 28, 82-400 Sztum</v>
      </c>
      <c r="D94" s="57" t="s">
        <v>89</v>
      </c>
      <c r="E94" s="57">
        <v>170148140</v>
      </c>
      <c r="F94" s="45" t="s">
        <v>87</v>
      </c>
      <c r="G94" s="45" t="s">
        <v>88</v>
      </c>
      <c r="H94" s="58" t="s">
        <v>115</v>
      </c>
      <c r="I94" s="57" t="s">
        <v>243</v>
      </c>
      <c r="J94" s="57">
        <v>11132832</v>
      </c>
      <c r="K94" s="59" t="s">
        <v>244</v>
      </c>
      <c r="L94" s="57">
        <v>2.5</v>
      </c>
      <c r="M94" s="57">
        <f t="shared" si="13"/>
        <v>36</v>
      </c>
      <c r="N94" s="57">
        <f t="shared" si="14"/>
        <v>54</v>
      </c>
      <c r="O94" s="57"/>
      <c r="P94" s="57">
        <v>90</v>
      </c>
      <c r="Q94" s="57">
        <f t="shared" si="15"/>
        <v>36</v>
      </c>
      <c r="R94" s="57">
        <f t="shared" si="16"/>
        <v>54</v>
      </c>
      <c r="S94" s="57"/>
      <c r="T94" s="57">
        <v>90</v>
      </c>
      <c r="U94" s="57" t="s">
        <v>100</v>
      </c>
      <c r="V94" s="1" t="s">
        <v>84</v>
      </c>
      <c r="W94" s="29">
        <v>44927</v>
      </c>
      <c r="X94" s="24"/>
      <c r="Y94" s="24"/>
    </row>
    <row r="95" spans="1:31" ht="45" x14ac:dyDescent="0.25">
      <c r="A95" s="1">
        <v>97</v>
      </c>
      <c r="B95" s="69" t="str">
        <f t="shared" si="12"/>
        <v>Przedsiębiorstwo Wodociągów i Kanalizacji Sp. z o.o.</v>
      </c>
      <c r="C95" s="56" t="str">
        <f t="shared" si="12"/>
        <v>ul. Kochanowskiego 28, 82-400 Sztum</v>
      </c>
      <c r="D95" s="57" t="s">
        <v>89</v>
      </c>
      <c r="E95" s="57">
        <v>170148140</v>
      </c>
      <c r="F95" s="45" t="s">
        <v>87</v>
      </c>
      <c r="G95" s="45" t="s">
        <v>88</v>
      </c>
      <c r="H95" s="58" t="s">
        <v>115</v>
      </c>
      <c r="I95" s="57" t="s">
        <v>245</v>
      </c>
      <c r="J95" s="57">
        <v>10866413</v>
      </c>
      <c r="K95" s="59" t="s">
        <v>246</v>
      </c>
      <c r="L95" s="57">
        <v>2.5</v>
      </c>
      <c r="M95" s="57">
        <f t="shared" si="13"/>
        <v>36</v>
      </c>
      <c r="N95" s="57">
        <f t="shared" si="14"/>
        <v>54</v>
      </c>
      <c r="O95" s="57"/>
      <c r="P95" s="57">
        <v>90</v>
      </c>
      <c r="Q95" s="57">
        <f t="shared" si="15"/>
        <v>36</v>
      </c>
      <c r="R95" s="57">
        <f t="shared" si="16"/>
        <v>54</v>
      </c>
      <c r="S95" s="57"/>
      <c r="T95" s="57">
        <v>90</v>
      </c>
      <c r="U95" s="57" t="s">
        <v>100</v>
      </c>
      <c r="V95" s="1" t="s">
        <v>84</v>
      </c>
      <c r="W95" s="29">
        <v>44927</v>
      </c>
      <c r="X95" s="24"/>
      <c r="Y95" s="24"/>
    </row>
    <row r="96" spans="1:31" ht="45" x14ac:dyDescent="0.25">
      <c r="A96" s="1">
        <v>98</v>
      </c>
      <c r="B96" s="69" t="str">
        <f t="shared" si="12"/>
        <v>Przedsiębiorstwo Wodociągów i Kanalizacji Sp. z o.o.</v>
      </c>
      <c r="C96" s="56" t="str">
        <f t="shared" si="12"/>
        <v>ul. Kochanowskiego 28, 82-400 Sztum</v>
      </c>
      <c r="D96" s="57" t="s">
        <v>89</v>
      </c>
      <c r="E96" s="57">
        <v>170148140</v>
      </c>
      <c r="F96" s="45" t="s">
        <v>87</v>
      </c>
      <c r="G96" s="45" t="s">
        <v>88</v>
      </c>
      <c r="H96" s="58" t="s">
        <v>115</v>
      </c>
      <c r="I96" s="57" t="s">
        <v>247</v>
      </c>
      <c r="J96" s="57">
        <v>10791099</v>
      </c>
      <c r="K96" s="59" t="s">
        <v>248</v>
      </c>
      <c r="L96" s="57">
        <v>2.5</v>
      </c>
      <c r="M96" s="57">
        <f t="shared" si="13"/>
        <v>36</v>
      </c>
      <c r="N96" s="57">
        <f t="shared" si="14"/>
        <v>54</v>
      </c>
      <c r="O96" s="57"/>
      <c r="P96" s="57">
        <v>90</v>
      </c>
      <c r="Q96" s="57">
        <f t="shared" si="15"/>
        <v>36</v>
      </c>
      <c r="R96" s="57">
        <f t="shared" si="16"/>
        <v>54</v>
      </c>
      <c r="S96" s="57"/>
      <c r="T96" s="57">
        <v>90</v>
      </c>
      <c r="U96" s="57" t="s">
        <v>100</v>
      </c>
      <c r="V96" s="1" t="s">
        <v>84</v>
      </c>
      <c r="W96" s="29">
        <v>44927</v>
      </c>
      <c r="X96" s="24"/>
      <c r="Y96" s="24"/>
    </row>
    <row r="97" spans="1:25" ht="45" x14ac:dyDescent="0.25">
      <c r="A97" s="1">
        <v>99</v>
      </c>
      <c r="B97" s="69" t="str">
        <f t="shared" si="12"/>
        <v>Przedsiębiorstwo Wodociągów i Kanalizacji Sp. z o.o.</v>
      </c>
      <c r="C97" s="56" t="str">
        <f t="shared" si="12"/>
        <v>ul. Kochanowskiego 28, 82-400 Sztum</v>
      </c>
      <c r="D97" s="57" t="s">
        <v>89</v>
      </c>
      <c r="E97" s="57">
        <v>170148140</v>
      </c>
      <c r="F97" s="45" t="s">
        <v>87</v>
      </c>
      <c r="G97" s="45" t="s">
        <v>88</v>
      </c>
      <c r="H97" s="58" t="s">
        <v>115</v>
      </c>
      <c r="I97" s="57" t="s">
        <v>249</v>
      </c>
      <c r="J97" s="57">
        <v>11132644</v>
      </c>
      <c r="K97" s="59" t="s">
        <v>250</v>
      </c>
      <c r="L97" s="57">
        <v>2.5</v>
      </c>
      <c r="M97" s="57">
        <f t="shared" si="13"/>
        <v>36</v>
      </c>
      <c r="N97" s="57">
        <f t="shared" si="14"/>
        <v>54</v>
      </c>
      <c r="O97" s="57"/>
      <c r="P97" s="57">
        <v>90</v>
      </c>
      <c r="Q97" s="57">
        <f t="shared" si="15"/>
        <v>36</v>
      </c>
      <c r="R97" s="57">
        <f t="shared" si="16"/>
        <v>54</v>
      </c>
      <c r="S97" s="57"/>
      <c r="T97" s="57">
        <v>90</v>
      </c>
      <c r="U97" s="57" t="s">
        <v>100</v>
      </c>
      <c r="V97" s="1" t="s">
        <v>84</v>
      </c>
      <c r="W97" s="29">
        <v>44927</v>
      </c>
      <c r="X97" s="24"/>
      <c r="Y97" s="24"/>
    </row>
    <row r="98" spans="1:25" ht="45" x14ac:dyDescent="0.25">
      <c r="A98" s="1">
        <v>100</v>
      </c>
      <c r="B98" s="69" t="str">
        <f t="shared" si="12"/>
        <v>Przedsiębiorstwo Wodociągów i Kanalizacji Sp. z o.o.</v>
      </c>
      <c r="C98" s="56" t="str">
        <f t="shared" si="12"/>
        <v>ul. Kochanowskiego 28, 82-400 Sztum</v>
      </c>
      <c r="D98" s="57" t="s">
        <v>89</v>
      </c>
      <c r="E98" s="57">
        <v>170148140</v>
      </c>
      <c r="F98" s="45" t="s">
        <v>87</v>
      </c>
      <c r="G98" s="45" t="s">
        <v>88</v>
      </c>
      <c r="H98" s="58" t="s">
        <v>115</v>
      </c>
      <c r="I98" s="57" t="s">
        <v>251</v>
      </c>
      <c r="J98" s="57">
        <v>11152846</v>
      </c>
      <c r="K98" s="59" t="s">
        <v>252</v>
      </c>
      <c r="L98" s="57">
        <v>2.5</v>
      </c>
      <c r="M98" s="57">
        <f t="shared" si="13"/>
        <v>36</v>
      </c>
      <c r="N98" s="57">
        <f t="shared" si="14"/>
        <v>54</v>
      </c>
      <c r="O98" s="57"/>
      <c r="P98" s="57">
        <v>90</v>
      </c>
      <c r="Q98" s="57">
        <f t="shared" si="15"/>
        <v>36</v>
      </c>
      <c r="R98" s="57">
        <f t="shared" si="16"/>
        <v>54</v>
      </c>
      <c r="S98" s="57"/>
      <c r="T98" s="57">
        <v>90</v>
      </c>
      <c r="U98" s="57" t="s">
        <v>100</v>
      </c>
      <c r="V98" s="1" t="s">
        <v>84</v>
      </c>
      <c r="W98" s="29">
        <v>44927</v>
      </c>
      <c r="X98" s="24"/>
      <c r="Y98" s="24"/>
    </row>
    <row r="99" spans="1:25" ht="45" x14ac:dyDescent="0.25">
      <c r="A99" s="1">
        <v>101</v>
      </c>
      <c r="B99" s="69" t="str">
        <f t="shared" si="12"/>
        <v>Przedsiębiorstwo Wodociągów i Kanalizacji Sp. z o.o.</v>
      </c>
      <c r="C99" s="56" t="str">
        <f t="shared" si="12"/>
        <v>ul. Kochanowskiego 28, 82-400 Sztum</v>
      </c>
      <c r="D99" s="57" t="s">
        <v>89</v>
      </c>
      <c r="E99" s="57">
        <v>170148140</v>
      </c>
      <c r="F99" s="45" t="s">
        <v>87</v>
      </c>
      <c r="G99" s="45" t="s">
        <v>88</v>
      </c>
      <c r="H99" s="58" t="s">
        <v>115</v>
      </c>
      <c r="I99" s="57" t="s">
        <v>253</v>
      </c>
      <c r="J99" s="57">
        <v>11109066</v>
      </c>
      <c r="K99" s="59" t="s">
        <v>254</v>
      </c>
      <c r="L99" s="57">
        <v>4</v>
      </c>
      <c r="M99" s="57">
        <f t="shared" si="13"/>
        <v>423</v>
      </c>
      <c r="N99" s="57">
        <f t="shared" si="14"/>
        <v>634</v>
      </c>
      <c r="O99" s="57"/>
      <c r="P99" s="57">
        <v>1057</v>
      </c>
      <c r="Q99" s="57">
        <f t="shared" si="15"/>
        <v>423</v>
      </c>
      <c r="R99" s="57">
        <f t="shared" si="16"/>
        <v>634</v>
      </c>
      <c r="S99" s="57"/>
      <c r="T99" s="57">
        <v>1057</v>
      </c>
      <c r="U99" s="57" t="s">
        <v>100</v>
      </c>
      <c r="V99" s="1" t="s">
        <v>84</v>
      </c>
      <c r="W99" s="29">
        <v>44927</v>
      </c>
      <c r="X99" s="24"/>
      <c r="Y99" s="24"/>
    </row>
    <row r="100" spans="1:25" ht="45" x14ac:dyDescent="0.25">
      <c r="A100" s="1">
        <v>102</v>
      </c>
      <c r="B100" s="69" t="str">
        <f t="shared" si="12"/>
        <v>Przedsiębiorstwo Wodociągów i Kanalizacji Sp. z o.o.</v>
      </c>
      <c r="C100" s="56" t="str">
        <f t="shared" si="12"/>
        <v>ul. Kochanowskiego 28, 82-400 Sztum</v>
      </c>
      <c r="D100" s="57" t="s">
        <v>89</v>
      </c>
      <c r="E100" s="57">
        <v>170148140</v>
      </c>
      <c r="F100" s="45" t="s">
        <v>87</v>
      </c>
      <c r="G100" s="45" t="s">
        <v>88</v>
      </c>
      <c r="H100" s="58" t="s">
        <v>115</v>
      </c>
      <c r="I100" s="57" t="s">
        <v>255</v>
      </c>
      <c r="J100" s="57">
        <v>10998344</v>
      </c>
      <c r="K100" s="59" t="s">
        <v>256</v>
      </c>
      <c r="L100" s="57">
        <v>2.5</v>
      </c>
      <c r="M100" s="57">
        <f t="shared" si="13"/>
        <v>36</v>
      </c>
      <c r="N100" s="57">
        <f t="shared" si="14"/>
        <v>54</v>
      </c>
      <c r="O100" s="57"/>
      <c r="P100" s="57">
        <v>90</v>
      </c>
      <c r="Q100" s="57">
        <f t="shared" si="15"/>
        <v>36</v>
      </c>
      <c r="R100" s="57">
        <f t="shared" si="16"/>
        <v>54</v>
      </c>
      <c r="S100" s="57"/>
      <c r="T100" s="57">
        <v>90</v>
      </c>
      <c r="U100" s="57" t="s">
        <v>100</v>
      </c>
      <c r="V100" s="1" t="s">
        <v>84</v>
      </c>
      <c r="W100" s="29">
        <v>44927</v>
      </c>
      <c r="X100" s="24"/>
      <c r="Y100" s="24"/>
    </row>
    <row r="101" spans="1:25" ht="45" x14ac:dyDescent="0.25">
      <c r="A101" s="1">
        <v>103</v>
      </c>
      <c r="B101" s="69" t="str">
        <f t="shared" si="12"/>
        <v>Przedsiębiorstwo Wodociągów i Kanalizacji Sp. z o.o.</v>
      </c>
      <c r="C101" s="56" t="str">
        <f t="shared" si="12"/>
        <v>ul. Kochanowskiego 28, 82-400 Sztum</v>
      </c>
      <c r="D101" s="57" t="s">
        <v>89</v>
      </c>
      <c r="E101" s="57">
        <v>170148140</v>
      </c>
      <c r="F101" s="45" t="s">
        <v>87</v>
      </c>
      <c r="G101" s="45" t="s">
        <v>88</v>
      </c>
      <c r="H101" s="58" t="s">
        <v>115</v>
      </c>
      <c r="I101" s="57" t="s">
        <v>257</v>
      </c>
      <c r="J101" s="57">
        <v>10793252</v>
      </c>
      <c r="K101" s="59" t="s">
        <v>258</v>
      </c>
      <c r="L101" s="57">
        <v>2.5</v>
      </c>
      <c r="M101" s="57">
        <f t="shared" si="13"/>
        <v>36</v>
      </c>
      <c r="N101" s="57">
        <f t="shared" si="14"/>
        <v>54</v>
      </c>
      <c r="O101" s="57"/>
      <c r="P101" s="57">
        <v>90</v>
      </c>
      <c r="Q101" s="57">
        <f t="shared" si="15"/>
        <v>36</v>
      </c>
      <c r="R101" s="57">
        <f t="shared" si="16"/>
        <v>54</v>
      </c>
      <c r="S101" s="57"/>
      <c r="T101" s="57">
        <v>90</v>
      </c>
      <c r="U101" s="57" t="s">
        <v>100</v>
      </c>
      <c r="V101" s="1" t="s">
        <v>84</v>
      </c>
      <c r="W101" s="29">
        <v>44927</v>
      </c>
      <c r="X101" s="24"/>
      <c r="Y101" s="24"/>
    </row>
    <row r="102" spans="1:25" ht="45" x14ac:dyDescent="0.25">
      <c r="A102" s="1">
        <v>104</v>
      </c>
      <c r="B102" s="69" t="str">
        <f t="shared" si="12"/>
        <v>Przedsiębiorstwo Wodociągów i Kanalizacji Sp. z o.o.</v>
      </c>
      <c r="C102" s="56" t="str">
        <f t="shared" si="12"/>
        <v>ul. Kochanowskiego 28, 82-400 Sztum</v>
      </c>
      <c r="D102" s="57" t="s">
        <v>89</v>
      </c>
      <c r="E102" s="57">
        <v>170148140</v>
      </c>
      <c r="F102" s="45" t="s">
        <v>87</v>
      </c>
      <c r="G102" s="45" t="s">
        <v>88</v>
      </c>
      <c r="H102" s="58" t="s">
        <v>115</v>
      </c>
      <c r="I102" s="57" t="s">
        <v>259</v>
      </c>
      <c r="J102" s="57">
        <v>11099845</v>
      </c>
      <c r="K102" s="59" t="s">
        <v>260</v>
      </c>
      <c r="L102" s="57">
        <v>10.5</v>
      </c>
      <c r="M102" s="57">
        <f t="shared" si="13"/>
        <v>1990</v>
      </c>
      <c r="N102" s="57">
        <f t="shared" si="14"/>
        <v>2984</v>
      </c>
      <c r="O102" s="57"/>
      <c r="P102" s="57">
        <v>4974</v>
      </c>
      <c r="Q102" s="57">
        <f t="shared" si="15"/>
        <v>1990</v>
      </c>
      <c r="R102" s="57">
        <f t="shared" si="16"/>
        <v>2984</v>
      </c>
      <c r="S102" s="57"/>
      <c r="T102" s="57">
        <v>4974</v>
      </c>
      <c r="U102" s="57" t="s">
        <v>100</v>
      </c>
      <c r="V102" s="1" t="s">
        <v>84</v>
      </c>
      <c r="W102" s="29">
        <v>44927</v>
      </c>
      <c r="X102" s="24"/>
      <c r="Y102" s="24"/>
    </row>
    <row r="103" spans="1:25" ht="45" x14ac:dyDescent="0.25">
      <c r="A103" s="1">
        <v>105</v>
      </c>
      <c r="B103" s="69" t="str">
        <f t="shared" si="12"/>
        <v>Przedsiębiorstwo Wodociągów i Kanalizacji Sp. z o.o.</v>
      </c>
      <c r="C103" s="56" t="str">
        <f t="shared" si="12"/>
        <v>ul. Kochanowskiego 28, 82-400 Sztum</v>
      </c>
      <c r="D103" s="57" t="s">
        <v>89</v>
      </c>
      <c r="E103" s="57">
        <v>170148140</v>
      </c>
      <c r="F103" s="45" t="s">
        <v>87</v>
      </c>
      <c r="G103" s="45" t="s">
        <v>88</v>
      </c>
      <c r="H103" s="58" t="s">
        <v>115</v>
      </c>
      <c r="I103" s="57" t="s">
        <v>261</v>
      </c>
      <c r="J103" s="57">
        <v>11011427</v>
      </c>
      <c r="K103" s="59" t="s">
        <v>262</v>
      </c>
      <c r="L103" s="57">
        <v>2.5</v>
      </c>
      <c r="M103" s="57">
        <f t="shared" si="13"/>
        <v>36</v>
      </c>
      <c r="N103" s="57">
        <f t="shared" si="14"/>
        <v>54</v>
      </c>
      <c r="O103" s="57"/>
      <c r="P103" s="57">
        <v>90</v>
      </c>
      <c r="Q103" s="57">
        <f t="shared" si="15"/>
        <v>36</v>
      </c>
      <c r="R103" s="57">
        <f t="shared" si="16"/>
        <v>54</v>
      </c>
      <c r="S103" s="57"/>
      <c r="T103" s="57">
        <v>90</v>
      </c>
      <c r="U103" s="57" t="s">
        <v>100</v>
      </c>
      <c r="V103" s="1" t="s">
        <v>84</v>
      </c>
      <c r="W103" s="29">
        <v>44927</v>
      </c>
      <c r="X103" s="24"/>
      <c r="Y103" s="24"/>
    </row>
    <row r="104" spans="1:25" ht="45" x14ac:dyDescent="0.25">
      <c r="A104" s="1">
        <v>106</v>
      </c>
      <c r="B104" s="69" t="str">
        <f t="shared" si="12"/>
        <v>Przedsiębiorstwo Wodociągów i Kanalizacji Sp. z o.o.</v>
      </c>
      <c r="C104" s="56" t="str">
        <f t="shared" si="12"/>
        <v>ul. Kochanowskiego 28, 82-400 Sztum</v>
      </c>
      <c r="D104" s="57" t="s">
        <v>89</v>
      </c>
      <c r="E104" s="57">
        <v>170148140</v>
      </c>
      <c r="F104" s="45" t="s">
        <v>87</v>
      </c>
      <c r="G104" s="45" t="s">
        <v>88</v>
      </c>
      <c r="H104" s="58" t="s">
        <v>115</v>
      </c>
      <c r="I104" s="57" t="s">
        <v>263</v>
      </c>
      <c r="J104" s="57">
        <v>11141361</v>
      </c>
      <c r="K104" s="59" t="s">
        <v>264</v>
      </c>
      <c r="L104" s="57">
        <v>2.5</v>
      </c>
      <c r="M104" s="57">
        <f t="shared" si="13"/>
        <v>36</v>
      </c>
      <c r="N104" s="57">
        <f t="shared" si="14"/>
        <v>54</v>
      </c>
      <c r="O104" s="57"/>
      <c r="P104" s="57">
        <v>90</v>
      </c>
      <c r="Q104" s="57">
        <f t="shared" si="15"/>
        <v>36</v>
      </c>
      <c r="R104" s="57">
        <f t="shared" si="16"/>
        <v>54</v>
      </c>
      <c r="S104" s="57"/>
      <c r="T104" s="57">
        <v>90</v>
      </c>
      <c r="U104" s="57" t="s">
        <v>100</v>
      </c>
      <c r="V104" s="1" t="s">
        <v>84</v>
      </c>
      <c r="W104" s="29">
        <v>44927</v>
      </c>
      <c r="X104" s="24"/>
      <c r="Y104" s="24"/>
    </row>
    <row r="105" spans="1:25" ht="45" x14ac:dyDescent="0.25">
      <c r="A105" s="1">
        <v>107</v>
      </c>
      <c r="B105" s="69" t="str">
        <f t="shared" si="12"/>
        <v>Przedsiębiorstwo Wodociągów i Kanalizacji Sp. z o.o.</v>
      </c>
      <c r="C105" s="56" t="str">
        <f t="shared" si="12"/>
        <v>ul. Kochanowskiego 28, 82-400 Sztum</v>
      </c>
      <c r="D105" s="57" t="s">
        <v>89</v>
      </c>
      <c r="E105" s="57">
        <v>170148140</v>
      </c>
      <c r="F105" s="45" t="s">
        <v>87</v>
      </c>
      <c r="G105" s="45" t="s">
        <v>88</v>
      </c>
      <c r="H105" s="58" t="s">
        <v>115</v>
      </c>
      <c r="I105" s="57" t="s">
        <v>265</v>
      </c>
      <c r="J105" s="60" t="s">
        <v>90</v>
      </c>
      <c r="K105" s="59" t="s">
        <v>101</v>
      </c>
      <c r="L105" s="57">
        <v>170</v>
      </c>
      <c r="M105" s="57">
        <f>ROUND(P105*0.2,0)</f>
        <v>136108</v>
      </c>
      <c r="N105" s="57">
        <f>ROUND(P105*0.15,0)</f>
        <v>102081</v>
      </c>
      <c r="O105" s="57">
        <f>P105-M105-N105</f>
        <v>442352</v>
      </c>
      <c r="P105" s="57">
        <v>680541</v>
      </c>
      <c r="Q105" s="57">
        <f>ROUND(T105*0.2,0)</f>
        <v>136108</v>
      </c>
      <c r="R105" s="57">
        <f>ROUND(T105*0.15,0)</f>
        <v>102081</v>
      </c>
      <c r="S105" s="57">
        <f>T105-Q105-R105</f>
        <v>442352</v>
      </c>
      <c r="T105" s="57">
        <v>680541</v>
      </c>
      <c r="U105" s="57" t="s">
        <v>93</v>
      </c>
      <c r="V105" s="1" t="s">
        <v>84</v>
      </c>
      <c r="W105" s="29">
        <v>44927</v>
      </c>
      <c r="X105" s="24"/>
      <c r="Y105" s="24"/>
    </row>
    <row r="106" spans="1:25" ht="45" x14ac:dyDescent="0.25">
      <c r="A106" s="1">
        <v>108</v>
      </c>
      <c r="B106" s="69" t="str">
        <f t="shared" si="12"/>
        <v>Przedsiębiorstwo Wodociągów i Kanalizacji Sp. z o.o.</v>
      </c>
      <c r="C106" s="56" t="str">
        <f t="shared" si="12"/>
        <v>ul. Kochanowskiego 28, 82-400 Sztum</v>
      </c>
      <c r="D106" s="57" t="s">
        <v>89</v>
      </c>
      <c r="E106" s="57">
        <v>170148140</v>
      </c>
      <c r="F106" s="45" t="s">
        <v>87</v>
      </c>
      <c r="G106" s="45" t="s">
        <v>88</v>
      </c>
      <c r="H106" s="58" t="s">
        <v>115</v>
      </c>
      <c r="I106" s="57" t="s">
        <v>266</v>
      </c>
      <c r="J106" s="60" t="s">
        <v>91</v>
      </c>
      <c r="K106" s="59" t="s">
        <v>267</v>
      </c>
      <c r="L106" s="57">
        <v>68</v>
      </c>
      <c r="M106" s="57">
        <f>ROUND(P106*0.2,0)</f>
        <v>12199</v>
      </c>
      <c r="N106" s="57">
        <f>ROUND(P106*0.15,0)</f>
        <v>9149</v>
      </c>
      <c r="O106" s="57">
        <f>P106-M106-N106</f>
        <v>39647</v>
      </c>
      <c r="P106" s="57">
        <v>60995</v>
      </c>
      <c r="Q106" s="57">
        <f>ROUND(T106*0.2,0)</f>
        <v>12199</v>
      </c>
      <c r="R106" s="57">
        <f>ROUND(T106*0.15,0)</f>
        <v>9149</v>
      </c>
      <c r="S106" s="57">
        <f>T106-Q106-R106</f>
        <v>39647</v>
      </c>
      <c r="T106" s="57">
        <v>60995</v>
      </c>
      <c r="U106" s="57" t="s">
        <v>93</v>
      </c>
      <c r="V106" s="1" t="s">
        <v>84</v>
      </c>
      <c r="W106" s="29">
        <v>44927</v>
      </c>
      <c r="X106" s="24"/>
      <c r="Y106" s="24"/>
    </row>
    <row r="107" spans="1:25" ht="45" x14ac:dyDescent="0.25">
      <c r="A107" s="1">
        <v>109</v>
      </c>
      <c r="B107" s="69" t="str">
        <f t="shared" si="12"/>
        <v>Przedsiębiorstwo Wodociągów i Kanalizacji Sp. z o.o.</v>
      </c>
      <c r="C107" s="56" t="str">
        <f t="shared" si="12"/>
        <v>ul. Kochanowskiego 28, 82-400 Sztum</v>
      </c>
      <c r="D107" s="57" t="s">
        <v>89</v>
      </c>
      <c r="E107" s="57">
        <v>170148140</v>
      </c>
      <c r="F107" s="45" t="s">
        <v>87</v>
      </c>
      <c r="G107" s="45" t="s">
        <v>88</v>
      </c>
      <c r="H107" s="58" t="s">
        <v>115</v>
      </c>
      <c r="I107" s="57" t="s">
        <v>268</v>
      </c>
      <c r="J107" s="57">
        <v>1353672</v>
      </c>
      <c r="K107" s="59" t="s">
        <v>269</v>
      </c>
      <c r="L107" s="57">
        <v>30</v>
      </c>
      <c r="M107" s="57">
        <f t="shared" ref="M107:M110" si="17">ROUND(P107*0.4,0)</f>
        <v>31844</v>
      </c>
      <c r="N107" s="57">
        <f t="shared" ref="N107:N111" si="18">P107-M107</f>
        <v>47767</v>
      </c>
      <c r="O107" s="57"/>
      <c r="P107" s="57">
        <v>79611</v>
      </c>
      <c r="Q107" s="57">
        <f t="shared" ref="Q107:Q110" si="19">ROUND(T107*0.4,0)</f>
        <v>31844</v>
      </c>
      <c r="R107" s="57">
        <f t="shared" ref="R107:R111" si="20">T107-Q107</f>
        <v>47767</v>
      </c>
      <c r="S107" s="57"/>
      <c r="T107" s="57">
        <v>79611</v>
      </c>
      <c r="U107" s="57" t="s">
        <v>100</v>
      </c>
      <c r="V107" s="1" t="s">
        <v>84</v>
      </c>
      <c r="W107" s="29">
        <v>44927</v>
      </c>
      <c r="X107" s="24"/>
      <c r="Y107" s="24"/>
    </row>
    <row r="108" spans="1:25" ht="45" x14ac:dyDescent="0.25">
      <c r="A108" s="1">
        <v>110</v>
      </c>
      <c r="B108" s="69" t="str">
        <f t="shared" si="12"/>
        <v>Przedsiębiorstwo Wodociągów i Kanalizacji Sp. z o.o.</v>
      </c>
      <c r="C108" s="56" t="str">
        <f t="shared" si="12"/>
        <v>ul. Kochanowskiego 28, 82-400 Sztum</v>
      </c>
      <c r="D108" s="57" t="s">
        <v>89</v>
      </c>
      <c r="E108" s="57">
        <v>170148140</v>
      </c>
      <c r="F108" s="45" t="s">
        <v>87</v>
      </c>
      <c r="G108" s="45" t="s">
        <v>88</v>
      </c>
      <c r="H108" s="58" t="s">
        <v>115</v>
      </c>
      <c r="I108" s="57" t="s">
        <v>270</v>
      </c>
      <c r="J108" s="57">
        <v>1355688</v>
      </c>
      <c r="K108" s="59" t="s">
        <v>271</v>
      </c>
      <c r="L108" s="57">
        <v>31</v>
      </c>
      <c r="M108" s="57">
        <f t="shared" si="17"/>
        <v>25094</v>
      </c>
      <c r="N108" s="57">
        <f t="shared" si="18"/>
        <v>37641</v>
      </c>
      <c r="O108" s="57"/>
      <c r="P108" s="57">
        <v>62735</v>
      </c>
      <c r="Q108" s="57">
        <f t="shared" si="19"/>
        <v>25094</v>
      </c>
      <c r="R108" s="57">
        <f t="shared" si="20"/>
        <v>37641</v>
      </c>
      <c r="S108" s="57"/>
      <c r="T108" s="57">
        <v>62735</v>
      </c>
      <c r="U108" s="57" t="s">
        <v>100</v>
      </c>
      <c r="V108" s="1" t="s">
        <v>84</v>
      </c>
      <c r="W108" s="29">
        <v>44927</v>
      </c>
      <c r="X108" s="24"/>
      <c r="Y108" s="24"/>
    </row>
    <row r="109" spans="1:25" ht="45" x14ac:dyDescent="0.25">
      <c r="A109" s="1">
        <v>111</v>
      </c>
      <c r="B109" s="69" t="str">
        <f t="shared" si="12"/>
        <v>Przedsiębiorstwo Wodociągów i Kanalizacji Sp. z o.o.</v>
      </c>
      <c r="C109" s="56" t="str">
        <f t="shared" si="12"/>
        <v>ul. Kochanowskiego 28, 82-400 Sztum</v>
      </c>
      <c r="D109" s="57" t="s">
        <v>89</v>
      </c>
      <c r="E109" s="57">
        <v>170148140</v>
      </c>
      <c r="F109" s="45" t="s">
        <v>87</v>
      </c>
      <c r="G109" s="45" t="s">
        <v>88</v>
      </c>
      <c r="H109" s="58" t="s">
        <v>115</v>
      </c>
      <c r="I109" s="57" t="s">
        <v>272</v>
      </c>
      <c r="J109" s="57">
        <v>11099658</v>
      </c>
      <c r="K109" s="59" t="s">
        <v>273</v>
      </c>
      <c r="L109" s="57">
        <v>4</v>
      </c>
      <c r="M109" s="57">
        <f t="shared" si="17"/>
        <v>360</v>
      </c>
      <c r="N109" s="57">
        <f t="shared" si="18"/>
        <v>539</v>
      </c>
      <c r="O109" s="57"/>
      <c r="P109" s="57">
        <v>899</v>
      </c>
      <c r="Q109" s="57">
        <f t="shared" si="19"/>
        <v>360</v>
      </c>
      <c r="R109" s="57">
        <f t="shared" si="20"/>
        <v>539</v>
      </c>
      <c r="S109" s="57"/>
      <c r="T109" s="57">
        <v>899</v>
      </c>
      <c r="U109" s="57" t="s">
        <v>100</v>
      </c>
      <c r="V109" s="1" t="s">
        <v>84</v>
      </c>
      <c r="W109" s="29">
        <v>44927</v>
      </c>
      <c r="X109" s="24"/>
      <c r="Y109" s="24"/>
    </row>
    <row r="110" spans="1:25" ht="45" x14ac:dyDescent="0.25">
      <c r="A110" s="1">
        <v>112</v>
      </c>
      <c r="B110" s="69" t="str">
        <f t="shared" si="12"/>
        <v>Przedsiębiorstwo Wodociągów i Kanalizacji Sp. z o.o.</v>
      </c>
      <c r="C110" s="56" t="str">
        <f t="shared" si="12"/>
        <v>ul. Kochanowskiego 28, 82-400 Sztum</v>
      </c>
      <c r="D110" s="57" t="s">
        <v>89</v>
      </c>
      <c r="E110" s="57">
        <v>170148140</v>
      </c>
      <c r="F110" s="45" t="s">
        <v>87</v>
      </c>
      <c r="G110" s="45" t="s">
        <v>88</v>
      </c>
      <c r="H110" s="58" t="s">
        <v>115</v>
      </c>
      <c r="I110" s="57" t="s">
        <v>274</v>
      </c>
      <c r="J110" s="57">
        <v>11107513</v>
      </c>
      <c r="K110" s="59" t="s">
        <v>275</v>
      </c>
      <c r="L110" s="57">
        <v>4</v>
      </c>
      <c r="M110" s="57">
        <f t="shared" si="17"/>
        <v>360</v>
      </c>
      <c r="N110" s="57">
        <f t="shared" si="18"/>
        <v>539</v>
      </c>
      <c r="O110" s="57"/>
      <c r="P110" s="57">
        <v>899</v>
      </c>
      <c r="Q110" s="57">
        <f t="shared" si="19"/>
        <v>360</v>
      </c>
      <c r="R110" s="57">
        <f t="shared" si="20"/>
        <v>539</v>
      </c>
      <c r="S110" s="57"/>
      <c r="T110" s="57">
        <v>899</v>
      </c>
      <c r="U110" s="57" t="s">
        <v>100</v>
      </c>
      <c r="V110" s="1" t="s">
        <v>84</v>
      </c>
      <c r="W110" s="29">
        <v>44927</v>
      </c>
      <c r="X110" s="24"/>
      <c r="Y110" s="24"/>
    </row>
    <row r="111" spans="1:25" ht="45" x14ac:dyDescent="0.25">
      <c r="A111" s="1">
        <v>113</v>
      </c>
      <c r="B111" s="69" t="str">
        <f t="shared" si="12"/>
        <v>Przedsiębiorstwo Wodociągów i Kanalizacji Sp. z o.o.</v>
      </c>
      <c r="C111" s="56" t="str">
        <f t="shared" si="12"/>
        <v>ul. Kochanowskiego 28, 82-400 Sztum</v>
      </c>
      <c r="D111" s="57" t="s">
        <v>89</v>
      </c>
      <c r="E111" s="57">
        <v>170148140</v>
      </c>
      <c r="F111" s="45" t="s">
        <v>87</v>
      </c>
      <c r="G111" s="45" t="s">
        <v>88</v>
      </c>
      <c r="H111" s="58" t="s">
        <v>115</v>
      </c>
      <c r="I111" s="1" t="s">
        <v>276</v>
      </c>
      <c r="J111" s="1">
        <v>11130280</v>
      </c>
      <c r="K111" s="61" t="s">
        <v>277</v>
      </c>
      <c r="L111" s="1">
        <v>4</v>
      </c>
      <c r="M111" s="62">
        <f>P111</f>
        <v>250</v>
      </c>
      <c r="N111" s="1">
        <f t="shared" si="18"/>
        <v>0</v>
      </c>
      <c r="O111" s="1"/>
      <c r="P111" s="31">
        <v>250</v>
      </c>
      <c r="Q111" s="62">
        <f>T111</f>
        <v>250</v>
      </c>
      <c r="R111" s="1">
        <f t="shared" si="20"/>
        <v>0</v>
      </c>
      <c r="S111" s="1"/>
      <c r="T111" s="31">
        <v>250</v>
      </c>
      <c r="U111" s="1" t="s">
        <v>102</v>
      </c>
      <c r="V111" s="1" t="s">
        <v>84</v>
      </c>
      <c r="W111" s="29">
        <v>44927</v>
      </c>
      <c r="X111" s="24"/>
      <c r="Y111" s="24"/>
    </row>
    <row r="112" spans="1:25" ht="45" x14ac:dyDescent="0.25">
      <c r="A112" s="1">
        <v>114</v>
      </c>
      <c r="B112" s="69" t="str">
        <f t="shared" si="12"/>
        <v>Przedsiębiorstwo Wodociągów i Kanalizacji Sp. z o.o.</v>
      </c>
      <c r="C112" s="56" t="str">
        <f t="shared" si="12"/>
        <v>ul. Kochanowskiego 28, 82-400 Sztum</v>
      </c>
      <c r="D112" s="57" t="s">
        <v>89</v>
      </c>
      <c r="E112" s="57">
        <v>170148140</v>
      </c>
      <c r="F112" s="45" t="s">
        <v>87</v>
      </c>
      <c r="G112" s="45" t="s">
        <v>88</v>
      </c>
      <c r="H112" s="58" t="s">
        <v>115</v>
      </c>
      <c r="I112" s="1" t="s">
        <v>278</v>
      </c>
      <c r="J112" s="1">
        <v>11014410</v>
      </c>
      <c r="K112" s="61" t="s">
        <v>279</v>
      </c>
      <c r="L112" s="1">
        <v>3</v>
      </c>
      <c r="M112" s="62">
        <f t="shared" ref="M112:M151" si="21">P112</f>
        <v>250</v>
      </c>
      <c r="N112" s="1"/>
      <c r="O112" s="1"/>
      <c r="P112" s="31">
        <v>250</v>
      </c>
      <c r="Q112" s="62">
        <f t="shared" ref="Q112:Q151" si="22">T112</f>
        <v>250</v>
      </c>
      <c r="R112" s="1"/>
      <c r="S112" s="1"/>
      <c r="T112" s="31">
        <v>250</v>
      </c>
      <c r="U112" s="1" t="s">
        <v>102</v>
      </c>
      <c r="V112" s="1" t="s">
        <v>84</v>
      </c>
      <c r="W112" s="29">
        <v>44927</v>
      </c>
      <c r="X112" s="24"/>
      <c r="Y112" s="24"/>
    </row>
    <row r="113" spans="1:25" ht="45" x14ac:dyDescent="0.25">
      <c r="A113" s="1">
        <v>115</v>
      </c>
      <c r="B113" s="69" t="str">
        <f t="shared" si="12"/>
        <v>Przedsiębiorstwo Wodociągów i Kanalizacji Sp. z o.o.</v>
      </c>
      <c r="C113" s="56" t="str">
        <f t="shared" si="12"/>
        <v>ul. Kochanowskiego 28, 82-400 Sztum</v>
      </c>
      <c r="D113" s="57" t="s">
        <v>89</v>
      </c>
      <c r="E113" s="57">
        <v>170148140</v>
      </c>
      <c r="F113" s="45" t="s">
        <v>87</v>
      </c>
      <c r="G113" s="45" t="s">
        <v>88</v>
      </c>
      <c r="H113" s="58" t="s">
        <v>115</v>
      </c>
      <c r="I113" s="1" t="s">
        <v>280</v>
      </c>
      <c r="J113" s="1">
        <v>11016455</v>
      </c>
      <c r="K113" s="61" t="s">
        <v>281</v>
      </c>
      <c r="L113" s="1">
        <v>4</v>
      </c>
      <c r="M113" s="62">
        <f t="shared" si="21"/>
        <v>250</v>
      </c>
      <c r="N113" s="1"/>
      <c r="O113" s="1"/>
      <c r="P113" s="31">
        <v>250</v>
      </c>
      <c r="Q113" s="62">
        <f t="shared" si="22"/>
        <v>250</v>
      </c>
      <c r="R113" s="1"/>
      <c r="S113" s="1"/>
      <c r="T113" s="31">
        <v>250</v>
      </c>
      <c r="U113" s="1" t="s">
        <v>102</v>
      </c>
      <c r="V113" s="1" t="s">
        <v>84</v>
      </c>
      <c r="W113" s="29">
        <v>44927</v>
      </c>
      <c r="X113" s="24"/>
      <c r="Y113" s="24"/>
    </row>
    <row r="114" spans="1:25" ht="45" x14ac:dyDescent="0.25">
      <c r="A114" s="1">
        <v>116</v>
      </c>
      <c r="B114" s="69" t="str">
        <f t="shared" si="12"/>
        <v>Przedsiębiorstwo Wodociągów i Kanalizacji Sp. z o.o.</v>
      </c>
      <c r="C114" s="56" t="str">
        <f t="shared" si="12"/>
        <v>ul. Kochanowskiego 28, 82-400 Sztum</v>
      </c>
      <c r="D114" s="57" t="s">
        <v>89</v>
      </c>
      <c r="E114" s="57">
        <v>170148140</v>
      </c>
      <c r="F114" s="45" t="s">
        <v>87</v>
      </c>
      <c r="G114" s="45" t="s">
        <v>88</v>
      </c>
      <c r="H114" s="58" t="s">
        <v>115</v>
      </c>
      <c r="I114" s="1" t="s">
        <v>282</v>
      </c>
      <c r="J114" s="1">
        <v>10984714</v>
      </c>
      <c r="K114" s="61" t="s">
        <v>283</v>
      </c>
      <c r="L114" s="1">
        <v>3</v>
      </c>
      <c r="M114" s="62">
        <f t="shared" si="21"/>
        <v>250</v>
      </c>
      <c r="N114" s="1"/>
      <c r="O114" s="1"/>
      <c r="P114" s="31">
        <v>250</v>
      </c>
      <c r="Q114" s="62">
        <f t="shared" si="22"/>
        <v>250</v>
      </c>
      <c r="R114" s="1"/>
      <c r="S114" s="1"/>
      <c r="T114" s="31">
        <v>250</v>
      </c>
      <c r="U114" s="1" t="s">
        <v>102</v>
      </c>
      <c r="V114" s="1" t="s">
        <v>84</v>
      </c>
      <c r="W114" s="29">
        <v>44927</v>
      </c>
      <c r="X114" s="24"/>
      <c r="Y114" s="24"/>
    </row>
    <row r="115" spans="1:25" ht="45" x14ac:dyDescent="0.25">
      <c r="A115" s="1">
        <v>117</v>
      </c>
      <c r="B115" s="69" t="str">
        <f t="shared" si="12"/>
        <v>Przedsiębiorstwo Wodociągów i Kanalizacji Sp. z o.o.</v>
      </c>
      <c r="C115" s="56" t="str">
        <f t="shared" si="12"/>
        <v>ul. Kochanowskiego 28, 82-400 Sztum</v>
      </c>
      <c r="D115" s="57" t="s">
        <v>89</v>
      </c>
      <c r="E115" s="57">
        <v>170148140</v>
      </c>
      <c r="F115" s="45" t="s">
        <v>87</v>
      </c>
      <c r="G115" s="45" t="s">
        <v>88</v>
      </c>
      <c r="H115" s="58" t="s">
        <v>115</v>
      </c>
      <c r="I115" s="1" t="s">
        <v>284</v>
      </c>
      <c r="J115" s="1">
        <v>11133530</v>
      </c>
      <c r="K115" s="61" t="s">
        <v>285</v>
      </c>
      <c r="L115" s="1">
        <v>4</v>
      </c>
      <c r="M115" s="62">
        <f t="shared" si="21"/>
        <v>250</v>
      </c>
      <c r="N115" s="1"/>
      <c r="O115" s="1"/>
      <c r="P115" s="31">
        <v>250</v>
      </c>
      <c r="Q115" s="62">
        <f t="shared" si="22"/>
        <v>250</v>
      </c>
      <c r="R115" s="1"/>
      <c r="S115" s="1"/>
      <c r="T115" s="31">
        <v>250</v>
      </c>
      <c r="U115" s="1" t="s">
        <v>102</v>
      </c>
      <c r="V115" s="1" t="s">
        <v>84</v>
      </c>
      <c r="W115" s="29">
        <v>44927</v>
      </c>
      <c r="X115" s="24"/>
      <c r="Y115" s="24"/>
    </row>
    <row r="116" spans="1:25" ht="45" x14ac:dyDescent="0.25">
      <c r="A116" s="1">
        <v>118</v>
      </c>
      <c r="B116" s="69" t="str">
        <f t="shared" si="12"/>
        <v>Przedsiębiorstwo Wodociągów i Kanalizacji Sp. z o.o.</v>
      </c>
      <c r="C116" s="56" t="str">
        <f t="shared" si="12"/>
        <v>ul. Kochanowskiego 28, 82-400 Sztum</v>
      </c>
      <c r="D116" s="57" t="s">
        <v>89</v>
      </c>
      <c r="E116" s="57">
        <v>170148140</v>
      </c>
      <c r="F116" s="45" t="s">
        <v>87</v>
      </c>
      <c r="G116" s="45" t="s">
        <v>88</v>
      </c>
      <c r="H116" s="58" t="s">
        <v>115</v>
      </c>
      <c r="I116" s="1" t="s">
        <v>284</v>
      </c>
      <c r="J116" s="1">
        <v>11133228</v>
      </c>
      <c r="K116" s="61" t="s">
        <v>286</v>
      </c>
      <c r="L116" s="1">
        <v>4</v>
      </c>
      <c r="M116" s="62">
        <f t="shared" si="21"/>
        <v>250</v>
      </c>
      <c r="N116" s="1"/>
      <c r="O116" s="1"/>
      <c r="P116" s="31">
        <v>250</v>
      </c>
      <c r="Q116" s="62">
        <f t="shared" si="22"/>
        <v>250</v>
      </c>
      <c r="R116" s="1"/>
      <c r="S116" s="1"/>
      <c r="T116" s="31">
        <v>250</v>
      </c>
      <c r="U116" s="1" t="s">
        <v>102</v>
      </c>
      <c r="V116" s="1" t="s">
        <v>84</v>
      </c>
      <c r="W116" s="29">
        <v>44927</v>
      </c>
      <c r="X116" s="24"/>
      <c r="Y116" s="24"/>
    </row>
    <row r="117" spans="1:25" ht="45" x14ac:dyDescent="0.25">
      <c r="A117" s="1">
        <v>119</v>
      </c>
      <c r="B117" s="69" t="str">
        <f t="shared" si="12"/>
        <v>Przedsiębiorstwo Wodociągów i Kanalizacji Sp. z o.o.</v>
      </c>
      <c r="C117" s="56" t="str">
        <f t="shared" si="12"/>
        <v>ul. Kochanowskiego 28, 82-400 Sztum</v>
      </c>
      <c r="D117" s="57" t="s">
        <v>89</v>
      </c>
      <c r="E117" s="57">
        <v>170148140</v>
      </c>
      <c r="F117" s="45" t="s">
        <v>87</v>
      </c>
      <c r="G117" s="45" t="s">
        <v>88</v>
      </c>
      <c r="H117" s="58" t="s">
        <v>115</v>
      </c>
      <c r="I117" s="1" t="s">
        <v>287</v>
      </c>
      <c r="J117" s="1">
        <v>11132368</v>
      </c>
      <c r="K117" s="61" t="s">
        <v>288</v>
      </c>
      <c r="L117" s="1">
        <v>4</v>
      </c>
      <c r="M117" s="62">
        <f t="shared" si="21"/>
        <v>250</v>
      </c>
      <c r="N117" s="1"/>
      <c r="O117" s="1"/>
      <c r="P117" s="31">
        <v>250</v>
      </c>
      <c r="Q117" s="62">
        <f t="shared" si="22"/>
        <v>250</v>
      </c>
      <c r="R117" s="1"/>
      <c r="S117" s="1"/>
      <c r="T117" s="31">
        <v>250</v>
      </c>
      <c r="U117" s="1" t="s">
        <v>102</v>
      </c>
      <c r="V117" s="1" t="s">
        <v>84</v>
      </c>
      <c r="W117" s="29">
        <v>44927</v>
      </c>
      <c r="X117" s="24"/>
      <c r="Y117" s="24"/>
    </row>
    <row r="118" spans="1:25" ht="45" x14ac:dyDescent="0.25">
      <c r="A118" s="1">
        <v>120</v>
      </c>
      <c r="B118" s="69" t="str">
        <f t="shared" si="12"/>
        <v>Przedsiębiorstwo Wodociągów i Kanalizacji Sp. z o.o.</v>
      </c>
      <c r="C118" s="56" t="str">
        <f t="shared" si="12"/>
        <v>ul. Kochanowskiego 28, 82-400 Sztum</v>
      </c>
      <c r="D118" s="57" t="s">
        <v>89</v>
      </c>
      <c r="E118" s="57">
        <v>170148140</v>
      </c>
      <c r="F118" s="45" t="s">
        <v>87</v>
      </c>
      <c r="G118" s="45" t="s">
        <v>88</v>
      </c>
      <c r="H118" s="58" t="s">
        <v>115</v>
      </c>
      <c r="I118" s="1" t="s">
        <v>289</v>
      </c>
      <c r="J118" s="1">
        <v>10979417</v>
      </c>
      <c r="K118" s="61" t="s">
        <v>290</v>
      </c>
      <c r="L118" s="1">
        <v>4</v>
      </c>
      <c r="M118" s="62">
        <f t="shared" si="21"/>
        <v>250</v>
      </c>
      <c r="N118" s="1"/>
      <c r="O118" s="1"/>
      <c r="P118" s="31">
        <v>250</v>
      </c>
      <c r="Q118" s="62">
        <f t="shared" si="22"/>
        <v>250</v>
      </c>
      <c r="R118" s="1"/>
      <c r="S118" s="1"/>
      <c r="T118" s="31">
        <v>250</v>
      </c>
      <c r="U118" s="1" t="s">
        <v>102</v>
      </c>
      <c r="V118" s="1" t="s">
        <v>84</v>
      </c>
      <c r="W118" s="29">
        <v>44927</v>
      </c>
      <c r="X118" s="24"/>
      <c r="Y118" s="24"/>
    </row>
    <row r="119" spans="1:25" ht="45" x14ac:dyDescent="0.25">
      <c r="A119" s="1">
        <v>121</v>
      </c>
      <c r="B119" s="69" t="str">
        <f t="shared" si="12"/>
        <v>Przedsiębiorstwo Wodociągów i Kanalizacji Sp. z o.o.</v>
      </c>
      <c r="C119" s="56" t="str">
        <f t="shared" si="12"/>
        <v>ul. Kochanowskiego 28, 82-400 Sztum</v>
      </c>
      <c r="D119" s="57" t="s">
        <v>89</v>
      </c>
      <c r="E119" s="57">
        <v>170148140</v>
      </c>
      <c r="F119" s="45" t="s">
        <v>87</v>
      </c>
      <c r="G119" s="45" t="s">
        <v>88</v>
      </c>
      <c r="H119" s="58" t="s">
        <v>115</v>
      </c>
      <c r="I119" s="1" t="s">
        <v>291</v>
      </c>
      <c r="J119" s="1">
        <v>11133739</v>
      </c>
      <c r="K119" s="61" t="s">
        <v>292</v>
      </c>
      <c r="L119" s="1">
        <v>3</v>
      </c>
      <c r="M119" s="62">
        <f t="shared" si="21"/>
        <v>250</v>
      </c>
      <c r="N119" s="1"/>
      <c r="O119" s="1"/>
      <c r="P119" s="31">
        <v>250</v>
      </c>
      <c r="Q119" s="62">
        <f t="shared" si="22"/>
        <v>250</v>
      </c>
      <c r="R119" s="1"/>
      <c r="S119" s="1"/>
      <c r="T119" s="31">
        <v>250</v>
      </c>
      <c r="U119" s="1" t="s">
        <v>102</v>
      </c>
      <c r="V119" s="1" t="s">
        <v>84</v>
      </c>
      <c r="W119" s="29">
        <v>44927</v>
      </c>
      <c r="X119" s="24"/>
      <c r="Y119" s="24"/>
    </row>
    <row r="120" spans="1:25" ht="45" x14ac:dyDescent="0.25">
      <c r="A120" s="1">
        <v>122</v>
      </c>
      <c r="B120" s="69" t="str">
        <f t="shared" si="12"/>
        <v>Przedsiębiorstwo Wodociągów i Kanalizacji Sp. z o.o.</v>
      </c>
      <c r="C120" s="56" t="str">
        <f t="shared" si="12"/>
        <v>ul. Kochanowskiego 28, 82-400 Sztum</v>
      </c>
      <c r="D120" s="57" t="s">
        <v>89</v>
      </c>
      <c r="E120" s="57">
        <v>170148140</v>
      </c>
      <c r="F120" s="45" t="s">
        <v>87</v>
      </c>
      <c r="G120" s="45" t="s">
        <v>88</v>
      </c>
      <c r="H120" s="58" t="s">
        <v>115</v>
      </c>
      <c r="I120" s="1" t="s">
        <v>291</v>
      </c>
      <c r="J120" s="1">
        <v>11012271</v>
      </c>
      <c r="K120" s="61" t="s">
        <v>293</v>
      </c>
      <c r="L120" s="1">
        <v>4</v>
      </c>
      <c r="M120" s="62">
        <f t="shared" si="21"/>
        <v>250</v>
      </c>
      <c r="N120" s="1"/>
      <c r="O120" s="1"/>
      <c r="P120" s="31">
        <v>250</v>
      </c>
      <c r="Q120" s="62">
        <f t="shared" si="22"/>
        <v>250</v>
      </c>
      <c r="R120" s="1"/>
      <c r="S120" s="1"/>
      <c r="T120" s="31">
        <v>250</v>
      </c>
      <c r="U120" s="1" t="s">
        <v>102</v>
      </c>
      <c r="V120" s="1" t="s">
        <v>84</v>
      </c>
      <c r="W120" s="29">
        <v>44927</v>
      </c>
      <c r="X120" s="24"/>
      <c r="Y120" s="24"/>
    </row>
    <row r="121" spans="1:25" ht="45" x14ac:dyDescent="0.25">
      <c r="A121" s="1">
        <v>123</v>
      </c>
      <c r="B121" s="69" t="str">
        <f t="shared" si="12"/>
        <v>Przedsiębiorstwo Wodociągów i Kanalizacji Sp. z o.o.</v>
      </c>
      <c r="C121" s="56" t="str">
        <f t="shared" si="12"/>
        <v>ul. Kochanowskiego 28, 82-400 Sztum</v>
      </c>
      <c r="D121" s="57" t="s">
        <v>89</v>
      </c>
      <c r="E121" s="57">
        <v>170148140</v>
      </c>
      <c r="F121" s="45" t="s">
        <v>87</v>
      </c>
      <c r="G121" s="45" t="s">
        <v>88</v>
      </c>
      <c r="H121" s="58" t="s">
        <v>115</v>
      </c>
      <c r="I121" s="1" t="s">
        <v>294</v>
      </c>
      <c r="J121" s="1">
        <v>11132211</v>
      </c>
      <c r="K121" s="61" t="s">
        <v>295</v>
      </c>
      <c r="L121" s="1">
        <v>4</v>
      </c>
      <c r="M121" s="62">
        <f t="shared" si="21"/>
        <v>250</v>
      </c>
      <c r="N121" s="1"/>
      <c r="O121" s="1"/>
      <c r="P121" s="31">
        <v>250</v>
      </c>
      <c r="Q121" s="62">
        <f t="shared" si="22"/>
        <v>250</v>
      </c>
      <c r="R121" s="1"/>
      <c r="S121" s="1"/>
      <c r="T121" s="31">
        <v>250</v>
      </c>
      <c r="U121" s="1" t="s">
        <v>102</v>
      </c>
      <c r="V121" s="1" t="s">
        <v>84</v>
      </c>
      <c r="W121" s="29">
        <v>44927</v>
      </c>
      <c r="X121" s="24"/>
      <c r="Y121" s="24"/>
    </row>
    <row r="122" spans="1:25" ht="45" x14ac:dyDescent="0.25">
      <c r="A122" s="1">
        <v>124</v>
      </c>
      <c r="B122" s="69" t="str">
        <f t="shared" si="12"/>
        <v>Przedsiębiorstwo Wodociągów i Kanalizacji Sp. z o.o.</v>
      </c>
      <c r="C122" s="56" t="str">
        <f t="shared" si="12"/>
        <v>ul. Kochanowskiego 28, 82-400 Sztum</v>
      </c>
      <c r="D122" s="57" t="s">
        <v>89</v>
      </c>
      <c r="E122" s="57">
        <v>170148140</v>
      </c>
      <c r="F122" s="45" t="s">
        <v>87</v>
      </c>
      <c r="G122" s="45" t="s">
        <v>88</v>
      </c>
      <c r="H122" s="58" t="s">
        <v>115</v>
      </c>
      <c r="I122" s="1" t="s">
        <v>296</v>
      </c>
      <c r="J122" s="1">
        <v>11059186</v>
      </c>
      <c r="K122" s="61" t="s">
        <v>297</v>
      </c>
      <c r="L122" s="1">
        <v>4</v>
      </c>
      <c r="M122" s="62">
        <f t="shared" si="21"/>
        <v>250</v>
      </c>
      <c r="N122" s="1"/>
      <c r="O122" s="1"/>
      <c r="P122" s="31">
        <v>250</v>
      </c>
      <c r="Q122" s="62">
        <f t="shared" si="22"/>
        <v>250</v>
      </c>
      <c r="R122" s="1"/>
      <c r="S122" s="1"/>
      <c r="T122" s="31">
        <v>250</v>
      </c>
      <c r="U122" s="1" t="s">
        <v>102</v>
      </c>
      <c r="V122" s="1" t="s">
        <v>84</v>
      </c>
      <c r="W122" s="29">
        <v>44927</v>
      </c>
      <c r="X122" s="24"/>
      <c r="Y122" s="24"/>
    </row>
    <row r="123" spans="1:25" ht="45" x14ac:dyDescent="0.25">
      <c r="A123" s="1">
        <v>125</v>
      </c>
      <c r="B123" s="69" t="str">
        <f t="shared" si="12"/>
        <v>Przedsiębiorstwo Wodociągów i Kanalizacji Sp. z o.o.</v>
      </c>
      <c r="C123" s="56" t="str">
        <f t="shared" si="12"/>
        <v>ul. Kochanowskiego 28, 82-400 Sztum</v>
      </c>
      <c r="D123" s="57" t="s">
        <v>89</v>
      </c>
      <c r="E123" s="57">
        <v>170148140</v>
      </c>
      <c r="F123" s="45" t="s">
        <v>87</v>
      </c>
      <c r="G123" s="45" t="s">
        <v>88</v>
      </c>
      <c r="H123" s="58" t="s">
        <v>115</v>
      </c>
      <c r="I123" s="1" t="s">
        <v>298</v>
      </c>
      <c r="J123" s="1">
        <v>11131529</v>
      </c>
      <c r="K123" s="61" t="s">
        <v>299</v>
      </c>
      <c r="L123" s="1">
        <v>3</v>
      </c>
      <c r="M123" s="62">
        <f t="shared" si="21"/>
        <v>250</v>
      </c>
      <c r="N123" s="1"/>
      <c r="O123" s="1"/>
      <c r="P123" s="31">
        <v>250</v>
      </c>
      <c r="Q123" s="62">
        <f t="shared" si="22"/>
        <v>250</v>
      </c>
      <c r="R123" s="1"/>
      <c r="S123" s="1"/>
      <c r="T123" s="31">
        <v>250</v>
      </c>
      <c r="U123" s="1" t="s">
        <v>102</v>
      </c>
      <c r="V123" s="1" t="s">
        <v>84</v>
      </c>
      <c r="W123" s="29">
        <v>44927</v>
      </c>
      <c r="X123" s="24"/>
      <c r="Y123" s="24"/>
    </row>
    <row r="124" spans="1:25" ht="45" x14ac:dyDescent="0.25">
      <c r="A124" s="1">
        <v>126</v>
      </c>
      <c r="B124" s="69" t="str">
        <f t="shared" si="12"/>
        <v>Przedsiębiorstwo Wodociągów i Kanalizacji Sp. z o.o.</v>
      </c>
      <c r="C124" s="56" t="str">
        <f t="shared" si="12"/>
        <v>ul. Kochanowskiego 28, 82-400 Sztum</v>
      </c>
      <c r="D124" s="57" t="s">
        <v>89</v>
      </c>
      <c r="E124" s="57">
        <v>170148140</v>
      </c>
      <c r="F124" s="45" t="s">
        <v>87</v>
      </c>
      <c r="G124" s="45" t="s">
        <v>88</v>
      </c>
      <c r="H124" s="58" t="s">
        <v>115</v>
      </c>
      <c r="I124" s="1" t="s">
        <v>300</v>
      </c>
      <c r="J124" s="1">
        <v>11139749</v>
      </c>
      <c r="K124" s="61" t="s">
        <v>301</v>
      </c>
      <c r="L124" s="1">
        <v>4</v>
      </c>
      <c r="M124" s="62">
        <f t="shared" si="21"/>
        <v>250</v>
      </c>
      <c r="N124" s="1"/>
      <c r="O124" s="1"/>
      <c r="P124" s="31">
        <v>250</v>
      </c>
      <c r="Q124" s="62">
        <f t="shared" si="22"/>
        <v>250</v>
      </c>
      <c r="R124" s="1"/>
      <c r="S124" s="1"/>
      <c r="T124" s="31">
        <v>250</v>
      </c>
      <c r="U124" s="1" t="s">
        <v>102</v>
      </c>
      <c r="V124" s="1" t="s">
        <v>84</v>
      </c>
      <c r="W124" s="29">
        <v>44927</v>
      </c>
      <c r="X124" s="24"/>
      <c r="Y124" s="24"/>
    </row>
    <row r="125" spans="1:25" ht="45" x14ac:dyDescent="0.25">
      <c r="A125" s="1">
        <v>127</v>
      </c>
      <c r="B125" s="69" t="str">
        <f t="shared" si="12"/>
        <v>Przedsiębiorstwo Wodociągów i Kanalizacji Sp. z o.o.</v>
      </c>
      <c r="C125" s="56" t="str">
        <f t="shared" si="12"/>
        <v>ul. Kochanowskiego 28, 82-400 Sztum</v>
      </c>
      <c r="D125" s="57" t="s">
        <v>89</v>
      </c>
      <c r="E125" s="57">
        <v>170148140</v>
      </c>
      <c r="F125" s="45" t="s">
        <v>87</v>
      </c>
      <c r="G125" s="45" t="s">
        <v>88</v>
      </c>
      <c r="H125" s="58" t="s">
        <v>115</v>
      </c>
      <c r="I125" s="1" t="s">
        <v>302</v>
      </c>
      <c r="J125" s="1">
        <v>10982435</v>
      </c>
      <c r="K125" s="61" t="s">
        <v>303</v>
      </c>
      <c r="L125" s="1">
        <v>4</v>
      </c>
      <c r="M125" s="62">
        <f t="shared" si="21"/>
        <v>250</v>
      </c>
      <c r="N125" s="1"/>
      <c r="O125" s="1"/>
      <c r="P125" s="31">
        <v>250</v>
      </c>
      <c r="Q125" s="62">
        <f t="shared" si="22"/>
        <v>250</v>
      </c>
      <c r="R125" s="1"/>
      <c r="S125" s="1"/>
      <c r="T125" s="31">
        <v>250</v>
      </c>
      <c r="U125" s="1" t="s">
        <v>102</v>
      </c>
      <c r="V125" s="1" t="s">
        <v>84</v>
      </c>
      <c r="W125" s="29">
        <v>44927</v>
      </c>
      <c r="X125" s="24"/>
      <c r="Y125" s="24"/>
    </row>
    <row r="126" spans="1:25" ht="45" x14ac:dyDescent="0.25">
      <c r="A126" s="1">
        <v>128</v>
      </c>
      <c r="B126" s="69" t="str">
        <f t="shared" si="12"/>
        <v>Przedsiębiorstwo Wodociągów i Kanalizacji Sp. z o.o.</v>
      </c>
      <c r="C126" s="56" t="str">
        <f t="shared" si="12"/>
        <v>ul. Kochanowskiego 28, 82-400 Sztum</v>
      </c>
      <c r="D126" s="57" t="s">
        <v>89</v>
      </c>
      <c r="E126" s="57">
        <v>170148140</v>
      </c>
      <c r="F126" s="45" t="s">
        <v>87</v>
      </c>
      <c r="G126" s="45" t="s">
        <v>88</v>
      </c>
      <c r="H126" s="58" t="s">
        <v>115</v>
      </c>
      <c r="I126" s="1" t="s">
        <v>304</v>
      </c>
      <c r="J126" s="1">
        <v>11130453</v>
      </c>
      <c r="K126" s="61" t="s">
        <v>305</v>
      </c>
      <c r="L126" s="1">
        <v>4</v>
      </c>
      <c r="M126" s="62">
        <f t="shared" si="21"/>
        <v>250</v>
      </c>
      <c r="N126" s="1"/>
      <c r="O126" s="1"/>
      <c r="P126" s="31">
        <v>250</v>
      </c>
      <c r="Q126" s="62">
        <f t="shared" si="22"/>
        <v>250</v>
      </c>
      <c r="R126" s="1"/>
      <c r="S126" s="1"/>
      <c r="T126" s="31">
        <v>250</v>
      </c>
      <c r="U126" s="1" t="s">
        <v>102</v>
      </c>
      <c r="V126" s="1" t="s">
        <v>84</v>
      </c>
      <c r="W126" s="29">
        <v>44927</v>
      </c>
      <c r="X126" s="24"/>
      <c r="Y126" s="24"/>
    </row>
    <row r="127" spans="1:25" ht="45" x14ac:dyDescent="0.25">
      <c r="A127" s="1">
        <v>129</v>
      </c>
      <c r="B127" s="69" t="str">
        <f t="shared" si="12"/>
        <v>Przedsiębiorstwo Wodociągów i Kanalizacji Sp. z o.o.</v>
      </c>
      <c r="C127" s="56" t="str">
        <f t="shared" si="12"/>
        <v>ul. Kochanowskiego 28, 82-400 Sztum</v>
      </c>
      <c r="D127" s="57" t="s">
        <v>89</v>
      </c>
      <c r="E127" s="57">
        <v>170148140</v>
      </c>
      <c r="F127" s="45" t="s">
        <v>87</v>
      </c>
      <c r="G127" s="45" t="s">
        <v>88</v>
      </c>
      <c r="H127" s="58" t="s">
        <v>115</v>
      </c>
      <c r="I127" s="1" t="s">
        <v>306</v>
      </c>
      <c r="J127" s="1">
        <v>11006473</v>
      </c>
      <c r="K127" s="61" t="s">
        <v>307</v>
      </c>
      <c r="L127" s="1">
        <v>3</v>
      </c>
      <c r="M127" s="62">
        <f t="shared" si="21"/>
        <v>250</v>
      </c>
      <c r="N127" s="1"/>
      <c r="O127" s="1"/>
      <c r="P127" s="31">
        <v>250</v>
      </c>
      <c r="Q127" s="62">
        <f t="shared" si="22"/>
        <v>250</v>
      </c>
      <c r="R127" s="1"/>
      <c r="S127" s="1"/>
      <c r="T127" s="31">
        <v>250</v>
      </c>
      <c r="U127" s="1" t="s">
        <v>102</v>
      </c>
      <c r="V127" s="1" t="s">
        <v>84</v>
      </c>
      <c r="W127" s="29">
        <v>44927</v>
      </c>
      <c r="X127" s="24"/>
      <c r="Y127" s="24"/>
    </row>
    <row r="128" spans="1:25" ht="45" x14ac:dyDescent="0.25">
      <c r="A128" s="1">
        <v>130</v>
      </c>
      <c r="B128" s="69" t="str">
        <f t="shared" si="12"/>
        <v>Przedsiębiorstwo Wodociągów i Kanalizacji Sp. z o.o.</v>
      </c>
      <c r="C128" s="56" t="str">
        <f t="shared" si="12"/>
        <v>ul. Kochanowskiego 28, 82-400 Sztum</v>
      </c>
      <c r="D128" s="57" t="s">
        <v>89</v>
      </c>
      <c r="E128" s="57">
        <v>170148140</v>
      </c>
      <c r="F128" s="45" t="s">
        <v>87</v>
      </c>
      <c r="G128" s="45" t="s">
        <v>88</v>
      </c>
      <c r="H128" s="58" t="s">
        <v>115</v>
      </c>
      <c r="I128" s="1" t="s">
        <v>308</v>
      </c>
      <c r="J128" s="1">
        <v>11132366</v>
      </c>
      <c r="K128" s="61" t="s">
        <v>309</v>
      </c>
      <c r="L128" s="1">
        <v>4</v>
      </c>
      <c r="M128" s="62">
        <f t="shared" si="21"/>
        <v>250</v>
      </c>
      <c r="N128" s="1"/>
      <c r="O128" s="1"/>
      <c r="P128" s="31">
        <v>250</v>
      </c>
      <c r="Q128" s="62">
        <f t="shared" si="22"/>
        <v>250</v>
      </c>
      <c r="R128" s="1"/>
      <c r="S128" s="1"/>
      <c r="T128" s="31">
        <v>250</v>
      </c>
      <c r="U128" s="1" t="s">
        <v>102</v>
      </c>
      <c r="V128" s="1" t="s">
        <v>84</v>
      </c>
      <c r="W128" s="29">
        <v>44927</v>
      </c>
      <c r="X128" s="24"/>
      <c r="Y128" s="24"/>
    </row>
    <row r="129" spans="1:25" ht="45" x14ac:dyDescent="0.25">
      <c r="A129" s="1">
        <v>131</v>
      </c>
      <c r="B129" s="69" t="str">
        <f t="shared" si="12"/>
        <v>Przedsiębiorstwo Wodociągów i Kanalizacji Sp. z o.o.</v>
      </c>
      <c r="C129" s="56" t="str">
        <f t="shared" si="12"/>
        <v>ul. Kochanowskiego 28, 82-400 Sztum</v>
      </c>
      <c r="D129" s="57" t="s">
        <v>89</v>
      </c>
      <c r="E129" s="57">
        <v>170148140</v>
      </c>
      <c r="F129" s="45" t="s">
        <v>87</v>
      </c>
      <c r="G129" s="45" t="s">
        <v>88</v>
      </c>
      <c r="H129" s="58" t="s">
        <v>115</v>
      </c>
      <c r="I129" s="1" t="s">
        <v>310</v>
      </c>
      <c r="J129" s="1">
        <v>11131185</v>
      </c>
      <c r="K129" s="61" t="s">
        <v>311</v>
      </c>
      <c r="L129" s="1">
        <v>4</v>
      </c>
      <c r="M129" s="62">
        <f t="shared" si="21"/>
        <v>250</v>
      </c>
      <c r="N129" s="1"/>
      <c r="O129" s="1"/>
      <c r="P129" s="31">
        <v>250</v>
      </c>
      <c r="Q129" s="62">
        <f t="shared" si="22"/>
        <v>250</v>
      </c>
      <c r="R129" s="1"/>
      <c r="S129" s="1"/>
      <c r="T129" s="31">
        <v>250</v>
      </c>
      <c r="U129" s="1" t="s">
        <v>102</v>
      </c>
      <c r="V129" s="1" t="s">
        <v>84</v>
      </c>
      <c r="W129" s="29">
        <v>44927</v>
      </c>
      <c r="X129" s="24"/>
      <c r="Y129" s="24"/>
    </row>
    <row r="130" spans="1:25" ht="45" x14ac:dyDescent="0.25">
      <c r="A130" s="1">
        <v>132</v>
      </c>
      <c r="B130" s="69" t="str">
        <f t="shared" si="12"/>
        <v>Przedsiębiorstwo Wodociągów i Kanalizacji Sp. z o.o.</v>
      </c>
      <c r="C130" s="56" t="str">
        <f t="shared" si="12"/>
        <v>ul. Kochanowskiego 28, 82-400 Sztum</v>
      </c>
      <c r="D130" s="57" t="s">
        <v>89</v>
      </c>
      <c r="E130" s="57">
        <v>170148140</v>
      </c>
      <c r="F130" s="45" t="s">
        <v>87</v>
      </c>
      <c r="G130" s="45" t="s">
        <v>88</v>
      </c>
      <c r="H130" s="58" t="s">
        <v>115</v>
      </c>
      <c r="I130" s="1" t="s">
        <v>312</v>
      </c>
      <c r="J130" s="1">
        <v>11131200</v>
      </c>
      <c r="K130" s="61" t="s">
        <v>313</v>
      </c>
      <c r="L130" s="1">
        <v>4</v>
      </c>
      <c r="M130" s="62">
        <f t="shared" si="21"/>
        <v>250</v>
      </c>
      <c r="N130" s="1"/>
      <c r="O130" s="1"/>
      <c r="P130" s="31">
        <v>250</v>
      </c>
      <c r="Q130" s="62">
        <f t="shared" si="22"/>
        <v>250</v>
      </c>
      <c r="R130" s="1"/>
      <c r="S130" s="1"/>
      <c r="T130" s="31">
        <v>250</v>
      </c>
      <c r="U130" s="1" t="s">
        <v>102</v>
      </c>
      <c r="V130" s="1" t="s">
        <v>84</v>
      </c>
      <c r="W130" s="29">
        <v>44927</v>
      </c>
      <c r="X130" s="24"/>
      <c r="Y130" s="24"/>
    </row>
    <row r="131" spans="1:25" ht="45" x14ac:dyDescent="0.25">
      <c r="A131" s="1">
        <v>133</v>
      </c>
      <c r="B131" s="69" t="str">
        <f t="shared" si="12"/>
        <v>Przedsiębiorstwo Wodociągów i Kanalizacji Sp. z o.o.</v>
      </c>
      <c r="C131" s="56" t="str">
        <f t="shared" si="12"/>
        <v>ul. Kochanowskiego 28, 82-400 Sztum</v>
      </c>
      <c r="D131" s="57" t="s">
        <v>89</v>
      </c>
      <c r="E131" s="57">
        <v>170148140</v>
      </c>
      <c r="F131" s="45" t="s">
        <v>87</v>
      </c>
      <c r="G131" s="45" t="s">
        <v>88</v>
      </c>
      <c r="H131" s="58" t="s">
        <v>115</v>
      </c>
      <c r="I131" s="1" t="s">
        <v>314</v>
      </c>
      <c r="J131" s="1">
        <v>11139538</v>
      </c>
      <c r="K131" s="61" t="s">
        <v>315</v>
      </c>
      <c r="L131" s="1">
        <v>4</v>
      </c>
      <c r="M131" s="62">
        <f t="shared" si="21"/>
        <v>250</v>
      </c>
      <c r="N131" s="1"/>
      <c r="O131" s="1"/>
      <c r="P131" s="31">
        <v>250</v>
      </c>
      <c r="Q131" s="62">
        <f t="shared" si="22"/>
        <v>250</v>
      </c>
      <c r="R131" s="1"/>
      <c r="S131" s="1"/>
      <c r="T131" s="31">
        <v>250</v>
      </c>
      <c r="U131" s="1" t="s">
        <v>102</v>
      </c>
      <c r="V131" s="1" t="s">
        <v>84</v>
      </c>
      <c r="W131" s="29">
        <v>44927</v>
      </c>
      <c r="X131" s="24"/>
      <c r="Y131" s="24"/>
    </row>
    <row r="132" spans="1:25" ht="45" x14ac:dyDescent="0.25">
      <c r="A132" s="1">
        <v>134</v>
      </c>
      <c r="B132" s="69" t="str">
        <f t="shared" si="12"/>
        <v>Przedsiębiorstwo Wodociągów i Kanalizacji Sp. z o.o.</v>
      </c>
      <c r="C132" s="56" t="str">
        <f t="shared" si="12"/>
        <v>ul. Kochanowskiego 28, 82-400 Sztum</v>
      </c>
      <c r="D132" s="57" t="s">
        <v>89</v>
      </c>
      <c r="E132" s="57">
        <v>170148140</v>
      </c>
      <c r="F132" s="45" t="s">
        <v>87</v>
      </c>
      <c r="G132" s="45" t="s">
        <v>88</v>
      </c>
      <c r="H132" s="58" t="s">
        <v>115</v>
      </c>
      <c r="I132" s="1" t="s">
        <v>316</v>
      </c>
      <c r="J132" s="1">
        <v>11139647</v>
      </c>
      <c r="K132" s="61" t="s">
        <v>317</v>
      </c>
      <c r="L132" s="1">
        <v>4</v>
      </c>
      <c r="M132" s="62">
        <f t="shared" si="21"/>
        <v>250</v>
      </c>
      <c r="N132" s="1"/>
      <c r="O132" s="1"/>
      <c r="P132" s="31">
        <v>250</v>
      </c>
      <c r="Q132" s="62">
        <f t="shared" si="22"/>
        <v>250</v>
      </c>
      <c r="R132" s="1"/>
      <c r="S132" s="1"/>
      <c r="T132" s="31">
        <v>250</v>
      </c>
      <c r="U132" s="1" t="s">
        <v>102</v>
      </c>
      <c r="V132" s="1" t="s">
        <v>84</v>
      </c>
      <c r="W132" s="29">
        <v>44927</v>
      </c>
      <c r="X132" s="24"/>
      <c r="Y132" s="24"/>
    </row>
    <row r="133" spans="1:25" ht="45" x14ac:dyDescent="0.25">
      <c r="A133" s="1">
        <v>135</v>
      </c>
      <c r="B133" s="69" t="str">
        <f t="shared" si="12"/>
        <v>Przedsiębiorstwo Wodociągów i Kanalizacji Sp. z o.o.</v>
      </c>
      <c r="C133" s="56" t="str">
        <f t="shared" si="12"/>
        <v>ul. Kochanowskiego 28, 82-400 Sztum</v>
      </c>
      <c r="D133" s="57" t="s">
        <v>89</v>
      </c>
      <c r="E133" s="57">
        <v>170148140</v>
      </c>
      <c r="F133" s="45" t="s">
        <v>87</v>
      </c>
      <c r="G133" s="45" t="s">
        <v>88</v>
      </c>
      <c r="H133" s="58" t="s">
        <v>115</v>
      </c>
      <c r="I133" s="1" t="s">
        <v>318</v>
      </c>
      <c r="J133" s="1">
        <v>11137496</v>
      </c>
      <c r="K133" s="61" t="s">
        <v>319</v>
      </c>
      <c r="L133" s="1">
        <v>3</v>
      </c>
      <c r="M133" s="62">
        <f t="shared" si="21"/>
        <v>250</v>
      </c>
      <c r="N133" s="1"/>
      <c r="O133" s="1"/>
      <c r="P133" s="31">
        <v>250</v>
      </c>
      <c r="Q133" s="62">
        <f t="shared" si="22"/>
        <v>250</v>
      </c>
      <c r="R133" s="1"/>
      <c r="S133" s="1"/>
      <c r="T133" s="31">
        <v>250</v>
      </c>
      <c r="U133" s="1" t="s">
        <v>102</v>
      </c>
      <c r="V133" s="1" t="s">
        <v>84</v>
      </c>
      <c r="W133" s="29">
        <v>44927</v>
      </c>
      <c r="X133" s="24"/>
      <c r="Y133" s="24"/>
    </row>
    <row r="134" spans="1:25" ht="45" x14ac:dyDescent="0.25">
      <c r="A134" s="1">
        <v>136</v>
      </c>
      <c r="B134" s="69" t="str">
        <f t="shared" si="12"/>
        <v>Przedsiębiorstwo Wodociągów i Kanalizacji Sp. z o.o.</v>
      </c>
      <c r="C134" s="56" t="str">
        <f t="shared" si="12"/>
        <v>ul. Kochanowskiego 28, 82-400 Sztum</v>
      </c>
      <c r="D134" s="57" t="s">
        <v>89</v>
      </c>
      <c r="E134" s="57">
        <v>170148140</v>
      </c>
      <c r="F134" s="45" t="s">
        <v>87</v>
      </c>
      <c r="G134" s="45" t="s">
        <v>88</v>
      </c>
      <c r="H134" s="58" t="s">
        <v>115</v>
      </c>
      <c r="I134" s="1" t="s">
        <v>320</v>
      </c>
      <c r="J134" s="1">
        <v>11101402</v>
      </c>
      <c r="K134" s="61" t="s">
        <v>321</v>
      </c>
      <c r="L134" s="1">
        <v>15</v>
      </c>
      <c r="M134" s="62">
        <f t="shared" si="21"/>
        <v>250</v>
      </c>
      <c r="N134" s="1"/>
      <c r="O134" s="1"/>
      <c r="P134" s="31">
        <v>250</v>
      </c>
      <c r="Q134" s="62">
        <f t="shared" si="22"/>
        <v>250</v>
      </c>
      <c r="R134" s="1"/>
      <c r="S134" s="1"/>
      <c r="T134" s="31">
        <v>250</v>
      </c>
      <c r="U134" s="1" t="s">
        <v>102</v>
      </c>
      <c r="V134" s="1" t="s">
        <v>84</v>
      </c>
      <c r="W134" s="29">
        <v>44927</v>
      </c>
      <c r="X134" s="24"/>
      <c r="Y134" s="24"/>
    </row>
    <row r="135" spans="1:25" ht="45" x14ac:dyDescent="0.25">
      <c r="A135" s="1">
        <v>137</v>
      </c>
      <c r="B135" s="69" t="str">
        <f t="shared" si="12"/>
        <v>Przedsiębiorstwo Wodociągów i Kanalizacji Sp. z o.o.</v>
      </c>
      <c r="C135" s="56" t="str">
        <f t="shared" si="12"/>
        <v>ul. Kochanowskiego 28, 82-400 Sztum</v>
      </c>
      <c r="D135" s="57" t="s">
        <v>89</v>
      </c>
      <c r="E135" s="57">
        <v>170148140</v>
      </c>
      <c r="F135" s="45" t="s">
        <v>87</v>
      </c>
      <c r="G135" s="45" t="s">
        <v>88</v>
      </c>
      <c r="H135" s="58" t="s">
        <v>115</v>
      </c>
      <c r="I135" s="1" t="s">
        <v>322</v>
      </c>
      <c r="J135" s="1">
        <v>11131901</v>
      </c>
      <c r="K135" s="61" t="s">
        <v>323</v>
      </c>
      <c r="L135" s="1">
        <v>4</v>
      </c>
      <c r="M135" s="62">
        <f t="shared" si="21"/>
        <v>250</v>
      </c>
      <c r="N135" s="1"/>
      <c r="O135" s="1"/>
      <c r="P135" s="31">
        <v>250</v>
      </c>
      <c r="Q135" s="62">
        <f t="shared" si="22"/>
        <v>250</v>
      </c>
      <c r="R135" s="1"/>
      <c r="S135" s="1"/>
      <c r="T135" s="31">
        <v>250</v>
      </c>
      <c r="U135" s="1" t="s">
        <v>102</v>
      </c>
      <c r="V135" s="1" t="s">
        <v>84</v>
      </c>
      <c r="W135" s="29">
        <v>44927</v>
      </c>
      <c r="X135" s="24"/>
      <c r="Y135" s="24"/>
    </row>
    <row r="136" spans="1:25" ht="45" x14ac:dyDescent="0.25">
      <c r="A136" s="1">
        <v>138</v>
      </c>
      <c r="B136" s="69" t="str">
        <f t="shared" si="12"/>
        <v>Przedsiębiorstwo Wodociągów i Kanalizacji Sp. z o.o.</v>
      </c>
      <c r="C136" s="56" t="str">
        <f t="shared" si="12"/>
        <v>ul. Kochanowskiego 28, 82-400 Sztum</v>
      </c>
      <c r="D136" s="57" t="s">
        <v>89</v>
      </c>
      <c r="E136" s="57">
        <v>170148140</v>
      </c>
      <c r="F136" s="45" t="s">
        <v>87</v>
      </c>
      <c r="G136" s="45" t="s">
        <v>88</v>
      </c>
      <c r="H136" s="58" t="s">
        <v>115</v>
      </c>
      <c r="I136" s="1" t="s">
        <v>324</v>
      </c>
      <c r="J136" s="1">
        <v>11134369</v>
      </c>
      <c r="K136" s="61" t="s">
        <v>325</v>
      </c>
      <c r="L136" s="1">
        <v>4</v>
      </c>
      <c r="M136" s="62">
        <f t="shared" si="21"/>
        <v>250</v>
      </c>
      <c r="N136" s="1"/>
      <c r="O136" s="1"/>
      <c r="P136" s="31">
        <v>250</v>
      </c>
      <c r="Q136" s="62">
        <f t="shared" si="22"/>
        <v>250</v>
      </c>
      <c r="R136" s="1"/>
      <c r="S136" s="1"/>
      <c r="T136" s="31">
        <v>250</v>
      </c>
      <c r="U136" s="1" t="s">
        <v>102</v>
      </c>
      <c r="V136" s="1" t="s">
        <v>84</v>
      </c>
      <c r="W136" s="29">
        <v>44927</v>
      </c>
      <c r="X136" s="24"/>
      <c r="Y136" s="24"/>
    </row>
    <row r="137" spans="1:25" ht="45" x14ac:dyDescent="0.25">
      <c r="A137" s="1">
        <v>139</v>
      </c>
      <c r="B137" s="69" t="str">
        <f t="shared" si="12"/>
        <v>Przedsiębiorstwo Wodociągów i Kanalizacji Sp. z o.o.</v>
      </c>
      <c r="C137" s="56" t="str">
        <f t="shared" si="12"/>
        <v>ul. Kochanowskiego 28, 82-400 Sztum</v>
      </c>
      <c r="D137" s="57" t="s">
        <v>89</v>
      </c>
      <c r="E137" s="57">
        <v>170148140</v>
      </c>
      <c r="F137" s="45" t="s">
        <v>87</v>
      </c>
      <c r="G137" s="45" t="s">
        <v>88</v>
      </c>
      <c r="H137" s="58" t="s">
        <v>115</v>
      </c>
      <c r="I137" s="1" t="s">
        <v>326</v>
      </c>
      <c r="J137" s="1">
        <v>10998487</v>
      </c>
      <c r="K137" s="61" t="s">
        <v>327</v>
      </c>
      <c r="L137" s="1">
        <v>4</v>
      </c>
      <c r="M137" s="62">
        <f t="shared" si="21"/>
        <v>250</v>
      </c>
      <c r="N137" s="1"/>
      <c r="O137" s="1"/>
      <c r="P137" s="31">
        <v>250</v>
      </c>
      <c r="Q137" s="62">
        <f t="shared" si="22"/>
        <v>250</v>
      </c>
      <c r="R137" s="1"/>
      <c r="S137" s="1"/>
      <c r="T137" s="31">
        <v>250</v>
      </c>
      <c r="U137" s="1" t="s">
        <v>102</v>
      </c>
      <c r="V137" s="1" t="s">
        <v>84</v>
      </c>
      <c r="W137" s="29">
        <v>44927</v>
      </c>
      <c r="X137" s="24"/>
      <c r="Y137" s="24"/>
    </row>
    <row r="138" spans="1:25" ht="45" x14ac:dyDescent="0.25">
      <c r="A138" s="1">
        <v>140</v>
      </c>
      <c r="B138" s="69" t="str">
        <f t="shared" si="12"/>
        <v>Przedsiębiorstwo Wodociągów i Kanalizacji Sp. z o.o.</v>
      </c>
      <c r="C138" s="56" t="str">
        <f t="shared" si="12"/>
        <v>ul. Kochanowskiego 28, 82-400 Sztum</v>
      </c>
      <c r="D138" s="57" t="s">
        <v>89</v>
      </c>
      <c r="E138" s="57">
        <v>170148140</v>
      </c>
      <c r="F138" s="45" t="s">
        <v>87</v>
      </c>
      <c r="G138" s="45" t="s">
        <v>88</v>
      </c>
      <c r="H138" s="58" t="s">
        <v>115</v>
      </c>
      <c r="I138" s="1" t="s">
        <v>328</v>
      </c>
      <c r="J138" s="1">
        <v>11006522</v>
      </c>
      <c r="K138" s="61" t="s">
        <v>329</v>
      </c>
      <c r="L138" s="1">
        <v>4</v>
      </c>
      <c r="M138" s="62">
        <f t="shared" si="21"/>
        <v>250</v>
      </c>
      <c r="N138" s="1"/>
      <c r="O138" s="1"/>
      <c r="P138" s="31">
        <v>250</v>
      </c>
      <c r="Q138" s="62">
        <f t="shared" si="22"/>
        <v>250</v>
      </c>
      <c r="R138" s="1"/>
      <c r="S138" s="1"/>
      <c r="T138" s="31">
        <v>250</v>
      </c>
      <c r="U138" s="1" t="s">
        <v>102</v>
      </c>
      <c r="V138" s="1" t="s">
        <v>84</v>
      </c>
      <c r="W138" s="29">
        <v>44927</v>
      </c>
      <c r="X138" s="24"/>
      <c r="Y138" s="24"/>
    </row>
    <row r="139" spans="1:25" ht="45" x14ac:dyDescent="0.25">
      <c r="A139" s="1">
        <v>141</v>
      </c>
      <c r="B139" s="69" t="str">
        <f t="shared" si="12"/>
        <v>Przedsiębiorstwo Wodociągów i Kanalizacji Sp. z o.o.</v>
      </c>
      <c r="C139" s="56" t="str">
        <f t="shared" si="12"/>
        <v>ul. Kochanowskiego 28, 82-400 Sztum</v>
      </c>
      <c r="D139" s="57" t="s">
        <v>89</v>
      </c>
      <c r="E139" s="57">
        <v>170148140</v>
      </c>
      <c r="F139" s="45" t="s">
        <v>87</v>
      </c>
      <c r="G139" s="45" t="s">
        <v>88</v>
      </c>
      <c r="H139" s="58" t="s">
        <v>115</v>
      </c>
      <c r="I139" s="1" t="s">
        <v>330</v>
      </c>
      <c r="J139" s="1">
        <v>10982535</v>
      </c>
      <c r="K139" s="61" t="s">
        <v>331</v>
      </c>
      <c r="L139" s="1">
        <v>2</v>
      </c>
      <c r="M139" s="62">
        <f t="shared" si="21"/>
        <v>250</v>
      </c>
      <c r="N139" s="1"/>
      <c r="O139" s="1"/>
      <c r="P139" s="31">
        <v>250</v>
      </c>
      <c r="Q139" s="62">
        <f t="shared" si="22"/>
        <v>250</v>
      </c>
      <c r="R139" s="1"/>
      <c r="S139" s="1"/>
      <c r="T139" s="31">
        <v>250</v>
      </c>
      <c r="U139" s="1" t="s">
        <v>102</v>
      </c>
      <c r="V139" s="1" t="s">
        <v>84</v>
      </c>
      <c r="W139" s="29">
        <v>44927</v>
      </c>
      <c r="X139" s="24"/>
      <c r="Y139" s="24"/>
    </row>
    <row r="140" spans="1:25" ht="45" x14ac:dyDescent="0.25">
      <c r="A140" s="1">
        <v>142</v>
      </c>
      <c r="B140" s="69" t="str">
        <f t="shared" si="12"/>
        <v>Przedsiębiorstwo Wodociągów i Kanalizacji Sp. z o.o.</v>
      </c>
      <c r="C140" s="56" t="str">
        <f t="shared" si="12"/>
        <v>ul. Kochanowskiego 28, 82-400 Sztum</v>
      </c>
      <c r="D140" s="57" t="s">
        <v>89</v>
      </c>
      <c r="E140" s="57">
        <v>170148140</v>
      </c>
      <c r="F140" s="45" t="s">
        <v>87</v>
      </c>
      <c r="G140" s="45" t="s">
        <v>88</v>
      </c>
      <c r="H140" s="58" t="s">
        <v>115</v>
      </c>
      <c r="I140" s="1" t="s">
        <v>332</v>
      </c>
      <c r="J140" s="1">
        <v>11012036</v>
      </c>
      <c r="K140" s="61" t="s">
        <v>333</v>
      </c>
      <c r="L140" s="1">
        <v>2</v>
      </c>
      <c r="M140" s="62">
        <f t="shared" si="21"/>
        <v>250</v>
      </c>
      <c r="N140" s="1"/>
      <c r="O140" s="1"/>
      <c r="P140" s="31">
        <v>250</v>
      </c>
      <c r="Q140" s="62">
        <f t="shared" si="22"/>
        <v>250</v>
      </c>
      <c r="R140" s="1"/>
      <c r="S140" s="1"/>
      <c r="T140" s="31">
        <v>250</v>
      </c>
      <c r="U140" s="1" t="s">
        <v>102</v>
      </c>
      <c r="V140" s="1" t="s">
        <v>84</v>
      </c>
      <c r="W140" s="29">
        <v>44927</v>
      </c>
      <c r="X140" s="24"/>
      <c r="Y140" s="24"/>
    </row>
    <row r="141" spans="1:25" ht="45" x14ac:dyDescent="0.25">
      <c r="A141" s="1">
        <v>143</v>
      </c>
      <c r="B141" s="69" t="str">
        <f t="shared" si="12"/>
        <v>Przedsiębiorstwo Wodociągów i Kanalizacji Sp. z o.o.</v>
      </c>
      <c r="C141" s="56" t="str">
        <f t="shared" si="12"/>
        <v>ul. Kochanowskiego 28, 82-400 Sztum</v>
      </c>
      <c r="D141" s="57" t="s">
        <v>89</v>
      </c>
      <c r="E141" s="57">
        <v>170148140</v>
      </c>
      <c r="F141" s="45" t="s">
        <v>87</v>
      </c>
      <c r="G141" s="45" t="s">
        <v>88</v>
      </c>
      <c r="H141" s="58" t="s">
        <v>115</v>
      </c>
      <c r="I141" s="1" t="s">
        <v>334</v>
      </c>
      <c r="J141" s="1">
        <v>10993165</v>
      </c>
      <c r="K141" s="61" t="s">
        <v>335</v>
      </c>
      <c r="L141" s="1">
        <v>4</v>
      </c>
      <c r="M141" s="62">
        <f t="shared" si="21"/>
        <v>250</v>
      </c>
      <c r="N141" s="1"/>
      <c r="O141" s="1"/>
      <c r="P141" s="31">
        <v>250</v>
      </c>
      <c r="Q141" s="62">
        <f t="shared" si="22"/>
        <v>250</v>
      </c>
      <c r="R141" s="1"/>
      <c r="S141" s="1"/>
      <c r="T141" s="31">
        <v>250</v>
      </c>
      <c r="U141" s="1" t="s">
        <v>102</v>
      </c>
      <c r="V141" s="1" t="s">
        <v>84</v>
      </c>
      <c r="W141" s="29">
        <v>44927</v>
      </c>
      <c r="X141" s="24"/>
      <c r="Y141" s="24"/>
    </row>
    <row r="142" spans="1:25" ht="45" x14ac:dyDescent="0.25">
      <c r="A142" s="1">
        <v>144</v>
      </c>
      <c r="B142" s="69" t="str">
        <f t="shared" si="12"/>
        <v>Przedsiębiorstwo Wodociągów i Kanalizacji Sp. z o.o.</v>
      </c>
      <c r="C142" s="56" t="str">
        <f t="shared" si="12"/>
        <v>ul. Kochanowskiego 28, 82-400 Sztum</v>
      </c>
      <c r="D142" s="57" t="s">
        <v>89</v>
      </c>
      <c r="E142" s="57">
        <v>170148140</v>
      </c>
      <c r="F142" s="45" t="s">
        <v>87</v>
      </c>
      <c r="G142" s="45" t="s">
        <v>88</v>
      </c>
      <c r="H142" s="58" t="s">
        <v>115</v>
      </c>
      <c r="I142" s="1" t="s">
        <v>336</v>
      </c>
      <c r="J142" s="1">
        <v>11011974</v>
      </c>
      <c r="K142" s="61" t="s">
        <v>337</v>
      </c>
      <c r="L142" s="1">
        <v>2</v>
      </c>
      <c r="M142" s="62">
        <f t="shared" si="21"/>
        <v>250</v>
      </c>
      <c r="N142" s="1"/>
      <c r="O142" s="1"/>
      <c r="P142" s="31">
        <v>250</v>
      </c>
      <c r="Q142" s="62">
        <f t="shared" si="22"/>
        <v>250</v>
      </c>
      <c r="R142" s="1"/>
      <c r="S142" s="1"/>
      <c r="T142" s="31">
        <v>250</v>
      </c>
      <c r="U142" s="1" t="s">
        <v>102</v>
      </c>
      <c r="V142" s="1" t="s">
        <v>84</v>
      </c>
      <c r="W142" s="29">
        <v>44927</v>
      </c>
      <c r="X142" s="24"/>
      <c r="Y142" s="24"/>
    </row>
    <row r="143" spans="1:25" ht="45" x14ac:dyDescent="0.25">
      <c r="A143" s="1">
        <v>145</v>
      </c>
      <c r="B143" s="69" t="str">
        <f t="shared" si="12"/>
        <v>Przedsiębiorstwo Wodociągów i Kanalizacji Sp. z o.o.</v>
      </c>
      <c r="C143" s="56" t="str">
        <f t="shared" si="12"/>
        <v>ul. Kochanowskiego 28, 82-400 Sztum</v>
      </c>
      <c r="D143" s="57" t="s">
        <v>89</v>
      </c>
      <c r="E143" s="57">
        <v>170148140</v>
      </c>
      <c r="F143" s="45" t="s">
        <v>87</v>
      </c>
      <c r="G143" s="45" t="s">
        <v>88</v>
      </c>
      <c r="H143" s="58" t="s">
        <v>115</v>
      </c>
      <c r="I143" s="1" t="s">
        <v>338</v>
      </c>
      <c r="J143" s="1">
        <v>11006174</v>
      </c>
      <c r="K143" s="61" t="s">
        <v>339</v>
      </c>
      <c r="L143" s="1">
        <v>3</v>
      </c>
      <c r="M143" s="62">
        <f t="shared" si="21"/>
        <v>250</v>
      </c>
      <c r="N143" s="1"/>
      <c r="O143" s="1"/>
      <c r="P143" s="31">
        <v>250</v>
      </c>
      <c r="Q143" s="62">
        <f t="shared" si="22"/>
        <v>250</v>
      </c>
      <c r="R143" s="1"/>
      <c r="S143" s="1"/>
      <c r="T143" s="31">
        <v>250</v>
      </c>
      <c r="U143" s="1" t="s">
        <v>102</v>
      </c>
      <c r="V143" s="1" t="s">
        <v>84</v>
      </c>
      <c r="W143" s="29">
        <v>44927</v>
      </c>
      <c r="X143" s="24"/>
      <c r="Y143" s="24"/>
    </row>
    <row r="144" spans="1:25" ht="45" x14ac:dyDescent="0.25">
      <c r="A144" s="1">
        <v>146</v>
      </c>
      <c r="B144" s="69" t="str">
        <f t="shared" si="12"/>
        <v>Przedsiębiorstwo Wodociągów i Kanalizacji Sp. z o.o.</v>
      </c>
      <c r="C144" s="56" t="str">
        <f t="shared" si="12"/>
        <v>ul. Kochanowskiego 28, 82-400 Sztum</v>
      </c>
      <c r="D144" s="57" t="s">
        <v>89</v>
      </c>
      <c r="E144" s="57">
        <v>170148140</v>
      </c>
      <c r="F144" s="45" t="s">
        <v>87</v>
      </c>
      <c r="G144" s="45" t="s">
        <v>88</v>
      </c>
      <c r="H144" s="58" t="s">
        <v>115</v>
      </c>
      <c r="I144" s="1" t="s">
        <v>340</v>
      </c>
      <c r="J144" s="1">
        <v>11132659</v>
      </c>
      <c r="K144" s="61" t="s">
        <v>341</v>
      </c>
      <c r="L144" s="1">
        <v>4</v>
      </c>
      <c r="M144" s="62">
        <f t="shared" si="21"/>
        <v>250</v>
      </c>
      <c r="N144" s="1"/>
      <c r="O144" s="1"/>
      <c r="P144" s="31">
        <v>250</v>
      </c>
      <c r="Q144" s="62">
        <f t="shared" si="22"/>
        <v>250</v>
      </c>
      <c r="R144" s="1"/>
      <c r="S144" s="1"/>
      <c r="T144" s="31">
        <v>250</v>
      </c>
      <c r="U144" s="1" t="s">
        <v>102</v>
      </c>
      <c r="V144" s="1" t="s">
        <v>84</v>
      </c>
      <c r="W144" s="29">
        <v>44927</v>
      </c>
      <c r="X144" s="24"/>
      <c r="Y144" s="24"/>
    </row>
    <row r="145" spans="1:25" ht="45" x14ac:dyDescent="0.25">
      <c r="A145" s="1">
        <v>147</v>
      </c>
      <c r="B145" s="69" t="str">
        <f t="shared" si="12"/>
        <v>Przedsiębiorstwo Wodociągów i Kanalizacji Sp. z o.o.</v>
      </c>
      <c r="C145" s="56" t="str">
        <f t="shared" si="12"/>
        <v>ul. Kochanowskiego 28, 82-400 Sztum</v>
      </c>
      <c r="D145" s="57" t="s">
        <v>89</v>
      </c>
      <c r="E145" s="57">
        <v>170148140</v>
      </c>
      <c r="F145" s="45" t="s">
        <v>87</v>
      </c>
      <c r="G145" s="45" t="s">
        <v>88</v>
      </c>
      <c r="H145" s="58" t="s">
        <v>115</v>
      </c>
      <c r="I145" s="1" t="s">
        <v>342</v>
      </c>
      <c r="J145" s="1">
        <v>11058219</v>
      </c>
      <c r="K145" s="61" t="s">
        <v>343</v>
      </c>
      <c r="L145" s="1">
        <v>2</v>
      </c>
      <c r="M145" s="62">
        <f t="shared" si="21"/>
        <v>250</v>
      </c>
      <c r="N145" s="1"/>
      <c r="O145" s="1"/>
      <c r="P145" s="31">
        <v>250</v>
      </c>
      <c r="Q145" s="62">
        <f t="shared" si="22"/>
        <v>250</v>
      </c>
      <c r="R145" s="1"/>
      <c r="S145" s="1"/>
      <c r="T145" s="31">
        <v>250</v>
      </c>
      <c r="U145" s="1" t="s">
        <v>102</v>
      </c>
      <c r="V145" s="1" t="s">
        <v>84</v>
      </c>
      <c r="W145" s="29">
        <v>44927</v>
      </c>
      <c r="X145" s="24"/>
      <c r="Y145" s="24"/>
    </row>
    <row r="146" spans="1:25" ht="45" x14ac:dyDescent="0.25">
      <c r="A146" s="1">
        <v>148</v>
      </c>
      <c r="B146" s="69" t="str">
        <f t="shared" si="12"/>
        <v>Przedsiębiorstwo Wodociągów i Kanalizacji Sp. z o.o.</v>
      </c>
      <c r="C146" s="56" t="str">
        <f t="shared" si="12"/>
        <v>ul. Kochanowskiego 28, 82-400 Sztum</v>
      </c>
      <c r="D146" s="57" t="s">
        <v>89</v>
      </c>
      <c r="E146" s="57">
        <v>170148140</v>
      </c>
      <c r="F146" s="45" t="s">
        <v>87</v>
      </c>
      <c r="G146" s="45" t="s">
        <v>88</v>
      </c>
      <c r="H146" s="58" t="s">
        <v>115</v>
      </c>
      <c r="I146" s="1" t="s">
        <v>344</v>
      </c>
      <c r="J146" s="1">
        <v>11100174</v>
      </c>
      <c r="K146" s="61" t="s">
        <v>345</v>
      </c>
      <c r="L146" s="1">
        <v>10</v>
      </c>
      <c r="M146" s="62">
        <f t="shared" si="21"/>
        <v>250</v>
      </c>
      <c r="N146" s="1"/>
      <c r="O146" s="1"/>
      <c r="P146" s="31">
        <v>250</v>
      </c>
      <c r="Q146" s="62">
        <f t="shared" si="22"/>
        <v>250</v>
      </c>
      <c r="R146" s="1"/>
      <c r="S146" s="1"/>
      <c r="T146" s="31">
        <v>250</v>
      </c>
      <c r="U146" s="1" t="s">
        <v>102</v>
      </c>
      <c r="V146" s="1" t="s">
        <v>84</v>
      </c>
      <c r="W146" s="29">
        <v>44927</v>
      </c>
      <c r="X146" s="24"/>
      <c r="Y146" s="24"/>
    </row>
    <row r="147" spans="1:25" ht="45" x14ac:dyDescent="0.25">
      <c r="A147" s="1">
        <v>149</v>
      </c>
      <c r="B147" s="69" t="str">
        <f t="shared" si="12"/>
        <v>Przedsiębiorstwo Wodociągów i Kanalizacji Sp. z o.o.</v>
      </c>
      <c r="C147" s="56" t="str">
        <f t="shared" si="12"/>
        <v>ul. Kochanowskiego 28, 82-400 Sztum</v>
      </c>
      <c r="D147" s="57" t="s">
        <v>89</v>
      </c>
      <c r="E147" s="57">
        <v>170148140</v>
      </c>
      <c r="F147" s="45" t="s">
        <v>87</v>
      </c>
      <c r="G147" s="45" t="s">
        <v>88</v>
      </c>
      <c r="H147" s="58" t="s">
        <v>115</v>
      </c>
      <c r="I147" s="1" t="s">
        <v>346</v>
      </c>
      <c r="J147" s="1">
        <v>11095526</v>
      </c>
      <c r="K147" s="61" t="s">
        <v>347</v>
      </c>
      <c r="L147" s="1">
        <v>10</v>
      </c>
      <c r="M147" s="62">
        <f t="shared" si="21"/>
        <v>250</v>
      </c>
      <c r="N147" s="1"/>
      <c r="O147" s="1"/>
      <c r="P147" s="31">
        <v>250</v>
      </c>
      <c r="Q147" s="62">
        <f t="shared" si="22"/>
        <v>250</v>
      </c>
      <c r="R147" s="1"/>
      <c r="S147" s="1"/>
      <c r="T147" s="31">
        <v>250</v>
      </c>
      <c r="U147" s="1" t="s">
        <v>102</v>
      </c>
      <c r="V147" s="1" t="s">
        <v>84</v>
      </c>
      <c r="W147" s="29">
        <v>44927</v>
      </c>
      <c r="X147" s="24"/>
      <c r="Y147" s="24"/>
    </row>
    <row r="148" spans="1:25" ht="45" x14ac:dyDescent="0.25">
      <c r="A148" s="1">
        <v>150</v>
      </c>
      <c r="B148" s="69" t="str">
        <f t="shared" si="12"/>
        <v>Przedsiębiorstwo Wodociągów i Kanalizacji Sp. z o.o.</v>
      </c>
      <c r="C148" s="56" t="str">
        <f t="shared" si="12"/>
        <v>ul. Kochanowskiego 28, 82-400 Sztum</v>
      </c>
      <c r="D148" s="57" t="s">
        <v>89</v>
      </c>
      <c r="E148" s="57">
        <v>170148140</v>
      </c>
      <c r="F148" s="45" t="s">
        <v>87</v>
      </c>
      <c r="G148" s="45" t="s">
        <v>88</v>
      </c>
      <c r="H148" s="58" t="s">
        <v>115</v>
      </c>
      <c r="I148" s="1" t="s">
        <v>348</v>
      </c>
      <c r="J148" s="1">
        <v>11132373</v>
      </c>
      <c r="K148" s="61" t="s">
        <v>349</v>
      </c>
      <c r="L148" s="1">
        <v>4</v>
      </c>
      <c r="M148" s="62">
        <f t="shared" si="21"/>
        <v>250</v>
      </c>
      <c r="N148" s="1"/>
      <c r="O148" s="1"/>
      <c r="P148" s="31">
        <v>250</v>
      </c>
      <c r="Q148" s="62">
        <f t="shared" si="22"/>
        <v>250</v>
      </c>
      <c r="R148" s="1"/>
      <c r="S148" s="1"/>
      <c r="T148" s="31">
        <v>250</v>
      </c>
      <c r="U148" s="1" t="s">
        <v>102</v>
      </c>
      <c r="V148" s="1" t="s">
        <v>84</v>
      </c>
      <c r="W148" s="29">
        <v>44927</v>
      </c>
      <c r="X148" s="24"/>
      <c r="Y148" s="24"/>
    </row>
    <row r="149" spans="1:25" ht="45" x14ac:dyDescent="0.25">
      <c r="A149" s="1">
        <v>151</v>
      </c>
      <c r="B149" s="69" t="str">
        <f t="shared" ref="B149:C156" si="23">F149</f>
        <v>Przedsiębiorstwo Wodociągów i Kanalizacji Sp. z o.o.</v>
      </c>
      <c r="C149" s="56" t="str">
        <f t="shared" si="23"/>
        <v>ul. Kochanowskiego 28, 82-400 Sztum</v>
      </c>
      <c r="D149" s="57" t="s">
        <v>89</v>
      </c>
      <c r="E149" s="57">
        <v>170148140</v>
      </c>
      <c r="F149" s="45" t="s">
        <v>87</v>
      </c>
      <c r="G149" s="45" t="s">
        <v>88</v>
      </c>
      <c r="H149" s="58" t="s">
        <v>115</v>
      </c>
      <c r="I149" s="1" t="s">
        <v>350</v>
      </c>
      <c r="J149" s="1">
        <v>11129755</v>
      </c>
      <c r="K149" s="61" t="s">
        <v>351</v>
      </c>
      <c r="L149" s="1">
        <v>2</v>
      </c>
      <c r="M149" s="62">
        <f t="shared" si="21"/>
        <v>250</v>
      </c>
      <c r="N149" s="1"/>
      <c r="O149" s="1"/>
      <c r="P149" s="31">
        <v>250</v>
      </c>
      <c r="Q149" s="62">
        <f t="shared" si="22"/>
        <v>250</v>
      </c>
      <c r="R149" s="1"/>
      <c r="S149" s="1"/>
      <c r="T149" s="31">
        <v>250</v>
      </c>
      <c r="U149" s="1" t="s">
        <v>102</v>
      </c>
      <c r="V149" s="1" t="s">
        <v>84</v>
      </c>
      <c r="W149" s="29">
        <v>44927</v>
      </c>
      <c r="X149" s="24"/>
      <c r="Y149" s="24"/>
    </row>
    <row r="150" spans="1:25" ht="45" x14ac:dyDescent="0.25">
      <c r="A150" s="1">
        <v>152</v>
      </c>
      <c r="B150" s="69" t="str">
        <f t="shared" si="23"/>
        <v>Przedsiębiorstwo Wodociągów i Kanalizacji Sp. z o.o.</v>
      </c>
      <c r="C150" s="56" t="str">
        <f t="shared" si="23"/>
        <v>ul. Kochanowskiego 28, 82-400 Sztum</v>
      </c>
      <c r="D150" s="57" t="s">
        <v>89</v>
      </c>
      <c r="E150" s="57">
        <v>170148140</v>
      </c>
      <c r="F150" s="45" t="s">
        <v>87</v>
      </c>
      <c r="G150" s="45" t="s">
        <v>88</v>
      </c>
      <c r="H150" s="58" t="s">
        <v>115</v>
      </c>
      <c r="I150" s="1" t="s">
        <v>352</v>
      </c>
      <c r="J150" s="1">
        <v>10979231</v>
      </c>
      <c r="K150" s="61" t="s">
        <v>353</v>
      </c>
      <c r="L150" s="1">
        <v>3</v>
      </c>
      <c r="M150" s="62">
        <f t="shared" si="21"/>
        <v>250</v>
      </c>
      <c r="N150" s="1"/>
      <c r="O150" s="1"/>
      <c r="P150" s="31">
        <v>250</v>
      </c>
      <c r="Q150" s="62">
        <f t="shared" si="22"/>
        <v>250</v>
      </c>
      <c r="R150" s="1"/>
      <c r="S150" s="1"/>
      <c r="T150" s="31">
        <v>250</v>
      </c>
      <c r="U150" s="1" t="s">
        <v>102</v>
      </c>
      <c r="V150" s="1" t="s">
        <v>84</v>
      </c>
      <c r="W150" s="29">
        <v>44927</v>
      </c>
      <c r="X150" s="24"/>
      <c r="Y150" s="24"/>
    </row>
    <row r="151" spans="1:25" ht="45" x14ac:dyDescent="0.25">
      <c r="A151" s="1">
        <v>153</v>
      </c>
      <c r="B151" s="69" t="str">
        <f t="shared" si="23"/>
        <v>Przedsiębiorstwo Wodociągów i Kanalizacji Sp. z o.o.</v>
      </c>
      <c r="C151" s="56" t="str">
        <f t="shared" si="23"/>
        <v>ul. Kochanowskiego 28, 82-400 Sztum</v>
      </c>
      <c r="D151" s="57" t="s">
        <v>89</v>
      </c>
      <c r="E151" s="57">
        <v>170148140</v>
      </c>
      <c r="F151" s="45" t="s">
        <v>87</v>
      </c>
      <c r="G151" s="45" t="s">
        <v>88</v>
      </c>
      <c r="H151" s="58" t="s">
        <v>115</v>
      </c>
      <c r="I151" s="1" t="s">
        <v>354</v>
      </c>
      <c r="J151" s="1">
        <v>11099845</v>
      </c>
      <c r="K151" s="61" t="s">
        <v>355</v>
      </c>
      <c r="L151" s="1">
        <v>1</v>
      </c>
      <c r="M151" s="62">
        <f t="shared" si="21"/>
        <v>250</v>
      </c>
      <c r="N151" s="1"/>
      <c r="O151" s="1"/>
      <c r="P151" s="31">
        <v>250</v>
      </c>
      <c r="Q151" s="62">
        <f t="shared" si="22"/>
        <v>250</v>
      </c>
      <c r="R151" s="1"/>
      <c r="S151" s="1"/>
      <c r="T151" s="31">
        <v>250</v>
      </c>
      <c r="U151" s="1" t="s">
        <v>13</v>
      </c>
      <c r="V151" s="1" t="s">
        <v>84</v>
      </c>
      <c r="W151" s="29">
        <v>44927</v>
      </c>
      <c r="X151" s="24"/>
      <c r="Y151" s="24"/>
    </row>
    <row r="152" spans="1:25" ht="45" x14ac:dyDescent="0.25">
      <c r="A152" s="1">
        <v>154</v>
      </c>
      <c r="B152" s="69" t="str">
        <f t="shared" si="23"/>
        <v>Przedsiębiorstwo Wodociągów i Kanalizacji Sp. z o.o.</v>
      </c>
      <c r="C152" s="56" t="str">
        <f t="shared" si="23"/>
        <v>ul. Kochanowskiego 28, 82-400 Sztum</v>
      </c>
      <c r="D152" s="57" t="s">
        <v>89</v>
      </c>
      <c r="E152" s="57">
        <v>170148140</v>
      </c>
      <c r="F152" s="45" t="s">
        <v>87</v>
      </c>
      <c r="G152" s="45" t="s">
        <v>88</v>
      </c>
      <c r="H152" s="58" t="s">
        <v>115</v>
      </c>
      <c r="I152" s="1" t="s">
        <v>356</v>
      </c>
      <c r="J152" s="1">
        <v>11099491</v>
      </c>
      <c r="K152" s="61" t="s">
        <v>357</v>
      </c>
      <c r="L152" s="57">
        <v>25.5</v>
      </c>
      <c r="M152" s="57">
        <f t="shared" ref="M152" si="24">ROUND(P152*0.4,0)</f>
        <v>9839</v>
      </c>
      <c r="N152" s="57">
        <f t="shared" ref="N152" si="25">P152-M152</f>
        <v>14758</v>
      </c>
      <c r="O152" s="57"/>
      <c r="P152" s="57">
        <v>24597</v>
      </c>
      <c r="Q152" s="57">
        <f t="shared" ref="Q152" si="26">ROUND(T152*0.4,0)</f>
        <v>9839</v>
      </c>
      <c r="R152" s="57">
        <f t="shared" ref="R152" si="27">T152-Q152</f>
        <v>14758</v>
      </c>
      <c r="S152" s="57"/>
      <c r="T152" s="57">
        <v>24597</v>
      </c>
      <c r="U152" s="57" t="s">
        <v>100</v>
      </c>
      <c r="V152" s="1" t="s">
        <v>84</v>
      </c>
      <c r="W152" s="29">
        <v>44927</v>
      </c>
      <c r="X152" s="24"/>
      <c r="Y152" s="24"/>
    </row>
    <row r="153" spans="1:25" ht="45" x14ac:dyDescent="0.25">
      <c r="A153" s="1">
        <v>155</v>
      </c>
      <c r="B153" s="66" t="str">
        <f t="shared" si="23"/>
        <v>Przedsiębiorstwo Wodociągów i Kanalizacji Sp. z o.o.</v>
      </c>
      <c r="C153" s="1" t="str">
        <f t="shared" si="23"/>
        <v>ul. Kochanowskiego 28, 82-400 Sztum</v>
      </c>
      <c r="D153" s="57" t="s">
        <v>89</v>
      </c>
      <c r="E153" s="57">
        <v>170148140</v>
      </c>
      <c r="F153" s="45" t="s">
        <v>87</v>
      </c>
      <c r="G153" s="45" t="s">
        <v>88</v>
      </c>
      <c r="H153" s="58" t="s">
        <v>115</v>
      </c>
      <c r="I153" s="1" t="s">
        <v>358</v>
      </c>
      <c r="J153" s="1">
        <v>88070837</v>
      </c>
      <c r="K153" s="61" t="s">
        <v>359</v>
      </c>
      <c r="L153" s="1">
        <v>1</v>
      </c>
      <c r="M153" s="62">
        <v>250</v>
      </c>
      <c r="N153" s="71">
        <f>M153*1.87</f>
        <v>467.5</v>
      </c>
      <c r="O153" s="1"/>
      <c r="P153" s="31">
        <f>M153+N153</f>
        <v>717.5</v>
      </c>
      <c r="Q153" s="62">
        <v>250</v>
      </c>
      <c r="R153" s="71">
        <f>Q153*1.87</f>
        <v>467.5</v>
      </c>
      <c r="S153" s="1"/>
      <c r="T153" s="31">
        <f>Q153+R153</f>
        <v>717.5</v>
      </c>
      <c r="U153" s="1" t="s">
        <v>13</v>
      </c>
      <c r="V153" s="1" t="s">
        <v>84</v>
      </c>
      <c r="W153" s="29">
        <v>44927</v>
      </c>
      <c r="X153" s="24"/>
      <c r="Y153" s="24"/>
    </row>
    <row r="154" spans="1:25" ht="45" x14ac:dyDescent="0.25">
      <c r="A154" s="1">
        <v>156</v>
      </c>
      <c r="B154" s="66" t="str">
        <f t="shared" si="23"/>
        <v>Przedsiębiorstwo Wodociągów i Kanalizacji Sp. z o.o.</v>
      </c>
      <c r="C154" s="1" t="str">
        <f t="shared" si="23"/>
        <v>ul. Kochanowskiego 28, 82-400 Sztum</v>
      </c>
      <c r="D154" s="57" t="s">
        <v>89</v>
      </c>
      <c r="E154" s="57">
        <v>170148140</v>
      </c>
      <c r="F154" s="45" t="s">
        <v>87</v>
      </c>
      <c r="G154" s="45" t="s">
        <v>88</v>
      </c>
      <c r="H154" s="58" t="s">
        <v>115</v>
      </c>
      <c r="I154" s="63" t="s">
        <v>360</v>
      </c>
      <c r="J154" s="45">
        <v>10485535</v>
      </c>
      <c r="K154" s="64" t="s">
        <v>361</v>
      </c>
      <c r="L154" s="45">
        <v>1</v>
      </c>
      <c r="M154" s="62">
        <v>250</v>
      </c>
      <c r="N154" s="71">
        <f t="shared" ref="N154:N156" si="28">M154*1.87</f>
        <v>467.5</v>
      </c>
      <c r="O154" s="1"/>
      <c r="P154" s="31">
        <f t="shared" ref="P154:P156" si="29">M154+N154</f>
        <v>717.5</v>
      </c>
      <c r="Q154" s="62">
        <v>250</v>
      </c>
      <c r="R154" s="71">
        <f t="shared" ref="R154:R156" si="30">Q154*1.87</f>
        <v>467.5</v>
      </c>
      <c r="S154" s="1"/>
      <c r="T154" s="31">
        <f t="shared" ref="T154:T156" si="31">Q154+R154</f>
        <v>717.5</v>
      </c>
      <c r="U154" s="45" t="s">
        <v>13</v>
      </c>
      <c r="V154" s="1" t="s">
        <v>84</v>
      </c>
      <c r="W154" s="29">
        <v>44927</v>
      </c>
      <c r="X154" s="24"/>
      <c r="Y154" s="24"/>
    </row>
    <row r="155" spans="1:25" ht="45" x14ac:dyDescent="0.25">
      <c r="A155" s="1">
        <v>157</v>
      </c>
      <c r="B155" s="66" t="str">
        <f t="shared" si="23"/>
        <v>Przedsiębiorstwo Wodociągów i Kanalizacji Sp. z o.o.</v>
      </c>
      <c r="C155" s="1" t="str">
        <f t="shared" si="23"/>
        <v>ul. Kochanowskiego 28, 82-400 Sztum</v>
      </c>
      <c r="D155" s="57" t="s">
        <v>362</v>
      </c>
      <c r="E155" s="57">
        <v>170148140</v>
      </c>
      <c r="F155" s="45" t="s">
        <v>87</v>
      </c>
      <c r="G155" s="45" t="s">
        <v>88</v>
      </c>
      <c r="H155" s="58" t="s">
        <v>115</v>
      </c>
      <c r="I155" s="45" t="s">
        <v>363</v>
      </c>
      <c r="J155" s="45">
        <v>11098789</v>
      </c>
      <c r="K155" s="64" t="s">
        <v>364</v>
      </c>
      <c r="L155" s="45">
        <v>3</v>
      </c>
      <c r="M155" s="62">
        <v>250</v>
      </c>
      <c r="N155" s="71">
        <f t="shared" si="28"/>
        <v>467.5</v>
      </c>
      <c r="O155" s="1"/>
      <c r="P155" s="31">
        <f t="shared" si="29"/>
        <v>717.5</v>
      </c>
      <c r="Q155" s="62">
        <v>250</v>
      </c>
      <c r="R155" s="71">
        <f t="shared" si="30"/>
        <v>467.5</v>
      </c>
      <c r="S155" s="1"/>
      <c r="T155" s="31">
        <f t="shared" si="31"/>
        <v>717.5</v>
      </c>
      <c r="U155" s="65" t="s">
        <v>79</v>
      </c>
      <c r="V155" s="1" t="s">
        <v>84</v>
      </c>
      <c r="W155" s="29">
        <v>44927</v>
      </c>
      <c r="X155" s="24"/>
      <c r="Y155" s="24"/>
    </row>
    <row r="156" spans="1:25" ht="45" x14ac:dyDescent="0.25">
      <c r="A156" s="1">
        <v>158</v>
      </c>
      <c r="B156" s="66" t="str">
        <f t="shared" si="23"/>
        <v>Przedsiębiorstwo Wodociągów i Kanalizacji Sp. z o.o.</v>
      </c>
      <c r="C156" s="1" t="str">
        <f t="shared" si="23"/>
        <v>ul. Kochanowskiego 28, 82-400 Sztum</v>
      </c>
      <c r="D156" s="57" t="s">
        <v>365</v>
      </c>
      <c r="E156" s="57">
        <v>170148140</v>
      </c>
      <c r="F156" s="45" t="s">
        <v>87</v>
      </c>
      <c r="G156" s="45" t="s">
        <v>88</v>
      </c>
      <c r="H156" s="58" t="s">
        <v>115</v>
      </c>
      <c r="I156" s="45" t="s">
        <v>366</v>
      </c>
      <c r="J156" s="45">
        <v>10768405</v>
      </c>
      <c r="K156" s="64" t="s">
        <v>367</v>
      </c>
      <c r="L156" s="45">
        <v>1</v>
      </c>
      <c r="M156" s="62">
        <v>250</v>
      </c>
      <c r="N156" s="71">
        <f t="shared" si="28"/>
        <v>467.5</v>
      </c>
      <c r="O156" s="1"/>
      <c r="P156" s="31">
        <f t="shared" si="29"/>
        <v>717.5</v>
      </c>
      <c r="Q156" s="62">
        <v>250</v>
      </c>
      <c r="R156" s="71">
        <f t="shared" si="30"/>
        <v>467.5</v>
      </c>
      <c r="S156" s="1"/>
      <c r="T156" s="31">
        <f t="shared" si="31"/>
        <v>717.5</v>
      </c>
      <c r="U156" s="65" t="s">
        <v>79</v>
      </c>
      <c r="V156" s="1" t="s">
        <v>84</v>
      </c>
      <c r="W156" s="29">
        <v>44927</v>
      </c>
      <c r="X156" s="24"/>
      <c r="Y156" s="24"/>
    </row>
    <row r="157" spans="1:25" x14ac:dyDescent="0.25">
      <c r="B157" s="68"/>
      <c r="C157" s="68"/>
      <c r="P157" s="70">
        <f>SUM(P2:P156)</f>
        <v>2383705</v>
      </c>
      <c r="T157" s="70">
        <f>SUM(T2:T156)</f>
        <v>2383705</v>
      </c>
    </row>
  </sheetData>
  <autoFilter ref="A1:AG156" xr:uid="{4A0CA041-F1C6-4F09-A51A-47D89CEF6F77}"/>
  <phoneticPr fontId="5" type="noConversion"/>
  <conditionalFormatting sqref="AD106:AD108 AD1:AE104 AD109:AE1048576">
    <cfRule type="duplicateValues" dxfId="0" priority="1"/>
  </conditionalFormatting>
  <hyperlinks>
    <hyperlink ref="H2" r:id="rId1" xr:uid="{DB6347A9-6E34-490E-B284-EA4026B0D6FB}"/>
    <hyperlink ref="H3:H13" r:id="rId2" display="sztum@sztum.pl" xr:uid="{C5822CB2-A466-48D2-94CC-6234BC712CF5}"/>
    <hyperlink ref="H14" r:id="rId3" xr:uid="{1D3CD227-762D-40F2-923B-372C96E80FD2}"/>
    <hyperlink ref="H15" r:id="rId4" xr:uid="{A6C7E9BE-A04B-42E7-9665-300AFAD109BF}"/>
    <hyperlink ref="H16" r:id="rId5" xr:uid="{B78226B2-072A-4FC9-B390-938A5DCB9A79}"/>
    <hyperlink ref="H17" r:id="rId6" xr:uid="{EB9E1F35-0F87-4C65-9676-0F82B46641A1}"/>
    <hyperlink ref="H18" r:id="rId7" xr:uid="{AAF72348-4728-4D54-83E1-7632BEF16E6B}"/>
    <hyperlink ref="H19" r:id="rId8" xr:uid="{1CD60607-1089-4A9C-A2FB-D40C7875030B}"/>
    <hyperlink ref="H20" r:id="rId9" xr:uid="{AD74893E-9C01-4F5D-A467-1C09AE20120C}"/>
    <hyperlink ref="H21" r:id="rId10" xr:uid="{6F852437-8926-4786-86A7-27EECE258D7C}"/>
    <hyperlink ref="H38" r:id="rId11" display="mailto:info@pwik-sztum.pl" xr:uid="{3B1C13E8-8DD4-497F-8567-CBE3F4A5C5C7}"/>
    <hyperlink ref="H39:H153" r:id="rId12" display="mailto:info@pwik-sztum.pl" xr:uid="{9E60B57B-056B-445A-967F-B217F4A71CD1}"/>
    <hyperlink ref="H154" r:id="rId13" display="mailto:info@pwik-sztum.pl" xr:uid="{C3CC27ED-78AE-41B7-A93A-2F22A670B93A}"/>
    <hyperlink ref="H155" r:id="rId14" display="mailto:info@pwik-sztum.pl" xr:uid="{AAD1FB04-D000-4A4C-B0F5-5D063D3C7199}"/>
    <hyperlink ref="H156" r:id="rId15" display="mailto:info@pwik-sztum.pl" xr:uid="{15B088F2-C862-4E77-BD2C-9DF05609CA74}"/>
    <hyperlink ref="H22" r:id="rId16" tooltip="mail" display="mailto:sck@data.pl" xr:uid="{726B98B5-273A-42DE-B2A3-964D4F3D4CF2}"/>
    <hyperlink ref="H23:H37" r:id="rId17" tooltip="mail" display="mailto:sck@data.pl" xr:uid="{5C1811A9-D53B-421C-9256-50D57EF9B2C2}"/>
  </hyperlinks>
  <pageMargins left="0.7" right="0.7" top="0.75" bottom="0.75" header="0.3" footer="0.3"/>
  <pageSetup paperSize="9" fitToHeight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19DD-BD30-4B6A-9660-2EAB17EE0F7B}">
  <dimension ref="A1:T8"/>
  <sheetViews>
    <sheetView tabSelected="1" topLeftCell="C1" workbookViewId="0">
      <selection activeCell="G9" sqref="G9"/>
    </sheetView>
  </sheetViews>
  <sheetFormatPr defaultRowHeight="15" x14ac:dyDescent="0.25"/>
  <cols>
    <col min="2" max="2" width="13" customWidth="1"/>
    <col min="3" max="3" width="14.28515625" customWidth="1"/>
    <col min="4" max="4" width="14.5703125" customWidth="1"/>
    <col min="5" max="5" width="32.5703125" customWidth="1"/>
    <col min="6" max="6" width="15.7109375" customWidth="1"/>
    <col min="7" max="7" width="24.7109375" customWidth="1"/>
  </cols>
  <sheetData>
    <row r="1" spans="1:20" x14ac:dyDescent="0.25">
      <c r="Q1" s="74" t="s">
        <v>419</v>
      </c>
      <c r="R1" s="74"/>
      <c r="S1" s="74"/>
      <c r="T1" s="74"/>
    </row>
    <row r="2" spans="1:20" x14ac:dyDescent="0.25">
      <c r="A2" s="73" t="s">
        <v>0</v>
      </c>
      <c r="B2" s="72" t="s">
        <v>60</v>
      </c>
      <c r="C2" s="72"/>
      <c r="D2" s="72"/>
      <c r="E2" s="72"/>
      <c r="F2" s="72"/>
      <c r="G2" s="72"/>
      <c r="H2" s="72" t="s">
        <v>61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x14ac:dyDescent="0.25">
      <c r="A3" s="73"/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3" t="s">
        <v>48</v>
      </c>
      <c r="I3" s="3" t="s">
        <v>49</v>
      </c>
      <c r="J3" s="3" t="s">
        <v>50</v>
      </c>
      <c r="K3" s="3" t="s">
        <v>51</v>
      </c>
      <c r="L3" s="3" t="s">
        <v>52</v>
      </c>
      <c r="M3" s="3" t="s">
        <v>53</v>
      </c>
      <c r="N3" s="3" t="s">
        <v>54</v>
      </c>
      <c r="O3" s="3" t="s">
        <v>55</v>
      </c>
      <c r="P3" s="3" t="s">
        <v>56</v>
      </c>
      <c r="Q3" s="3" t="s">
        <v>57</v>
      </c>
      <c r="R3" s="3" t="s">
        <v>58</v>
      </c>
      <c r="S3" s="3" t="s">
        <v>59</v>
      </c>
      <c r="T3" s="9" t="s">
        <v>62</v>
      </c>
    </row>
    <row r="4" spans="1:20" ht="30" x14ac:dyDescent="0.25">
      <c r="A4" s="3" t="s">
        <v>94</v>
      </c>
      <c r="B4" s="2" t="s">
        <v>15</v>
      </c>
      <c r="C4" s="3">
        <v>5792211352</v>
      </c>
      <c r="D4" s="3">
        <v>170747773</v>
      </c>
      <c r="E4" s="1" t="s">
        <v>11</v>
      </c>
      <c r="F4" s="4" t="s">
        <v>17</v>
      </c>
      <c r="G4" s="4" t="s">
        <v>18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60</v>
      </c>
      <c r="O4" s="1">
        <v>1</v>
      </c>
      <c r="P4" s="1">
        <v>60</v>
      </c>
      <c r="Q4" s="1">
        <v>1</v>
      </c>
      <c r="R4" s="1">
        <v>1</v>
      </c>
      <c r="S4" s="1">
        <v>1</v>
      </c>
      <c r="T4" s="1">
        <f>SUM(H4:S4)</f>
        <v>130</v>
      </c>
    </row>
    <row r="5" spans="1:20" ht="60" x14ac:dyDescent="0.25">
      <c r="A5" s="3" t="s">
        <v>95</v>
      </c>
      <c r="B5" s="5" t="s">
        <v>131</v>
      </c>
      <c r="C5" s="7">
        <v>5792211352</v>
      </c>
      <c r="D5" s="7">
        <v>170747773</v>
      </c>
      <c r="E5" s="6" t="s">
        <v>132</v>
      </c>
      <c r="F5" s="8" t="s">
        <v>46</v>
      </c>
      <c r="G5" s="8" t="s">
        <v>96</v>
      </c>
      <c r="H5" s="1">
        <v>70</v>
      </c>
      <c r="I5" s="1">
        <v>70</v>
      </c>
      <c r="J5" s="1">
        <v>70</v>
      </c>
      <c r="K5" s="1">
        <v>60</v>
      </c>
      <c r="L5" s="1">
        <v>50</v>
      </c>
      <c r="M5" s="1">
        <v>50</v>
      </c>
      <c r="N5" s="1">
        <v>10</v>
      </c>
      <c r="O5" s="1">
        <v>10</v>
      </c>
      <c r="P5" s="1">
        <v>60</v>
      </c>
      <c r="Q5" s="1">
        <v>70</v>
      </c>
      <c r="R5" s="1">
        <v>70</v>
      </c>
      <c r="S5" s="1">
        <v>70</v>
      </c>
      <c r="T5" s="1">
        <f>SUM(H5:S5)</f>
        <v>660</v>
      </c>
    </row>
    <row r="6" spans="1:20" ht="45" x14ac:dyDescent="0.25">
      <c r="A6" s="9" t="s">
        <v>97</v>
      </c>
      <c r="B6" s="11" t="s">
        <v>80</v>
      </c>
      <c r="C6" s="10" t="s">
        <v>82</v>
      </c>
      <c r="D6" s="10">
        <v>170352129</v>
      </c>
      <c r="E6" s="12" t="s">
        <v>69</v>
      </c>
      <c r="F6" s="12">
        <v>50644116</v>
      </c>
      <c r="G6" s="13" t="s">
        <v>64</v>
      </c>
      <c r="H6" s="1">
        <v>1</v>
      </c>
      <c r="I6" s="1">
        <v>1</v>
      </c>
      <c r="J6" s="1">
        <v>100</v>
      </c>
      <c r="K6" s="1">
        <v>100</v>
      </c>
      <c r="L6" s="1">
        <v>100</v>
      </c>
      <c r="M6" s="1">
        <v>1</v>
      </c>
      <c r="N6" s="1">
        <v>1</v>
      </c>
      <c r="O6" s="1">
        <v>1</v>
      </c>
      <c r="P6" s="1">
        <v>100</v>
      </c>
      <c r="Q6" s="1">
        <v>100</v>
      </c>
      <c r="R6" s="1">
        <v>100</v>
      </c>
      <c r="S6" s="1">
        <v>1</v>
      </c>
      <c r="T6" s="1">
        <f>SUM(H6:S6)</f>
        <v>606</v>
      </c>
    </row>
    <row r="7" spans="1:20" ht="45" x14ac:dyDescent="0.25">
      <c r="A7" s="9" t="s">
        <v>127</v>
      </c>
      <c r="B7" s="11" t="s">
        <v>80</v>
      </c>
      <c r="C7" s="10" t="s">
        <v>128</v>
      </c>
      <c r="D7" s="10">
        <v>170352130</v>
      </c>
      <c r="E7" s="12" t="s">
        <v>67</v>
      </c>
      <c r="F7" s="12">
        <v>10772149</v>
      </c>
      <c r="G7" s="13" t="s">
        <v>63</v>
      </c>
      <c r="H7" s="55">
        <v>10</v>
      </c>
      <c r="I7" s="55">
        <v>10</v>
      </c>
      <c r="J7" s="55">
        <v>10</v>
      </c>
      <c r="K7" s="55">
        <v>10</v>
      </c>
      <c r="L7" s="55">
        <v>10</v>
      </c>
      <c r="M7" s="55">
        <v>10</v>
      </c>
      <c r="N7" s="55">
        <v>10</v>
      </c>
      <c r="O7" s="55">
        <v>10</v>
      </c>
      <c r="P7" s="55">
        <v>10</v>
      </c>
      <c r="Q7" s="55">
        <v>10</v>
      </c>
      <c r="R7" s="55">
        <v>10</v>
      </c>
      <c r="S7" s="55">
        <v>10</v>
      </c>
      <c r="T7" s="1">
        <f>SUM(H7:S7)</f>
        <v>120</v>
      </c>
    </row>
    <row r="8" spans="1:20" x14ac:dyDescent="0.25">
      <c r="T8" s="55">
        <f>SUM(T4:T7)</f>
        <v>1516</v>
      </c>
    </row>
  </sheetData>
  <mergeCells count="4">
    <mergeCell ref="B2:G2"/>
    <mergeCell ref="H2:T2"/>
    <mergeCell ref="A2:A3"/>
    <mergeCell ref="Q1:T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zestawienie mocy dla C21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Mroczkowski</dc:creator>
  <cp:lastModifiedBy>Dominika Stopa</cp:lastModifiedBy>
  <cp:lastPrinted>2021-09-08T09:00:42Z</cp:lastPrinted>
  <dcterms:created xsi:type="dcterms:W3CDTF">2021-06-23T11:58:22Z</dcterms:created>
  <dcterms:modified xsi:type="dcterms:W3CDTF">2022-08-31T09:12:53Z</dcterms:modified>
</cp:coreProperties>
</file>